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 codeName="{AE6600E7-7A62-396C-DE95-9942FA9DD81E}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orgwarner.sharepoint.com/teams/ASRS/Shared Documents/General/Saison 2023/"/>
    </mc:Choice>
  </mc:AlternateContent>
  <xr:revisionPtr revIDLastSave="390" documentId="13_ncr:1_{4B74F027-B661-4E34-ABB5-0CFE4BDB2CC5}" xr6:coauthVersionLast="47" xr6:coauthVersionMax="47" xr10:uidLastSave="{0CF4CA7F-A588-47E1-8448-DE40C1FD1DCA}"/>
  <bookViews>
    <workbookView xWindow="-120" yWindow="-120" windowWidth="29040" windowHeight="17640" tabRatio="729" activeTab="1" xr2:uid="{08002D39-2AD4-4EE3-AFEB-174A87B5C991}"/>
  </bookViews>
  <sheets>
    <sheet name="Mode d'emploi" sheetId="26" r:id="rId1"/>
    <sheet name="Général (2)" sheetId="29" r:id="rId2"/>
    <sheet name="Général" sheetId="14" state="hidden" r:id="rId3"/>
    <sheet name="Bourges 04-03" sheetId="1" r:id="rId4"/>
    <sheet name="Cognac 06-05" sheetId="16" r:id="rId5"/>
    <sheet name="Royan La Palmyre 07-05" sheetId="17" r:id="rId6"/>
    <sheet name="Royan 08-05" sheetId="18" r:id="rId7"/>
    <sheet name="sortie (5)" sheetId="19" r:id="rId8"/>
    <sheet name="sortie (6)" sheetId="20" r:id="rId9"/>
    <sheet name="sortie (7)" sheetId="21" r:id="rId10"/>
    <sheet name="sortie (8)" sheetId="22" r:id="rId11"/>
    <sheet name="sortie (9)" sheetId="23" r:id="rId12"/>
    <sheet name="sortie (10)" sheetId="24" r:id="rId13"/>
    <sheet name="Allocation Points" sheetId="15" r:id="rId14"/>
  </sheets>
  <definedNames>
    <definedName name="_xlnm._FilterDatabase" localSheetId="3" hidden="1">'Bourges 04-03'!$C$49:$E$79</definedName>
    <definedName name="_xlnm._FilterDatabase" localSheetId="4" hidden="1">'Cognac 06-05'!$C$49:$E$79</definedName>
    <definedName name="_xlnm._FilterDatabase" localSheetId="2" hidden="1">Général!$C$3:$N$3</definedName>
    <definedName name="_xlnm._FilterDatabase" localSheetId="1" hidden="1">'Général (2)'!$C$3:$N$3</definedName>
    <definedName name="_xlnm._FilterDatabase" localSheetId="6" hidden="1">'Royan 08-05'!$C$49:$E$79</definedName>
    <definedName name="_xlnm._FilterDatabase" localSheetId="5" hidden="1">'Royan La Palmyre 07-05'!$C$49:$E$79</definedName>
    <definedName name="_xlnm._FilterDatabase" localSheetId="12" hidden="1">'sortie (10)'!$C$49:$E$79</definedName>
    <definedName name="_xlnm._FilterDatabase" localSheetId="7" hidden="1">'sortie (5)'!$C$49:$E$79</definedName>
    <definedName name="_xlnm._FilterDatabase" localSheetId="8" hidden="1">'sortie (6)'!$C$49:$E$79</definedName>
    <definedName name="_xlnm._FilterDatabase" localSheetId="9" hidden="1">'sortie (7)'!$C$49:$E$79</definedName>
    <definedName name="_xlnm._FilterDatabase" localSheetId="10" hidden="1">'sortie (8)'!$C$49:$E$79</definedName>
    <definedName name="_xlnm._FilterDatabase" localSheetId="11" hidden="1">'sortie (9)'!$C$49:$E$79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3" i="29" l="1"/>
  <c r="AO63" i="29"/>
  <c r="AN63" i="29"/>
  <c r="AM63" i="29"/>
  <c r="AL63" i="29"/>
  <c r="AK63" i="29"/>
  <c r="AJ63" i="29"/>
  <c r="AI63" i="29"/>
  <c r="AH63" i="29"/>
  <c r="AG63" i="29"/>
  <c r="AP62" i="29"/>
  <c r="AO62" i="29"/>
  <c r="AN62" i="29"/>
  <c r="AM62" i="29"/>
  <c r="AL62" i="29"/>
  <c r="AK62" i="29"/>
  <c r="AJ62" i="29"/>
  <c r="AI62" i="29"/>
  <c r="AH62" i="29"/>
  <c r="AG62" i="29"/>
  <c r="AF62" i="29" s="1"/>
  <c r="AP61" i="29"/>
  <c r="AO61" i="29"/>
  <c r="AN61" i="29"/>
  <c r="AM61" i="29"/>
  <c r="AL61" i="29"/>
  <c r="AK61" i="29"/>
  <c r="AJ61" i="29"/>
  <c r="AI61" i="29"/>
  <c r="AH61" i="29"/>
  <c r="AG61" i="29"/>
  <c r="AP60" i="29"/>
  <c r="AO60" i="29"/>
  <c r="AN60" i="29"/>
  <c r="AM60" i="29"/>
  <c r="AL60" i="29"/>
  <c r="AK60" i="29"/>
  <c r="AJ60" i="29"/>
  <c r="AI60" i="29"/>
  <c r="AH60" i="29"/>
  <c r="AG60" i="29"/>
  <c r="AF60" i="29" s="1"/>
  <c r="AP59" i="29"/>
  <c r="AO59" i="29"/>
  <c r="AN59" i="29"/>
  <c r="AM59" i="29"/>
  <c r="AL59" i="29"/>
  <c r="AK59" i="29"/>
  <c r="AJ59" i="29"/>
  <c r="AI59" i="29"/>
  <c r="AH59" i="29"/>
  <c r="AG59" i="29"/>
  <c r="AP58" i="29"/>
  <c r="AO58" i="29"/>
  <c r="AN58" i="29"/>
  <c r="AM58" i="29"/>
  <c r="AL58" i="29"/>
  <c r="AK58" i="29"/>
  <c r="AJ58" i="29"/>
  <c r="AI58" i="29"/>
  <c r="AH58" i="29"/>
  <c r="AG58" i="29"/>
  <c r="AF58" i="29" s="1"/>
  <c r="AP57" i="29"/>
  <c r="AO57" i="29"/>
  <c r="AN57" i="29"/>
  <c r="AM57" i="29"/>
  <c r="AL57" i="29"/>
  <c r="AK57" i="29"/>
  <c r="AJ57" i="29"/>
  <c r="AI57" i="29"/>
  <c r="AH57" i="29"/>
  <c r="AG57" i="29"/>
  <c r="AP56" i="29"/>
  <c r="AO56" i="29"/>
  <c r="AN56" i="29"/>
  <c r="AM56" i="29"/>
  <c r="AL56" i="29"/>
  <c r="AK56" i="29"/>
  <c r="AJ56" i="29"/>
  <c r="AI56" i="29"/>
  <c r="AH56" i="29"/>
  <c r="AG56" i="29"/>
  <c r="AF56" i="29" s="1"/>
  <c r="AP55" i="29"/>
  <c r="AO55" i="29"/>
  <c r="AN55" i="29"/>
  <c r="AM55" i="29"/>
  <c r="AL55" i="29"/>
  <c r="AK55" i="29"/>
  <c r="AJ55" i="29"/>
  <c r="AI55" i="29"/>
  <c r="AH55" i="29"/>
  <c r="AG55" i="29"/>
  <c r="AP54" i="29"/>
  <c r="AO54" i="29"/>
  <c r="AN54" i="29"/>
  <c r="AM54" i="29"/>
  <c r="AL54" i="29"/>
  <c r="AK54" i="29"/>
  <c r="AJ54" i="29"/>
  <c r="AI54" i="29"/>
  <c r="AH54" i="29"/>
  <c r="AG54" i="29"/>
  <c r="AF54" i="29" s="1"/>
  <c r="AP53" i="29"/>
  <c r="AO53" i="29"/>
  <c r="AN53" i="29"/>
  <c r="AM53" i="29"/>
  <c r="AL53" i="29"/>
  <c r="AK53" i="29"/>
  <c r="AJ53" i="29"/>
  <c r="AI53" i="29"/>
  <c r="AH53" i="29"/>
  <c r="AG53" i="29"/>
  <c r="AP52" i="29"/>
  <c r="AO52" i="29"/>
  <c r="AN52" i="29"/>
  <c r="AM52" i="29"/>
  <c r="AL52" i="29"/>
  <c r="AK52" i="29"/>
  <c r="AJ52" i="29"/>
  <c r="AI52" i="29"/>
  <c r="AH52" i="29"/>
  <c r="AG52" i="29"/>
  <c r="AF52" i="29" s="1"/>
  <c r="AP51" i="29"/>
  <c r="AO51" i="29"/>
  <c r="AN51" i="29"/>
  <c r="AM51" i="29"/>
  <c r="AL51" i="29"/>
  <c r="AK51" i="29"/>
  <c r="AJ51" i="29"/>
  <c r="AI51" i="29"/>
  <c r="AH51" i="29"/>
  <c r="AG51" i="29"/>
  <c r="AP50" i="29"/>
  <c r="AO50" i="29"/>
  <c r="AN50" i="29"/>
  <c r="AM50" i="29"/>
  <c r="AL50" i="29"/>
  <c r="AK50" i="29"/>
  <c r="AJ50" i="29"/>
  <c r="AI50" i="29"/>
  <c r="AH50" i="29"/>
  <c r="AG50" i="29"/>
  <c r="AF50" i="29" s="1"/>
  <c r="AP49" i="29"/>
  <c r="AO49" i="29"/>
  <c r="AN49" i="29"/>
  <c r="AM49" i="29"/>
  <c r="AL49" i="29"/>
  <c r="AK49" i="29"/>
  <c r="AJ49" i="29"/>
  <c r="AI49" i="29"/>
  <c r="AH49" i="29"/>
  <c r="AG49" i="29"/>
  <c r="AP48" i="29"/>
  <c r="AO48" i="29"/>
  <c r="AN48" i="29"/>
  <c r="AM48" i="29"/>
  <c r="AL48" i="29"/>
  <c r="AK48" i="29"/>
  <c r="AJ48" i="29"/>
  <c r="AI48" i="29"/>
  <c r="AH48" i="29"/>
  <c r="AG48" i="29"/>
  <c r="AF48" i="29" s="1"/>
  <c r="AP47" i="29"/>
  <c r="AO47" i="29"/>
  <c r="AN47" i="29"/>
  <c r="AM47" i="29"/>
  <c r="AL47" i="29"/>
  <c r="AK47" i="29"/>
  <c r="AJ47" i="29"/>
  <c r="AI47" i="29"/>
  <c r="AH47" i="29"/>
  <c r="AG47" i="29"/>
  <c r="AP46" i="29"/>
  <c r="AO46" i="29"/>
  <c r="AN46" i="29"/>
  <c r="AM46" i="29"/>
  <c r="AL46" i="29"/>
  <c r="AK46" i="29"/>
  <c r="AJ46" i="29"/>
  <c r="AI46" i="29"/>
  <c r="AH46" i="29"/>
  <c r="AG46" i="29"/>
  <c r="AF46" i="29" s="1"/>
  <c r="AP45" i="29"/>
  <c r="AO45" i="29"/>
  <c r="AN45" i="29"/>
  <c r="AM45" i="29"/>
  <c r="AL45" i="29"/>
  <c r="AK45" i="29"/>
  <c r="AJ45" i="29"/>
  <c r="AI45" i="29"/>
  <c r="AH45" i="29"/>
  <c r="AG45" i="29"/>
  <c r="AP44" i="29"/>
  <c r="AO44" i="29"/>
  <c r="AN44" i="29"/>
  <c r="AM44" i="29"/>
  <c r="AL44" i="29"/>
  <c r="AK44" i="29"/>
  <c r="AJ44" i="29"/>
  <c r="AI44" i="29"/>
  <c r="AH44" i="29"/>
  <c r="AG44" i="29"/>
  <c r="AF44" i="29" s="1"/>
  <c r="AP43" i="29"/>
  <c r="AO43" i="29"/>
  <c r="AN43" i="29"/>
  <c r="AM43" i="29"/>
  <c r="AL43" i="29"/>
  <c r="AK43" i="29"/>
  <c r="AJ43" i="29"/>
  <c r="AI43" i="29"/>
  <c r="AH43" i="29"/>
  <c r="AG43" i="29"/>
  <c r="AP42" i="29"/>
  <c r="AO42" i="29"/>
  <c r="AN42" i="29"/>
  <c r="AM42" i="29"/>
  <c r="AL42" i="29"/>
  <c r="AK42" i="29"/>
  <c r="AJ42" i="29"/>
  <c r="AI42" i="29"/>
  <c r="AH42" i="29"/>
  <c r="AG42" i="29"/>
  <c r="AF42" i="29" s="1"/>
  <c r="AP41" i="29"/>
  <c r="AO41" i="29"/>
  <c r="AN41" i="29"/>
  <c r="AM41" i="29"/>
  <c r="AL41" i="29"/>
  <c r="AK41" i="29"/>
  <c r="AJ41" i="29"/>
  <c r="AI41" i="29"/>
  <c r="AH41" i="29"/>
  <c r="AG41" i="29"/>
  <c r="AP40" i="29"/>
  <c r="AO40" i="29"/>
  <c r="AN40" i="29"/>
  <c r="AM40" i="29"/>
  <c r="AL40" i="29"/>
  <c r="AK40" i="29"/>
  <c r="AJ40" i="29"/>
  <c r="AI40" i="29"/>
  <c r="AH40" i="29"/>
  <c r="AG40" i="29"/>
  <c r="AF40" i="29" s="1"/>
  <c r="AP39" i="29"/>
  <c r="AO39" i="29"/>
  <c r="AN39" i="29"/>
  <c r="AM39" i="29"/>
  <c r="AL39" i="29"/>
  <c r="AK39" i="29"/>
  <c r="AJ39" i="29"/>
  <c r="AI39" i="29"/>
  <c r="AH39" i="29"/>
  <c r="AG39" i="29"/>
  <c r="AP38" i="29"/>
  <c r="AO38" i="29"/>
  <c r="AN38" i="29"/>
  <c r="AM38" i="29"/>
  <c r="AL38" i="29"/>
  <c r="AK38" i="29"/>
  <c r="AJ38" i="29"/>
  <c r="AI38" i="29"/>
  <c r="AH38" i="29"/>
  <c r="AG38" i="29"/>
  <c r="AF38" i="29" s="1"/>
  <c r="AP37" i="29"/>
  <c r="AO37" i="29"/>
  <c r="AN37" i="29"/>
  <c r="AM37" i="29"/>
  <c r="AL37" i="29"/>
  <c r="AK37" i="29"/>
  <c r="AJ37" i="29"/>
  <c r="AI37" i="29"/>
  <c r="AH37" i="29"/>
  <c r="AG37" i="29"/>
  <c r="AP36" i="29"/>
  <c r="AO36" i="29"/>
  <c r="AN36" i="29"/>
  <c r="AM36" i="29"/>
  <c r="AL36" i="29"/>
  <c r="AK36" i="29"/>
  <c r="AJ36" i="29"/>
  <c r="AI36" i="29"/>
  <c r="AH36" i="29"/>
  <c r="AG36" i="29"/>
  <c r="AF36" i="29" s="1"/>
  <c r="AP35" i="29"/>
  <c r="AO35" i="29"/>
  <c r="AN35" i="29"/>
  <c r="AM35" i="29"/>
  <c r="AL35" i="29"/>
  <c r="AK35" i="29"/>
  <c r="AJ35" i="29"/>
  <c r="AI35" i="29"/>
  <c r="AH35" i="29"/>
  <c r="AG35" i="29"/>
  <c r="AP34" i="29"/>
  <c r="AO34" i="29"/>
  <c r="AN34" i="29"/>
  <c r="AM34" i="29"/>
  <c r="AL34" i="29"/>
  <c r="AK34" i="29"/>
  <c r="AJ34" i="29"/>
  <c r="AI34" i="29"/>
  <c r="AH34" i="29"/>
  <c r="AG34" i="29"/>
  <c r="AF34" i="29" s="1"/>
  <c r="AP33" i="29"/>
  <c r="AO33" i="29"/>
  <c r="AN33" i="29"/>
  <c r="AM33" i="29"/>
  <c r="AL33" i="29"/>
  <c r="AK33" i="29"/>
  <c r="AJ33" i="29"/>
  <c r="AI33" i="29"/>
  <c r="AH33" i="29"/>
  <c r="AG33" i="29"/>
  <c r="AP32" i="29"/>
  <c r="AO32" i="29"/>
  <c r="AN32" i="29"/>
  <c r="AM32" i="29"/>
  <c r="AL32" i="29"/>
  <c r="AK32" i="29"/>
  <c r="AJ32" i="29"/>
  <c r="AI32" i="29"/>
  <c r="AH32" i="29"/>
  <c r="AG32" i="29"/>
  <c r="AF32" i="29" s="1"/>
  <c r="AP31" i="29"/>
  <c r="AO31" i="29"/>
  <c r="AN31" i="29"/>
  <c r="AM31" i="29"/>
  <c r="AL31" i="29"/>
  <c r="AK31" i="29"/>
  <c r="AJ31" i="29"/>
  <c r="AI31" i="29"/>
  <c r="AH31" i="29"/>
  <c r="AG31" i="29"/>
  <c r="AP30" i="29"/>
  <c r="AO30" i="29"/>
  <c r="AN30" i="29"/>
  <c r="AM30" i="29"/>
  <c r="AL30" i="29"/>
  <c r="AK30" i="29"/>
  <c r="AJ30" i="29"/>
  <c r="AI30" i="29"/>
  <c r="AH30" i="29"/>
  <c r="AG30" i="29"/>
  <c r="AF30" i="29" s="1"/>
  <c r="AP29" i="29"/>
  <c r="AO29" i="29"/>
  <c r="AN29" i="29"/>
  <c r="AM29" i="29"/>
  <c r="AL29" i="29"/>
  <c r="AK29" i="29"/>
  <c r="AJ29" i="29"/>
  <c r="AI29" i="29"/>
  <c r="AH29" i="29"/>
  <c r="AG29" i="29"/>
  <c r="AP28" i="29"/>
  <c r="AO28" i="29"/>
  <c r="AN28" i="29"/>
  <c r="AM28" i="29"/>
  <c r="AL28" i="29"/>
  <c r="AK28" i="29"/>
  <c r="AJ28" i="29"/>
  <c r="AI28" i="29"/>
  <c r="AH28" i="29"/>
  <c r="AG28" i="29"/>
  <c r="AF28" i="29" s="1"/>
  <c r="AP15" i="29"/>
  <c r="AO15" i="29"/>
  <c r="AN15" i="29"/>
  <c r="AM15" i="29"/>
  <c r="AL15" i="29"/>
  <c r="AK15" i="29"/>
  <c r="AJ15" i="29"/>
  <c r="AI15" i="29"/>
  <c r="AH15" i="29"/>
  <c r="AG15" i="29"/>
  <c r="AP12" i="29"/>
  <c r="AO12" i="29"/>
  <c r="AN12" i="29"/>
  <c r="AM12" i="29"/>
  <c r="AL12" i="29"/>
  <c r="AK12" i="29"/>
  <c r="AJ12" i="29"/>
  <c r="AI12" i="29"/>
  <c r="AH12" i="29"/>
  <c r="AG12" i="29"/>
  <c r="AF12" i="29" s="1"/>
  <c r="AP7" i="29"/>
  <c r="AO7" i="29"/>
  <c r="AN7" i="29"/>
  <c r="AM7" i="29"/>
  <c r="AL7" i="29"/>
  <c r="AK7" i="29"/>
  <c r="AJ7" i="29"/>
  <c r="AI7" i="29"/>
  <c r="AH7" i="29"/>
  <c r="AG7" i="29"/>
  <c r="AP10" i="29"/>
  <c r="AO10" i="29"/>
  <c r="AN10" i="29"/>
  <c r="AM10" i="29"/>
  <c r="AL10" i="29"/>
  <c r="AK10" i="29"/>
  <c r="AJ10" i="29"/>
  <c r="AI10" i="29"/>
  <c r="AH10" i="29"/>
  <c r="AG10" i="29"/>
  <c r="AF10" i="29" s="1"/>
  <c r="AP17" i="29"/>
  <c r="AO17" i="29"/>
  <c r="AN17" i="29"/>
  <c r="AM17" i="29"/>
  <c r="AL17" i="29"/>
  <c r="AK17" i="29"/>
  <c r="AJ17" i="29"/>
  <c r="AI17" i="29"/>
  <c r="AH17" i="29"/>
  <c r="AG17" i="29"/>
  <c r="AP27" i="29"/>
  <c r="AO27" i="29"/>
  <c r="AN27" i="29"/>
  <c r="AM27" i="29"/>
  <c r="AL27" i="29"/>
  <c r="AK27" i="29"/>
  <c r="AJ27" i="29"/>
  <c r="AI27" i="29"/>
  <c r="AH27" i="29"/>
  <c r="AG27" i="29"/>
  <c r="AF27" i="29" s="1"/>
  <c r="AP26" i="29"/>
  <c r="AO26" i="29"/>
  <c r="AN26" i="29"/>
  <c r="AM26" i="29"/>
  <c r="AL26" i="29"/>
  <c r="AK26" i="29"/>
  <c r="AJ26" i="29"/>
  <c r="AI26" i="29"/>
  <c r="AH26" i="29"/>
  <c r="AG26" i="29"/>
  <c r="AP16" i="29"/>
  <c r="AO16" i="29"/>
  <c r="AN16" i="29"/>
  <c r="AM16" i="29"/>
  <c r="AL16" i="29"/>
  <c r="AK16" i="29"/>
  <c r="AJ16" i="29"/>
  <c r="AI16" i="29"/>
  <c r="AH16" i="29"/>
  <c r="AG16" i="29"/>
  <c r="AF16" i="29" s="1"/>
  <c r="AP14" i="29"/>
  <c r="AO14" i="29"/>
  <c r="AN14" i="29"/>
  <c r="AM14" i="29"/>
  <c r="AL14" i="29"/>
  <c r="AK14" i="29"/>
  <c r="AJ14" i="29"/>
  <c r="AI14" i="29"/>
  <c r="AH14" i="29"/>
  <c r="AG14" i="29"/>
  <c r="AP25" i="29"/>
  <c r="AO25" i="29"/>
  <c r="AN25" i="29"/>
  <c r="AM25" i="29"/>
  <c r="AL25" i="29"/>
  <c r="AK25" i="29"/>
  <c r="AJ25" i="29"/>
  <c r="AI25" i="29"/>
  <c r="AH25" i="29"/>
  <c r="AG25" i="29"/>
  <c r="AF25" i="29" s="1"/>
  <c r="AP24" i="29"/>
  <c r="AO24" i="29"/>
  <c r="AN24" i="29"/>
  <c r="AM24" i="29"/>
  <c r="AL24" i="29"/>
  <c r="AK24" i="29"/>
  <c r="AJ24" i="29"/>
  <c r="AI24" i="29"/>
  <c r="AH24" i="29"/>
  <c r="AG24" i="29"/>
  <c r="AP23" i="29"/>
  <c r="AO23" i="29"/>
  <c r="AN23" i="29"/>
  <c r="AM23" i="29"/>
  <c r="AL23" i="29"/>
  <c r="AK23" i="29"/>
  <c r="AJ23" i="29"/>
  <c r="AI23" i="29"/>
  <c r="AH23" i="29"/>
  <c r="AG23" i="29"/>
  <c r="AF23" i="29" s="1"/>
  <c r="AP22" i="29"/>
  <c r="AO22" i="29"/>
  <c r="AN22" i="29"/>
  <c r="AM22" i="29"/>
  <c r="AL22" i="29"/>
  <c r="AK22" i="29"/>
  <c r="AJ22" i="29"/>
  <c r="AI22" i="29"/>
  <c r="AH22" i="29"/>
  <c r="AG22" i="29"/>
  <c r="AP21" i="29"/>
  <c r="AO21" i="29"/>
  <c r="AN21" i="29"/>
  <c r="AM21" i="29"/>
  <c r="AL21" i="29"/>
  <c r="AK21" i="29"/>
  <c r="AJ21" i="29"/>
  <c r="AI21" i="29"/>
  <c r="AH21" i="29"/>
  <c r="AG21" i="29"/>
  <c r="AP11" i="29"/>
  <c r="AO11" i="29"/>
  <c r="AN11" i="29"/>
  <c r="AM11" i="29"/>
  <c r="AL11" i="29"/>
  <c r="AK11" i="29"/>
  <c r="AJ11" i="29"/>
  <c r="AI11" i="29"/>
  <c r="AH11" i="29"/>
  <c r="AG11" i="29"/>
  <c r="AP20" i="29"/>
  <c r="AO20" i="29"/>
  <c r="AN20" i="29"/>
  <c r="AM20" i="29"/>
  <c r="AL20" i="29"/>
  <c r="AK20" i="29"/>
  <c r="AJ20" i="29"/>
  <c r="AI20" i="29"/>
  <c r="AH20" i="29"/>
  <c r="AG20" i="29"/>
  <c r="AF20" i="29" s="1"/>
  <c r="AP9" i="29"/>
  <c r="AO9" i="29"/>
  <c r="AN9" i="29"/>
  <c r="AM9" i="29"/>
  <c r="AL9" i="29"/>
  <c r="AK9" i="29"/>
  <c r="AJ9" i="29"/>
  <c r="AI9" i="29"/>
  <c r="AH9" i="29"/>
  <c r="AG9" i="29"/>
  <c r="AP19" i="29"/>
  <c r="AO19" i="29"/>
  <c r="AN19" i="29"/>
  <c r="AM19" i="29"/>
  <c r="AL19" i="29"/>
  <c r="AK19" i="29"/>
  <c r="AJ19" i="29"/>
  <c r="AI19" i="29"/>
  <c r="AH19" i="29"/>
  <c r="AG19" i="29"/>
  <c r="AP18" i="29"/>
  <c r="AO18" i="29"/>
  <c r="AN18" i="29"/>
  <c r="AM18" i="29"/>
  <c r="AL18" i="29"/>
  <c r="AK18" i="29"/>
  <c r="AJ18" i="29"/>
  <c r="AI18" i="29"/>
  <c r="AH18" i="29"/>
  <c r="AG18" i="29"/>
  <c r="AP8" i="29"/>
  <c r="AO8" i="29"/>
  <c r="AN8" i="29"/>
  <c r="AM8" i="29"/>
  <c r="AL8" i="29"/>
  <c r="AK8" i="29"/>
  <c r="AJ8" i="29"/>
  <c r="AI8" i="29"/>
  <c r="AH8" i="29"/>
  <c r="AG8" i="29"/>
  <c r="AP13" i="29"/>
  <c r="AO13" i="29"/>
  <c r="AN13" i="29"/>
  <c r="AM13" i="29"/>
  <c r="AL13" i="29"/>
  <c r="AK13" i="29"/>
  <c r="AJ13" i="29"/>
  <c r="AI13" i="29"/>
  <c r="AH13" i="29"/>
  <c r="AG13" i="29"/>
  <c r="AP5" i="29"/>
  <c r="AO5" i="29"/>
  <c r="AN5" i="29"/>
  <c r="AM5" i="29"/>
  <c r="AL5" i="29"/>
  <c r="AK5" i="29"/>
  <c r="AJ5" i="29"/>
  <c r="AI5" i="29"/>
  <c r="AH5" i="29"/>
  <c r="AG5" i="29"/>
  <c r="AP6" i="29"/>
  <c r="AO6" i="29"/>
  <c r="AN6" i="29"/>
  <c r="AM6" i="29"/>
  <c r="AL6" i="29"/>
  <c r="AK6" i="29"/>
  <c r="AJ6" i="29"/>
  <c r="AI6" i="29"/>
  <c r="AH6" i="29"/>
  <c r="AG6" i="29"/>
  <c r="AP4" i="29"/>
  <c r="AO4" i="29"/>
  <c r="AN4" i="29"/>
  <c r="AM4" i="29"/>
  <c r="AL4" i="29"/>
  <c r="AK4" i="29"/>
  <c r="AJ4" i="29"/>
  <c r="AI4" i="29"/>
  <c r="AH4" i="29"/>
  <c r="AB62" i="29"/>
  <c r="AA62" i="29"/>
  <c r="Z62" i="29"/>
  <c r="Y62" i="29"/>
  <c r="X62" i="29"/>
  <c r="W62" i="29"/>
  <c r="V62" i="29"/>
  <c r="U62" i="29"/>
  <c r="T62" i="29"/>
  <c r="S62" i="29"/>
  <c r="AB61" i="29"/>
  <c r="AA61" i="29"/>
  <c r="Z61" i="29"/>
  <c r="Y61" i="29"/>
  <c r="X61" i="29"/>
  <c r="W61" i="29"/>
  <c r="V61" i="29"/>
  <c r="U61" i="29"/>
  <c r="T61" i="29"/>
  <c r="S61" i="29"/>
  <c r="AB60" i="29"/>
  <c r="AA60" i="29"/>
  <c r="Z60" i="29"/>
  <c r="Y60" i="29"/>
  <c r="X60" i="29"/>
  <c r="W60" i="29"/>
  <c r="V60" i="29"/>
  <c r="U60" i="29"/>
  <c r="T60" i="29"/>
  <c r="S60" i="29"/>
  <c r="AB59" i="29"/>
  <c r="AA59" i="29"/>
  <c r="Z59" i="29"/>
  <c r="Y59" i="29"/>
  <c r="X59" i="29"/>
  <c r="W59" i="29"/>
  <c r="V59" i="29"/>
  <c r="U59" i="29"/>
  <c r="T59" i="29"/>
  <c r="S59" i="29"/>
  <c r="AB58" i="29"/>
  <c r="AA58" i="29"/>
  <c r="Z58" i="29"/>
  <c r="Y58" i="29"/>
  <c r="X58" i="29"/>
  <c r="W58" i="29"/>
  <c r="V58" i="29"/>
  <c r="U58" i="29"/>
  <c r="T58" i="29"/>
  <c r="S58" i="29"/>
  <c r="AB57" i="29"/>
  <c r="AA57" i="29"/>
  <c r="Z57" i="29"/>
  <c r="Y57" i="29"/>
  <c r="X57" i="29"/>
  <c r="W57" i="29"/>
  <c r="V57" i="29"/>
  <c r="U57" i="29"/>
  <c r="T57" i="29"/>
  <c r="S57" i="29"/>
  <c r="AB56" i="29"/>
  <c r="AA56" i="29"/>
  <c r="Z56" i="29"/>
  <c r="Y56" i="29"/>
  <c r="X56" i="29"/>
  <c r="W56" i="29"/>
  <c r="V56" i="29"/>
  <c r="U56" i="29"/>
  <c r="T56" i="29"/>
  <c r="S56" i="29"/>
  <c r="AB55" i="29"/>
  <c r="AA55" i="29"/>
  <c r="Z55" i="29"/>
  <c r="Y55" i="29"/>
  <c r="X55" i="29"/>
  <c r="W55" i="29"/>
  <c r="V55" i="29"/>
  <c r="U55" i="29"/>
  <c r="T55" i="29"/>
  <c r="S55" i="29"/>
  <c r="AB54" i="29"/>
  <c r="AA54" i="29"/>
  <c r="Z54" i="29"/>
  <c r="Y54" i="29"/>
  <c r="X54" i="29"/>
  <c r="W54" i="29"/>
  <c r="V54" i="29"/>
  <c r="U54" i="29"/>
  <c r="T54" i="29"/>
  <c r="S54" i="29"/>
  <c r="AB53" i="29"/>
  <c r="AA53" i="29"/>
  <c r="Z53" i="29"/>
  <c r="Y53" i="29"/>
  <c r="X53" i="29"/>
  <c r="W53" i="29"/>
  <c r="V53" i="29"/>
  <c r="U53" i="29"/>
  <c r="T53" i="29"/>
  <c r="S53" i="29"/>
  <c r="AB52" i="29"/>
  <c r="AA52" i="29"/>
  <c r="Z52" i="29"/>
  <c r="Y52" i="29"/>
  <c r="X52" i="29"/>
  <c r="W52" i="29"/>
  <c r="V52" i="29"/>
  <c r="U52" i="29"/>
  <c r="T52" i="29"/>
  <c r="S52" i="29"/>
  <c r="AB51" i="29"/>
  <c r="AA51" i="29"/>
  <c r="Z51" i="29"/>
  <c r="Y51" i="29"/>
  <c r="X51" i="29"/>
  <c r="W51" i="29"/>
  <c r="V51" i="29"/>
  <c r="U51" i="29"/>
  <c r="T51" i="29"/>
  <c r="S51" i="29"/>
  <c r="AB50" i="29"/>
  <c r="AA50" i="29"/>
  <c r="Z50" i="29"/>
  <c r="Y50" i="29"/>
  <c r="X50" i="29"/>
  <c r="W50" i="29"/>
  <c r="V50" i="29"/>
  <c r="U50" i="29"/>
  <c r="T50" i="29"/>
  <c r="S50" i="29"/>
  <c r="AB49" i="29"/>
  <c r="AA49" i="29"/>
  <c r="Z49" i="29"/>
  <c r="Y49" i="29"/>
  <c r="X49" i="29"/>
  <c r="W49" i="29"/>
  <c r="V49" i="29"/>
  <c r="U49" i="29"/>
  <c r="T49" i="29"/>
  <c r="S49" i="29"/>
  <c r="AB48" i="29"/>
  <c r="AA48" i="29"/>
  <c r="Z48" i="29"/>
  <c r="Y48" i="29"/>
  <c r="X48" i="29"/>
  <c r="W48" i="29"/>
  <c r="V48" i="29"/>
  <c r="U48" i="29"/>
  <c r="T48" i="29"/>
  <c r="S48" i="29"/>
  <c r="AB47" i="29"/>
  <c r="AA47" i="29"/>
  <c r="Z47" i="29"/>
  <c r="Y47" i="29"/>
  <c r="X47" i="29"/>
  <c r="W47" i="29"/>
  <c r="V47" i="29"/>
  <c r="U47" i="29"/>
  <c r="T47" i="29"/>
  <c r="S47" i="29"/>
  <c r="AB46" i="29"/>
  <c r="AA46" i="29"/>
  <c r="Z46" i="29"/>
  <c r="Y46" i="29"/>
  <c r="X46" i="29"/>
  <c r="W46" i="29"/>
  <c r="V46" i="29"/>
  <c r="U46" i="29"/>
  <c r="T46" i="29"/>
  <c r="S46" i="29"/>
  <c r="AB45" i="29"/>
  <c r="AA45" i="29"/>
  <c r="Z45" i="29"/>
  <c r="Y45" i="29"/>
  <c r="X45" i="29"/>
  <c r="W45" i="29"/>
  <c r="V45" i="29"/>
  <c r="U45" i="29"/>
  <c r="T45" i="29"/>
  <c r="S45" i="29"/>
  <c r="AB44" i="29"/>
  <c r="AA44" i="29"/>
  <c r="Z44" i="29"/>
  <c r="Y44" i="29"/>
  <c r="X44" i="29"/>
  <c r="W44" i="29"/>
  <c r="V44" i="29"/>
  <c r="U44" i="29"/>
  <c r="T44" i="29"/>
  <c r="S44" i="29"/>
  <c r="AB43" i="29"/>
  <c r="AA43" i="29"/>
  <c r="Z43" i="29"/>
  <c r="Y43" i="29"/>
  <c r="X43" i="29"/>
  <c r="W43" i="29"/>
  <c r="V43" i="29"/>
  <c r="U43" i="29"/>
  <c r="T43" i="29"/>
  <c r="S43" i="29"/>
  <c r="AB42" i="29"/>
  <c r="AA42" i="29"/>
  <c r="Z42" i="29"/>
  <c r="Y42" i="29"/>
  <c r="X42" i="29"/>
  <c r="W42" i="29"/>
  <c r="V42" i="29"/>
  <c r="U42" i="29"/>
  <c r="T42" i="29"/>
  <c r="S42" i="29"/>
  <c r="AB41" i="29"/>
  <c r="AA41" i="29"/>
  <c r="Z41" i="29"/>
  <c r="Y41" i="29"/>
  <c r="X41" i="29"/>
  <c r="W41" i="29"/>
  <c r="V41" i="29"/>
  <c r="U41" i="29"/>
  <c r="T41" i="29"/>
  <c r="S41" i="29"/>
  <c r="AB40" i="29"/>
  <c r="AA40" i="29"/>
  <c r="Z40" i="29"/>
  <c r="Y40" i="29"/>
  <c r="X40" i="29"/>
  <c r="W40" i="29"/>
  <c r="V40" i="29"/>
  <c r="U40" i="29"/>
  <c r="T40" i="29"/>
  <c r="S40" i="29"/>
  <c r="AB39" i="29"/>
  <c r="AA39" i="29"/>
  <c r="Z39" i="29"/>
  <c r="Y39" i="29"/>
  <c r="X39" i="29"/>
  <c r="W39" i="29"/>
  <c r="V39" i="29"/>
  <c r="U39" i="29"/>
  <c r="T39" i="29"/>
  <c r="S39" i="29"/>
  <c r="AB38" i="29"/>
  <c r="AA38" i="29"/>
  <c r="Z38" i="29"/>
  <c r="Y38" i="29"/>
  <c r="X38" i="29"/>
  <c r="W38" i="29"/>
  <c r="V38" i="29"/>
  <c r="U38" i="29"/>
  <c r="T38" i="29"/>
  <c r="S38" i="29"/>
  <c r="AB37" i="29"/>
  <c r="AA37" i="29"/>
  <c r="Z37" i="29"/>
  <c r="Y37" i="29"/>
  <c r="X37" i="29"/>
  <c r="W37" i="29"/>
  <c r="V37" i="29"/>
  <c r="U37" i="29"/>
  <c r="T37" i="29"/>
  <c r="S37" i="29"/>
  <c r="AB36" i="29"/>
  <c r="AA36" i="29"/>
  <c r="Z36" i="29"/>
  <c r="Y36" i="29"/>
  <c r="X36" i="29"/>
  <c r="W36" i="29"/>
  <c r="V36" i="29"/>
  <c r="U36" i="29"/>
  <c r="T36" i="29"/>
  <c r="S36" i="29"/>
  <c r="AB35" i="29"/>
  <c r="AA35" i="29"/>
  <c r="Z35" i="29"/>
  <c r="Y35" i="29"/>
  <c r="X35" i="29"/>
  <c r="W35" i="29"/>
  <c r="V35" i="29"/>
  <c r="U35" i="29"/>
  <c r="T35" i="29"/>
  <c r="S35" i="29"/>
  <c r="AB34" i="29"/>
  <c r="AA34" i="29"/>
  <c r="Z34" i="29"/>
  <c r="Y34" i="29"/>
  <c r="X34" i="29"/>
  <c r="W34" i="29"/>
  <c r="V34" i="29"/>
  <c r="U34" i="29"/>
  <c r="T34" i="29"/>
  <c r="S34" i="29"/>
  <c r="AB33" i="29"/>
  <c r="AA33" i="29"/>
  <c r="Z33" i="29"/>
  <c r="Y33" i="29"/>
  <c r="X33" i="29"/>
  <c r="W33" i="29"/>
  <c r="V33" i="29"/>
  <c r="U33" i="29"/>
  <c r="T33" i="29"/>
  <c r="S33" i="29"/>
  <c r="AB32" i="29"/>
  <c r="AA32" i="29"/>
  <c r="Z32" i="29"/>
  <c r="Y32" i="29"/>
  <c r="X32" i="29"/>
  <c r="W32" i="29"/>
  <c r="V32" i="29"/>
  <c r="U32" i="29"/>
  <c r="T32" i="29"/>
  <c r="S32" i="29"/>
  <c r="AB31" i="29"/>
  <c r="AA31" i="29"/>
  <c r="Z31" i="29"/>
  <c r="Y31" i="29"/>
  <c r="X31" i="29"/>
  <c r="W31" i="29"/>
  <c r="V31" i="29"/>
  <c r="U31" i="29"/>
  <c r="T31" i="29"/>
  <c r="S31" i="29"/>
  <c r="AB30" i="29"/>
  <c r="AA30" i="29"/>
  <c r="Z30" i="29"/>
  <c r="Y30" i="29"/>
  <c r="X30" i="29"/>
  <c r="W30" i="29"/>
  <c r="V30" i="29"/>
  <c r="U30" i="29"/>
  <c r="T30" i="29"/>
  <c r="S30" i="29"/>
  <c r="AB29" i="29"/>
  <c r="AA29" i="29"/>
  <c r="Z29" i="29"/>
  <c r="Y29" i="29"/>
  <c r="X29" i="29"/>
  <c r="W29" i="29"/>
  <c r="V29" i="29"/>
  <c r="U29" i="29"/>
  <c r="T29" i="29"/>
  <c r="S29" i="29"/>
  <c r="AB28" i="29"/>
  <c r="AA28" i="29"/>
  <c r="Z28" i="29"/>
  <c r="Y28" i="29"/>
  <c r="X28" i="29"/>
  <c r="W28" i="29"/>
  <c r="V28" i="29"/>
  <c r="U28" i="29"/>
  <c r="T28" i="29"/>
  <c r="S28" i="29"/>
  <c r="AB14" i="29"/>
  <c r="AA14" i="29"/>
  <c r="Z14" i="29"/>
  <c r="Y14" i="29"/>
  <c r="X14" i="29"/>
  <c r="W14" i="29"/>
  <c r="V14" i="29"/>
  <c r="U14" i="29"/>
  <c r="T14" i="29"/>
  <c r="S14" i="29"/>
  <c r="AB11" i="29"/>
  <c r="AA11" i="29"/>
  <c r="Z11" i="29"/>
  <c r="Y11" i="29"/>
  <c r="X11" i="29"/>
  <c r="W11" i="29"/>
  <c r="V11" i="29"/>
  <c r="U11" i="29"/>
  <c r="T11" i="29"/>
  <c r="S11" i="29"/>
  <c r="AB5" i="29"/>
  <c r="AA5" i="29"/>
  <c r="Z5" i="29"/>
  <c r="Y5" i="29"/>
  <c r="X5" i="29"/>
  <c r="W5" i="29"/>
  <c r="V5" i="29"/>
  <c r="U5" i="29"/>
  <c r="T5" i="29"/>
  <c r="S5" i="29"/>
  <c r="AB10" i="29"/>
  <c r="AA10" i="29"/>
  <c r="Z10" i="29"/>
  <c r="Y10" i="29"/>
  <c r="X10" i="29"/>
  <c r="W10" i="29"/>
  <c r="V10" i="29"/>
  <c r="U10" i="29"/>
  <c r="T10" i="29"/>
  <c r="S10" i="29"/>
  <c r="AB17" i="29"/>
  <c r="AA17" i="29"/>
  <c r="Z17" i="29"/>
  <c r="Y17" i="29"/>
  <c r="X17" i="29"/>
  <c r="W17" i="29"/>
  <c r="V17" i="29"/>
  <c r="U17" i="29"/>
  <c r="T17" i="29"/>
  <c r="S17" i="29"/>
  <c r="AB27" i="29"/>
  <c r="AA27" i="29"/>
  <c r="Z27" i="29"/>
  <c r="Y27" i="29"/>
  <c r="X27" i="29"/>
  <c r="W27" i="29"/>
  <c r="V27" i="29"/>
  <c r="U27" i="29"/>
  <c r="T27" i="29"/>
  <c r="S27" i="29"/>
  <c r="AB26" i="29"/>
  <c r="AA26" i="29"/>
  <c r="Z26" i="29"/>
  <c r="Y26" i="29"/>
  <c r="X26" i="29"/>
  <c r="W26" i="29"/>
  <c r="V26" i="29"/>
  <c r="U26" i="29"/>
  <c r="T26" i="29"/>
  <c r="S26" i="29"/>
  <c r="AB18" i="29"/>
  <c r="AA18" i="29"/>
  <c r="Z18" i="29"/>
  <c r="Y18" i="29"/>
  <c r="X18" i="29"/>
  <c r="W18" i="29"/>
  <c r="V18" i="29"/>
  <c r="U18" i="29"/>
  <c r="T18" i="29"/>
  <c r="S18" i="29"/>
  <c r="AB15" i="29"/>
  <c r="AA15" i="29"/>
  <c r="Z15" i="29"/>
  <c r="Y15" i="29"/>
  <c r="X15" i="29"/>
  <c r="W15" i="29"/>
  <c r="V15" i="29"/>
  <c r="U15" i="29"/>
  <c r="T15" i="29"/>
  <c r="S15" i="29"/>
  <c r="AB24" i="29"/>
  <c r="AA24" i="29"/>
  <c r="Z24" i="29"/>
  <c r="Y24" i="29"/>
  <c r="X24" i="29"/>
  <c r="W24" i="29"/>
  <c r="V24" i="29"/>
  <c r="U24" i="29"/>
  <c r="T24" i="29"/>
  <c r="S24" i="29"/>
  <c r="AB23" i="29"/>
  <c r="AA23" i="29"/>
  <c r="Z23" i="29"/>
  <c r="Y23" i="29"/>
  <c r="X23" i="29"/>
  <c r="W23" i="29"/>
  <c r="V23" i="29"/>
  <c r="U23" i="29"/>
  <c r="T23" i="29"/>
  <c r="S23" i="29"/>
  <c r="AB21" i="29"/>
  <c r="AA21" i="29"/>
  <c r="Z21" i="29"/>
  <c r="Y21" i="29"/>
  <c r="X21" i="29"/>
  <c r="W21" i="29"/>
  <c r="V21" i="29"/>
  <c r="U21" i="29"/>
  <c r="T21" i="29"/>
  <c r="S21" i="29"/>
  <c r="AB25" i="29"/>
  <c r="AA25" i="29"/>
  <c r="Z25" i="29"/>
  <c r="Y25" i="29"/>
  <c r="X25" i="29"/>
  <c r="W25" i="29"/>
  <c r="V25" i="29"/>
  <c r="U25" i="29"/>
  <c r="T25" i="29"/>
  <c r="S25" i="29"/>
  <c r="AB22" i="29"/>
  <c r="AA22" i="29"/>
  <c r="Z22" i="29"/>
  <c r="Y22" i="29"/>
  <c r="X22" i="29"/>
  <c r="W22" i="29"/>
  <c r="V22" i="29"/>
  <c r="U22" i="29"/>
  <c r="T22" i="29"/>
  <c r="S22" i="29"/>
  <c r="AB13" i="29"/>
  <c r="AA13" i="29"/>
  <c r="Z13" i="29"/>
  <c r="Y13" i="29"/>
  <c r="X13" i="29"/>
  <c r="W13" i="29"/>
  <c r="V13" i="29"/>
  <c r="U13" i="29"/>
  <c r="T13" i="29"/>
  <c r="S13" i="29"/>
  <c r="AB20" i="29"/>
  <c r="AA20" i="29"/>
  <c r="Z20" i="29"/>
  <c r="Y20" i="29"/>
  <c r="X20" i="29"/>
  <c r="W20" i="29"/>
  <c r="V20" i="29"/>
  <c r="U20" i="29"/>
  <c r="T20" i="29"/>
  <c r="S20" i="29"/>
  <c r="AB9" i="29"/>
  <c r="AA9" i="29"/>
  <c r="Z9" i="29"/>
  <c r="Y9" i="29"/>
  <c r="X9" i="29"/>
  <c r="W9" i="29"/>
  <c r="V9" i="29"/>
  <c r="U9" i="29"/>
  <c r="T9" i="29"/>
  <c r="S9" i="29"/>
  <c r="AB19" i="29"/>
  <c r="AA19" i="29"/>
  <c r="Z19" i="29"/>
  <c r="Y19" i="29"/>
  <c r="X19" i="29"/>
  <c r="W19" i="29"/>
  <c r="V19" i="29"/>
  <c r="U19" i="29"/>
  <c r="T19" i="29"/>
  <c r="S19" i="29"/>
  <c r="AB16" i="29"/>
  <c r="AA16" i="29"/>
  <c r="Z16" i="29"/>
  <c r="Y16" i="29"/>
  <c r="X16" i="29"/>
  <c r="W16" i="29"/>
  <c r="V16" i="29"/>
  <c r="U16" i="29"/>
  <c r="T16" i="29"/>
  <c r="S16" i="29"/>
  <c r="AB8" i="29"/>
  <c r="AA8" i="29"/>
  <c r="Z8" i="29"/>
  <c r="Y8" i="29"/>
  <c r="X8" i="29"/>
  <c r="W8" i="29"/>
  <c r="V8" i="29"/>
  <c r="U8" i="29"/>
  <c r="T8" i="29"/>
  <c r="S8" i="29"/>
  <c r="AB12" i="29"/>
  <c r="AA12" i="29"/>
  <c r="Z12" i="29"/>
  <c r="Y12" i="29"/>
  <c r="X12" i="29"/>
  <c r="W12" i="29"/>
  <c r="V12" i="29"/>
  <c r="U12" i="29"/>
  <c r="T12" i="29"/>
  <c r="S12" i="29"/>
  <c r="AB7" i="29"/>
  <c r="AA7" i="29"/>
  <c r="Z7" i="29"/>
  <c r="Y7" i="29"/>
  <c r="X7" i="29"/>
  <c r="W7" i="29"/>
  <c r="V7" i="29"/>
  <c r="U7" i="29"/>
  <c r="T7" i="29"/>
  <c r="S7" i="29"/>
  <c r="AB6" i="29"/>
  <c r="AA6" i="29"/>
  <c r="Z6" i="29"/>
  <c r="Y6" i="29"/>
  <c r="X6" i="29"/>
  <c r="W6" i="29"/>
  <c r="V6" i="29"/>
  <c r="U6" i="29"/>
  <c r="T6" i="29"/>
  <c r="S6" i="29"/>
  <c r="AB4" i="29"/>
  <c r="AA4" i="29"/>
  <c r="Z4" i="29"/>
  <c r="Y4" i="29"/>
  <c r="X4" i="29"/>
  <c r="W4" i="29"/>
  <c r="V4" i="29"/>
  <c r="U4" i="29"/>
  <c r="T4" i="29"/>
  <c r="N60" i="29"/>
  <c r="M60" i="29"/>
  <c r="L60" i="29"/>
  <c r="K60" i="29"/>
  <c r="J60" i="29"/>
  <c r="I60" i="29"/>
  <c r="H60" i="29"/>
  <c r="G60" i="29"/>
  <c r="F60" i="29"/>
  <c r="E60" i="29"/>
  <c r="D60" i="29" s="1"/>
  <c r="N59" i="29"/>
  <c r="M59" i="29"/>
  <c r="L59" i="29"/>
  <c r="K59" i="29"/>
  <c r="J59" i="29"/>
  <c r="I59" i="29"/>
  <c r="H59" i="29"/>
  <c r="G59" i="29"/>
  <c r="F59" i="29"/>
  <c r="E59" i="29"/>
  <c r="D59" i="29" s="1"/>
  <c r="N58" i="29"/>
  <c r="M58" i="29"/>
  <c r="L58" i="29"/>
  <c r="K58" i="29"/>
  <c r="J58" i="29"/>
  <c r="I58" i="29"/>
  <c r="H58" i="29"/>
  <c r="G58" i="29"/>
  <c r="F58" i="29"/>
  <c r="E58" i="29"/>
  <c r="D58" i="29" s="1"/>
  <c r="N57" i="29"/>
  <c r="M57" i="29"/>
  <c r="L57" i="29"/>
  <c r="K57" i="29"/>
  <c r="J57" i="29"/>
  <c r="I57" i="29"/>
  <c r="H57" i="29"/>
  <c r="G57" i="29"/>
  <c r="F57" i="29"/>
  <c r="E57" i="29"/>
  <c r="D57" i="29" s="1"/>
  <c r="N56" i="29"/>
  <c r="M56" i="29"/>
  <c r="L56" i="29"/>
  <c r="K56" i="29"/>
  <c r="J56" i="29"/>
  <c r="I56" i="29"/>
  <c r="H56" i="29"/>
  <c r="G56" i="29"/>
  <c r="F56" i="29"/>
  <c r="E56" i="29"/>
  <c r="D56" i="29" s="1"/>
  <c r="N55" i="29"/>
  <c r="M55" i="29"/>
  <c r="L55" i="29"/>
  <c r="K55" i="29"/>
  <c r="J55" i="29"/>
  <c r="I55" i="29"/>
  <c r="H55" i="29"/>
  <c r="G55" i="29"/>
  <c r="F55" i="29"/>
  <c r="E55" i="29"/>
  <c r="D55" i="29" s="1"/>
  <c r="N54" i="29"/>
  <c r="M54" i="29"/>
  <c r="L54" i="29"/>
  <c r="K54" i="29"/>
  <c r="J54" i="29"/>
  <c r="I54" i="29"/>
  <c r="H54" i="29"/>
  <c r="G54" i="29"/>
  <c r="F54" i="29"/>
  <c r="E54" i="29"/>
  <c r="D54" i="29" s="1"/>
  <c r="N53" i="29"/>
  <c r="M53" i="29"/>
  <c r="L53" i="29"/>
  <c r="K53" i="29"/>
  <c r="J53" i="29"/>
  <c r="I53" i="29"/>
  <c r="H53" i="29"/>
  <c r="G53" i="29"/>
  <c r="F53" i="29"/>
  <c r="E53" i="29"/>
  <c r="D53" i="29" s="1"/>
  <c r="N52" i="29"/>
  <c r="M52" i="29"/>
  <c r="L52" i="29"/>
  <c r="K52" i="29"/>
  <c r="J52" i="29"/>
  <c r="I52" i="29"/>
  <c r="H52" i="29"/>
  <c r="G52" i="29"/>
  <c r="F52" i="29"/>
  <c r="E52" i="29"/>
  <c r="D52" i="29" s="1"/>
  <c r="N51" i="29"/>
  <c r="M51" i="29"/>
  <c r="L51" i="29"/>
  <c r="K51" i="29"/>
  <c r="J51" i="29"/>
  <c r="I51" i="29"/>
  <c r="H51" i="29"/>
  <c r="G51" i="29"/>
  <c r="F51" i="29"/>
  <c r="E51" i="29"/>
  <c r="D51" i="29" s="1"/>
  <c r="N50" i="29"/>
  <c r="M50" i="29"/>
  <c r="L50" i="29"/>
  <c r="K50" i="29"/>
  <c r="J50" i="29"/>
  <c r="I50" i="29"/>
  <c r="H50" i="29"/>
  <c r="G50" i="29"/>
  <c r="F50" i="29"/>
  <c r="E50" i="29"/>
  <c r="D50" i="29" s="1"/>
  <c r="N49" i="29"/>
  <c r="M49" i="29"/>
  <c r="L49" i="29"/>
  <c r="K49" i="29"/>
  <c r="J49" i="29"/>
  <c r="I49" i="29"/>
  <c r="H49" i="29"/>
  <c r="G49" i="29"/>
  <c r="F49" i="29"/>
  <c r="E49" i="29"/>
  <c r="D49" i="29" s="1"/>
  <c r="N48" i="29"/>
  <c r="M48" i="29"/>
  <c r="L48" i="29"/>
  <c r="K48" i="29"/>
  <c r="J48" i="29"/>
  <c r="I48" i="29"/>
  <c r="H48" i="29"/>
  <c r="G48" i="29"/>
  <c r="F48" i="29"/>
  <c r="E48" i="29"/>
  <c r="D48" i="29" s="1"/>
  <c r="N47" i="29"/>
  <c r="M47" i="29"/>
  <c r="L47" i="29"/>
  <c r="K47" i="29"/>
  <c r="J47" i="29"/>
  <c r="I47" i="29"/>
  <c r="H47" i="29"/>
  <c r="G47" i="29"/>
  <c r="F47" i="29"/>
  <c r="E47" i="29"/>
  <c r="D47" i="29" s="1"/>
  <c r="N46" i="29"/>
  <c r="M46" i="29"/>
  <c r="L46" i="29"/>
  <c r="K46" i="29"/>
  <c r="J46" i="29"/>
  <c r="I46" i="29"/>
  <c r="H46" i="29"/>
  <c r="G46" i="29"/>
  <c r="F46" i="29"/>
  <c r="E46" i="29"/>
  <c r="D46" i="29" s="1"/>
  <c r="N45" i="29"/>
  <c r="M45" i="29"/>
  <c r="L45" i="29"/>
  <c r="K45" i="29"/>
  <c r="J45" i="29"/>
  <c r="I45" i="29"/>
  <c r="H45" i="29"/>
  <c r="G45" i="29"/>
  <c r="F45" i="29"/>
  <c r="E45" i="29"/>
  <c r="D45" i="29" s="1"/>
  <c r="N44" i="29"/>
  <c r="M44" i="29"/>
  <c r="L44" i="29"/>
  <c r="K44" i="29"/>
  <c r="J44" i="29"/>
  <c r="I44" i="29"/>
  <c r="H44" i="29"/>
  <c r="G44" i="29"/>
  <c r="F44" i="29"/>
  <c r="E44" i="29"/>
  <c r="D44" i="29" s="1"/>
  <c r="N43" i="29"/>
  <c r="M43" i="29"/>
  <c r="L43" i="29"/>
  <c r="K43" i="29"/>
  <c r="J43" i="29"/>
  <c r="I43" i="29"/>
  <c r="H43" i="29"/>
  <c r="G43" i="29"/>
  <c r="F43" i="29"/>
  <c r="E43" i="29"/>
  <c r="D43" i="29" s="1"/>
  <c r="N42" i="29"/>
  <c r="M42" i="29"/>
  <c r="L42" i="29"/>
  <c r="K42" i="29"/>
  <c r="J42" i="29"/>
  <c r="I42" i="29"/>
  <c r="H42" i="29"/>
  <c r="G42" i="29"/>
  <c r="F42" i="29"/>
  <c r="E42" i="29"/>
  <c r="D42" i="29" s="1"/>
  <c r="N41" i="29"/>
  <c r="M41" i="29"/>
  <c r="L41" i="29"/>
  <c r="K41" i="29"/>
  <c r="J41" i="29"/>
  <c r="I41" i="29"/>
  <c r="H41" i="29"/>
  <c r="G41" i="29"/>
  <c r="F41" i="29"/>
  <c r="E41" i="29"/>
  <c r="D41" i="29" s="1"/>
  <c r="N40" i="29"/>
  <c r="M40" i="29"/>
  <c r="L40" i="29"/>
  <c r="K40" i="29"/>
  <c r="J40" i="29"/>
  <c r="I40" i="29"/>
  <c r="H40" i="29"/>
  <c r="G40" i="29"/>
  <c r="F40" i="29"/>
  <c r="E40" i="29"/>
  <c r="D40" i="29" s="1"/>
  <c r="N39" i="29"/>
  <c r="M39" i="29"/>
  <c r="L39" i="29"/>
  <c r="K39" i="29"/>
  <c r="J39" i="29"/>
  <c r="I39" i="29"/>
  <c r="H39" i="29"/>
  <c r="G39" i="29"/>
  <c r="F39" i="29"/>
  <c r="E39" i="29"/>
  <c r="D39" i="29" s="1"/>
  <c r="N38" i="29"/>
  <c r="M38" i="29"/>
  <c r="L38" i="29"/>
  <c r="K38" i="29"/>
  <c r="J38" i="29"/>
  <c r="I38" i="29"/>
  <c r="H38" i="29"/>
  <c r="G38" i="29"/>
  <c r="F38" i="29"/>
  <c r="E38" i="29"/>
  <c r="D38" i="29" s="1"/>
  <c r="N37" i="29"/>
  <c r="M37" i="29"/>
  <c r="L37" i="29"/>
  <c r="K37" i="29"/>
  <c r="J37" i="29"/>
  <c r="I37" i="29"/>
  <c r="H37" i="29"/>
  <c r="G37" i="29"/>
  <c r="F37" i="29"/>
  <c r="E37" i="29"/>
  <c r="D37" i="29" s="1"/>
  <c r="N36" i="29"/>
  <c r="M36" i="29"/>
  <c r="L36" i="29"/>
  <c r="K36" i="29"/>
  <c r="J36" i="29"/>
  <c r="I36" i="29"/>
  <c r="H36" i="29"/>
  <c r="G36" i="29"/>
  <c r="F36" i="29"/>
  <c r="E36" i="29"/>
  <c r="D36" i="29" s="1"/>
  <c r="N35" i="29"/>
  <c r="M35" i="29"/>
  <c r="L35" i="29"/>
  <c r="K35" i="29"/>
  <c r="J35" i="29"/>
  <c r="I35" i="29"/>
  <c r="H35" i="29"/>
  <c r="G35" i="29"/>
  <c r="F35" i="29"/>
  <c r="E35" i="29"/>
  <c r="D35" i="29" s="1"/>
  <c r="N34" i="29"/>
  <c r="M34" i="29"/>
  <c r="L34" i="29"/>
  <c r="K34" i="29"/>
  <c r="J34" i="29"/>
  <c r="I34" i="29"/>
  <c r="H34" i="29"/>
  <c r="G34" i="29"/>
  <c r="F34" i="29"/>
  <c r="E34" i="29"/>
  <c r="D34" i="29" s="1"/>
  <c r="N33" i="29"/>
  <c r="M33" i="29"/>
  <c r="L33" i="29"/>
  <c r="K33" i="29"/>
  <c r="J33" i="29"/>
  <c r="I33" i="29"/>
  <c r="H33" i="29"/>
  <c r="G33" i="29"/>
  <c r="F33" i="29"/>
  <c r="E33" i="29"/>
  <c r="D33" i="29" s="1"/>
  <c r="N32" i="29"/>
  <c r="M32" i="29"/>
  <c r="L32" i="29"/>
  <c r="K32" i="29"/>
  <c r="J32" i="29"/>
  <c r="I32" i="29"/>
  <c r="H32" i="29"/>
  <c r="G32" i="29"/>
  <c r="F32" i="29"/>
  <c r="E32" i="29"/>
  <c r="D32" i="29" s="1"/>
  <c r="N31" i="29"/>
  <c r="M31" i="29"/>
  <c r="L31" i="29"/>
  <c r="K31" i="29"/>
  <c r="J31" i="29"/>
  <c r="I31" i="29"/>
  <c r="H31" i="29"/>
  <c r="G31" i="29"/>
  <c r="F31" i="29"/>
  <c r="E31" i="29"/>
  <c r="D31" i="29" s="1"/>
  <c r="N30" i="29"/>
  <c r="M30" i="29"/>
  <c r="L30" i="29"/>
  <c r="K30" i="29"/>
  <c r="J30" i="29"/>
  <c r="I30" i="29"/>
  <c r="H30" i="29"/>
  <c r="G30" i="29"/>
  <c r="F30" i="29"/>
  <c r="E30" i="29"/>
  <c r="D30" i="29" s="1"/>
  <c r="N29" i="29"/>
  <c r="M29" i="29"/>
  <c r="L29" i="29"/>
  <c r="K29" i="29"/>
  <c r="J29" i="29"/>
  <c r="I29" i="29"/>
  <c r="H29" i="29"/>
  <c r="G29" i="29"/>
  <c r="F29" i="29"/>
  <c r="E29" i="29"/>
  <c r="D29" i="29" s="1"/>
  <c r="N28" i="29"/>
  <c r="M28" i="29"/>
  <c r="L28" i="29"/>
  <c r="K28" i="29"/>
  <c r="J28" i="29"/>
  <c r="I28" i="29"/>
  <c r="H28" i="29"/>
  <c r="G28" i="29"/>
  <c r="F28" i="29"/>
  <c r="E28" i="29"/>
  <c r="D28" i="29" s="1"/>
  <c r="N19" i="29"/>
  <c r="M19" i="29"/>
  <c r="L19" i="29"/>
  <c r="K19" i="29"/>
  <c r="J19" i="29"/>
  <c r="I19" i="29"/>
  <c r="H19" i="29"/>
  <c r="G19" i="29"/>
  <c r="F19" i="29"/>
  <c r="E19" i="29"/>
  <c r="D19" i="29" s="1"/>
  <c r="N14" i="29"/>
  <c r="M14" i="29"/>
  <c r="L14" i="29"/>
  <c r="K14" i="29"/>
  <c r="J14" i="29"/>
  <c r="I14" i="29"/>
  <c r="H14" i="29"/>
  <c r="G14" i="29"/>
  <c r="F14" i="29"/>
  <c r="E14" i="29"/>
  <c r="D14" i="29" s="1"/>
  <c r="N11" i="29"/>
  <c r="M11" i="29"/>
  <c r="L11" i="29"/>
  <c r="K11" i="29"/>
  <c r="J11" i="29"/>
  <c r="I11" i="29"/>
  <c r="H11" i="29"/>
  <c r="G11" i="29"/>
  <c r="F11" i="29"/>
  <c r="E11" i="29"/>
  <c r="D11" i="29" s="1"/>
  <c r="N13" i="29"/>
  <c r="M13" i="29"/>
  <c r="L13" i="29"/>
  <c r="K13" i="29"/>
  <c r="J13" i="29"/>
  <c r="I13" i="29"/>
  <c r="H13" i="29"/>
  <c r="G13" i="29"/>
  <c r="F13" i="29"/>
  <c r="E13" i="29"/>
  <c r="D13" i="29" s="1"/>
  <c r="N17" i="29"/>
  <c r="M17" i="29"/>
  <c r="L17" i="29"/>
  <c r="K17" i="29"/>
  <c r="J17" i="29"/>
  <c r="I17" i="29"/>
  <c r="H17" i="29"/>
  <c r="G17" i="29"/>
  <c r="F17" i="29"/>
  <c r="E17" i="29"/>
  <c r="D17" i="29" s="1"/>
  <c r="N27" i="29"/>
  <c r="M27" i="29"/>
  <c r="L27" i="29"/>
  <c r="K27" i="29"/>
  <c r="J27" i="29"/>
  <c r="I27" i="29"/>
  <c r="H27" i="29"/>
  <c r="G27" i="29"/>
  <c r="F27" i="29"/>
  <c r="E27" i="29"/>
  <c r="D27" i="29" s="1"/>
  <c r="N26" i="29"/>
  <c r="M26" i="29"/>
  <c r="L26" i="29"/>
  <c r="K26" i="29"/>
  <c r="J26" i="29"/>
  <c r="I26" i="29"/>
  <c r="H26" i="29"/>
  <c r="G26" i="29"/>
  <c r="F26" i="29"/>
  <c r="E26" i="29"/>
  <c r="D26" i="29" s="1"/>
  <c r="N6" i="29"/>
  <c r="M6" i="29"/>
  <c r="L6" i="29"/>
  <c r="K6" i="29"/>
  <c r="J6" i="29"/>
  <c r="I6" i="29"/>
  <c r="H6" i="29"/>
  <c r="G6" i="29"/>
  <c r="F6" i="29"/>
  <c r="E6" i="29"/>
  <c r="D6" i="29" s="1"/>
  <c r="N4" i="29"/>
  <c r="M4" i="29"/>
  <c r="L4" i="29"/>
  <c r="K4" i="29"/>
  <c r="J4" i="29"/>
  <c r="I4" i="29"/>
  <c r="H4" i="29"/>
  <c r="G4" i="29"/>
  <c r="F4" i="29"/>
  <c r="E4" i="29"/>
  <c r="D4" i="29" s="1"/>
  <c r="N12" i="29"/>
  <c r="M12" i="29"/>
  <c r="L12" i="29"/>
  <c r="K12" i="29"/>
  <c r="J12" i="29"/>
  <c r="I12" i="29"/>
  <c r="H12" i="29"/>
  <c r="G12" i="29"/>
  <c r="F12" i="29"/>
  <c r="E12" i="29"/>
  <c r="D12" i="29" s="1"/>
  <c r="N20" i="29"/>
  <c r="M20" i="29"/>
  <c r="L20" i="29"/>
  <c r="K20" i="29"/>
  <c r="J20" i="29"/>
  <c r="I20" i="29"/>
  <c r="H20" i="29"/>
  <c r="G20" i="29"/>
  <c r="F20" i="29"/>
  <c r="E20" i="29"/>
  <c r="D20" i="29" s="1"/>
  <c r="N25" i="29"/>
  <c r="M25" i="29"/>
  <c r="L25" i="29"/>
  <c r="K25" i="29"/>
  <c r="J25" i="29"/>
  <c r="I25" i="29"/>
  <c r="H25" i="29"/>
  <c r="G25" i="29"/>
  <c r="F25" i="29"/>
  <c r="E25" i="29"/>
  <c r="D25" i="29" s="1"/>
  <c r="N21" i="29"/>
  <c r="M21" i="29"/>
  <c r="L21" i="29"/>
  <c r="K21" i="29"/>
  <c r="J21" i="29"/>
  <c r="I21" i="29"/>
  <c r="H21" i="29"/>
  <c r="G21" i="29"/>
  <c r="F21" i="29"/>
  <c r="E21" i="29"/>
  <c r="D21" i="29" s="1"/>
  <c r="N24" i="29"/>
  <c r="M24" i="29"/>
  <c r="L24" i="29"/>
  <c r="K24" i="29"/>
  <c r="J24" i="29"/>
  <c r="I24" i="29"/>
  <c r="H24" i="29"/>
  <c r="G24" i="29"/>
  <c r="F24" i="29"/>
  <c r="E24" i="29"/>
  <c r="D24" i="29" s="1"/>
  <c r="N16" i="29"/>
  <c r="M16" i="29"/>
  <c r="L16" i="29"/>
  <c r="K16" i="29"/>
  <c r="J16" i="29"/>
  <c r="I16" i="29"/>
  <c r="H16" i="29"/>
  <c r="G16" i="29"/>
  <c r="F16" i="29"/>
  <c r="E16" i="29"/>
  <c r="D16" i="29" s="1"/>
  <c r="N18" i="29"/>
  <c r="M18" i="29"/>
  <c r="L18" i="29"/>
  <c r="K18" i="29"/>
  <c r="J18" i="29"/>
  <c r="I18" i="29"/>
  <c r="H18" i="29"/>
  <c r="G18" i="29"/>
  <c r="F18" i="29"/>
  <c r="E18" i="29"/>
  <c r="D18" i="29" s="1"/>
  <c r="N7" i="29"/>
  <c r="M7" i="29"/>
  <c r="L7" i="29"/>
  <c r="K7" i="29"/>
  <c r="J7" i="29"/>
  <c r="I7" i="29"/>
  <c r="H7" i="29"/>
  <c r="G7" i="29"/>
  <c r="F7" i="29"/>
  <c r="E7" i="29"/>
  <c r="D7" i="29" s="1"/>
  <c r="N15" i="29"/>
  <c r="M15" i="29"/>
  <c r="L15" i="29"/>
  <c r="K15" i="29"/>
  <c r="J15" i="29"/>
  <c r="I15" i="29"/>
  <c r="H15" i="29"/>
  <c r="G15" i="29"/>
  <c r="F15" i="29"/>
  <c r="E15" i="29"/>
  <c r="D15" i="29" s="1"/>
  <c r="N23" i="29"/>
  <c r="M23" i="29"/>
  <c r="L23" i="29"/>
  <c r="K23" i="29"/>
  <c r="J23" i="29"/>
  <c r="I23" i="29"/>
  <c r="H23" i="29"/>
  <c r="G23" i="29"/>
  <c r="F23" i="29"/>
  <c r="E23" i="29"/>
  <c r="D23" i="29" s="1"/>
  <c r="N8" i="29"/>
  <c r="M8" i="29"/>
  <c r="L8" i="29"/>
  <c r="K8" i="29"/>
  <c r="J8" i="29"/>
  <c r="I8" i="29"/>
  <c r="H8" i="29"/>
  <c r="G8" i="29"/>
  <c r="F8" i="29"/>
  <c r="E8" i="29"/>
  <c r="D8" i="29" s="1"/>
  <c r="N22" i="29"/>
  <c r="M22" i="29"/>
  <c r="L22" i="29"/>
  <c r="K22" i="29"/>
  <c r="J22" i="29"/>
  <c r="I22" i="29"/>
  <c r="H22" i="29"/>
  <c r="G22" i="29"/>
  <c r="F22" i="29"/>
  <c r="E22" i="29"/>
  <c r="D22" i="29" s="1"/>
  <c r="N10" i="29"/>
  <c r="M10" i="29"/>
  <c r="L10" i="29"/>
  <c r="K10" i="29"/>
  <c r="J10" i="29"/>
  <c r="I10" i="29"/>
  <c r="H10" i="29"/>
  <c r="G10" i="29"/>
  <c r="F10" i="29"/>
  <c r="E10" i="29"/>
  <c r="D10" i="29" s="1"/>
  <c r="N9" i="29"/>
  <c r="M9" i="29"/>
  <c r="L9" i="29"/>
  <c r="K9" i="29"/>
  <c r="J9" i="29"/>
  <c r="I9" i="29"/>
  <c r="H9" i="29"/>
  <c r="G9" i="29"/>
  <c r="F9" i="29"/>
  <c r="E9" i="29"/>
  <c r="D9" i="29" s="1"/>
  <c r="N5" i="29"/>
  <c r="M5" i="29"/>
  <c r="L5" i="29"/>
  <c r="K5" i="29"/>
  <c r="J5" i="29"/>
  <c r="I5" i="29"/>
  <c r="H5" i="29"/>
  <c r="G5" i="29"/>
  <c r="F5" i="29"/>
  <c r="AT23" i="29"/>
  <c r="AU23" i="29"/>
  <c r="AV23" i="29"/>
  <c r="AW23" i="29"/>
  <c r="AY23" i="29"/>
  <c r="AZ23" i="29"/>
  <c r="BA23" i="29"/>
  <c r="AT24" i="29"/>
  <c r="AU24" i="29"/>
  <c r="AV24" i="29"/>
  <c r="AW24" i="29"/>
  <c r="AY24" i="29"/>
  <c r="AZ24" i="29"/>
  <c r="BA24" i="29"/>
  <c r="AT25" i="29"/>
  <c r="AU25" i="29"/>
  <c r="AV25" i="29"/>
  <c r="AW25" i="29"/>
  <c r="AX25" i="29" s="1"/>
  <c r="AY25" i="29"/>
  <c r="AZ25" i="29"/>
  <c r="BA25" i="29"/>
  <c r="AT26" i="29"/>
  <c r="AU26" i="29"/>
  <c r="AV26" i="29"/>
  <c r="AW26" i="29"/>
  <c r="AX26" i="29" s="1"/>
  <c r="AY26" i="29"/>
  <c r="AZ26" i="29"/>
  <c r="BA26" i="29"/>
  <c r="AT27" i="29"/>
  <c r="AU27" i="29"/>
  <c r="AV27" i="29"/>
  <c r="AW27" i="29"/>
  <c r="AY27" i="29"/>
  <c r="AZ27" i="29"/>
  <c r="BA27" i="29"/>
  <c r="AT28" i="29"/>
  <c r="AU28" i="29"/>
  <c r="AV28" i="29"/>
  <c r="AW28" i="29"/>
  <c r="AY28" i="29"/>
  <c r="AZ28" i="29"/>
  <c r="BA28" i="29"/>
  <c r="AT29" i="29"/>
  <c r="AU29" i="29"/>
  <c r="AV29" i="29"/>
  <c r="AW29" i="29"/>
  <c r="AX29" i="29" s="1"/>
  <c r="AY29" i="29"/>
  <c r="AZ29" i="29"/>
  <c r="BA29" i="29"/>
  <c r="AT30" i="29"/>
  <c r="AU30" i="29"/>
  <c r="AV30" i="29"/>
  <c r="AW30" i="29"/>
  <c r="AX30" i="29" s="1"/>
  <c r="AY30" i="29"/>
  <c r="AZ30" i="29"/>
  <c r="BA30" i="29"/>
  <c r="AT31" i="29"/>
  <c r="AU31" i="29"/>
  <c r="AV31" i="29"/>
  <c r="AW31" i="29"/>
  <c r="AY31" i="29"/>
  <c r="AZ31" i="29"/>
  <c r="BA31" i="29"/>
  <c r="AT32" i="29"/>
  <c r="AU32" i="29"/>
  <c r="AV32" i="29"/>
  <c r="AW32" i="29"/>
  <c r="AY32" i="29"/>
  <c r="AZ32" i="29"/>
  <c r="BA32" i="29"/>
  <c r="AT33" i="29"/>
  <c r="AU33" i="29"/>
  <c r="AV33" i="29"/>
  <c r="AW33" i="29"/>
  <c r="AX33" i="29" s="1"/>
  <c r="AY33" i="29"/>
  <c r="AZ33" i="29"/>
  <c r="BA33" i="29"/>
  <c r="AT36" i="29"/>
  <c r="AU36" i="29"/>
  <c r="AV36" i="29"/>
  <c r="AW36" i="29"/>
  <c r="AX36" i="29" s="1"/>
  <c r="AZ36" i="29"/>
  <c r="BA36" i="29"/>
  <c r="AT39" i="29"/>
  <c r="AU39" i="29"/>
  <c r="AV39" i="29"/>
  <c r="AW39" i="29"/>
  <c r="AZ39" i="29"/>
  <c r="BA39" i="29"/>
  <c r="AT40" i="29"/>
  <c r="AU40" i="29"/>
  <c r="AV40" i="29"/>
  <c r="AW40" i="29"/>
  <c r="AZ40" i="29"/>
  <c r="BA40" i="29"/>
  <c r="AT41" i="29"/>
  <c r="AU41" i="29"/>
  <c r="AV41" i="29"/>
  <c r="AW41" i="29"/>
  <c r="AX41" i="29" s="1"/>
  <c r="AZ41" i="29"/>
  <c r="BA41" i="29"/>
  <c r="AT43" i="29"/>
  <c r="AU43" i="29"/>
  <c r="AV43" i="29"/>
  <c r="AW43" i="29"/>
  <c r="AX43" i="29" s="1"/>
  <c r="AZ43" i="29"/>
  <c r="BA43" i="29"/>
  <c r="AT44" i="29"/>
  <c r="AU44" i="29"/>
  <c r="AV44" i="29"/>
  <c r="AW44" i="29"/>
  <c r="AZ44" i="29"/>
  <c r="BA44" i="29"/>
  <c r="AT45" i="29"/>
  <c r="AU45" i="29"/>
  <c r="AV45" i="29"/>
  <c r="AW45" i="29"/>
  <c r="AZ45" i="29"/>
  <c r="BA45" i="29"/>
  <c r="AT47" i="29"/>
  <c r="AU47" i="29"/>
  <c r="AV47" i="29"/>
  <c r="AW47" i="29"/>
  <c r="AX47" i="29" s="1"/>
  <c r="AZ47" i="29"/>
  <c r="BA47" i="29"/>
  <c r="AT48" i="29"/>
  <c r="AU48" i="29"/>
  <c r="AV48" i="29"/>
  <c r="AW48" i="29"/>
  <c r="AX48" i="29" s="1"/>
  <c r="AZ48" i="29"/>
  <c r="BA48" i="29"/>
  <c r="AT49" i="29"/>
  <c r="AU49" i="29"/>
  <c r="AV49" i="29"/>
  <c r="AW49" i="29"/>
  <c r="AZ49" i="29"/>
  <c r="BA49" i="29"/>
  <c r="AT50" i="29"/>
  <c r="AU50" i="29"/>
  <c r="AV50" i="29"/>
  <c r="AW50" i="29"/>
  <c r="AZ50" i="29"/>
  <c r="BA50" i="29"/>
  <c r="AT51" i="29"/>
  <c r="AU51" i="29"/>
  <c r="AV51" i="29"/>
  <c r="AW51" i="29"/>
  <c r="AX51" i="29" s="1"/>
  <c r="AZ51" i="29"/>
  <c r="BA51" i="29"/>
  <c r="AT52" i="29"/>
  <c r="AU52" i="29"/>
  <c r="AV52" i="29"/>
  <c r="AW52" i="29"/>
  <c r="AX52" i="29" s="1"/>
  <c r="AZ52" i="29"/>
  <c r="BA52" i="29"/>
  <c r="AT53" i="29"/>
  <c r="AU53" i="29"/>
  <c r="AV53" i="29"/>
  <c r="AW53" i="29"/>
  <c r="AZ53" i="29"/>
  <c r="BA53" i="29"/>
  <c r="AT54" i="29"/>
  <c r="AU54" i="29"/>
  <c r="AV54" i="29"/>
  <c r="AW54" i="29"/>
  <c r="AZ54" i="29"/>
  <c r="BA54" i="29"/>
  <c r="AT55" i="29"/>
  <c r="AU55" i="29"/>
  <c r="AV55" i="29"/>
  <c r="AW55" i="29"/>
  <c r="AX55" i="29" s="1"/>
  <c r="AZ55" i="29"/>
  <c r="BA55" i="29"/>
  <c r="AT56" i="29"/>
  <c r="AU56" i="29"/>
  <c r="AV56" i="29"/>
  <c r="AW56" i="29"/>
  <c r="AX56" i="29" s="1"/>
  <c r="AZ56" i="29"/>
  <c r="BA56" i="29"/>
  <c r="AT57" i="29"/>
  <c r="AU57" i="29"/>
  <c r="AV57" i="29"/>
  <c r="AW57" i="29"/>
  <c r="AZ57" i="29"/>
  <c r="BA57" i="29"/>
  <c r="AT58" i="29"/>
  <c r="AU58" i="29"/>
  <c r="AV58" i="29"/>
  <c r="AW58" i="29"/>
  <c r="AZ58" i="29"/>
  <c r="BA58" i="29"/>
  <c r="AT59" i="29"/>
  <c r="AU59" i="29"/>
  <c r="AV59" i="29"/>
  <c r="AW59" i="29"/>
  <c r="AX59" i="29" s="1"/>
  <c r="AZ59" i="29"/>
  <c r="BA59" i="29"/>
  <c r="AT60" i="29"/>
  <c r="AU60" i="29"/>
  <c r="AV60" i="29"/>
  <c r="AW60" i="29"/>
  <c r="AX60" i="29" s="1"/>
  <c r="AZ60" i="29"/>
  <c r="BA60" i="29"/>
  <c r="AT61" i="29"/>
  <c r="AU61" i="29"/>
  <c r="AV61" i="29"/>
  <c r="AW61" i="29"/>
  <c r="AZ61" i="29"/>
  <c r="BA61" i="29"/>
  <c r="AT62" i="29"/>
  <c r="AU62" i="29"/>
  <c r="AV62" i="29"/>
  <c r="AW62" i="29"/>
  <c r="AZ62" i="29"/>
  <c r="BA62" i="29"/>
  <c r="AT63" i="29"/>
  <c r="AU63" i="29"/>
  <c r="AV63" i="29"/>
  <c r="AW63" i="29"/>
  <c r="AX63" i="29" s="1"/>
  <c r="AZ63" i="29"/>
  <c r="BA63" i="29"/>
  <c r="AT64" i="29"/>
  <c r="G2" i="29" s="1"/>
  <c r="AU64" i="29"/>
  <c r="AV64" i="29"/>
  <c r="AW64" i="29"/>
  <c r="AX64" i="29" s="1"/>
  <c r="AZ64" i="29"/>
  <c r="BA64" i="29"/>
  <c r="AT65" i="29"/>
  <c r="AU65" i="29"/>
  <c r="AV65" i="29"/>
  <c r="AW65" i="29"/>
  <c r="AZ65" i="29"/>
  <c r="BA65" i="29"/>
  <c r="AT66" i="29"/>
  <c r="AU66" i="29"/>
  <c r="AV66" i="29"/>
  <c r="AW66" i="29"/>
  <c r="AZ66" i="29"/>
  <c r="BA66" i="29"/>
  <c r="AT67" i="29"/>
  <c r="AU67" i="29"/>
  <c r="AV67" i="29"/>
  <c r="AW67" i="29"/>
  <c r="AX67" i="29" s="1"/>
  <c r="AZ67" i="29"/>
  <c r="BA67" i="29"/>
  <c r="AT68" i="29"/>
  <c r="AU68" i="29"/>
  <c r="AV68" i="29"/>
  <c r="AW68" i="29"/>
  <c r="AT69" i="29"/>
  <c r="AU69" i="29"/>
  <c r="AV69" i="29"/>
  <c r="AW69" i="29"/>
  <c r="AZ69" i="29"/>
  <c r="BA69" i="29"/>
  <c r="AT70" i="29"/>
  <c r="AU70" i="29"/>
  <c r="AV70" i="29"/>
  <c r="AW70" i="29"/>
  <c r="AZ70" i="29"/>
  <c r="BA70" i="29"/>
  <c r="AT71" i="29"/>
  <c r="AU71" i="29"/>
  <c r="AV71" i="29"/>
  <c r="AW71" i="29"/>
  <c r="AX71" i="29" s="1"/>
  <c r="AZ71" i="29"/>
  <c r="BA71" i="29"/>
  <c r="AT72" i="29"/>
  <c r="AU72" i="29"/>
  <c r="AV72" i="29"/>
  <c r="AW72" i="29"/>
  <c r="AX72" i="29" s="1"/>
  <c r="AZ72" i="29"/>
  <c r="BA72" i="29"/>
  <c r="AT73" i="29"/>
  <c r="AU73" i="29"/>
  <c r="AV73" i="29"/>
  <c r="AW73" i="29"/>
  <c r="AZ73" i="29"/>
  <c r="BA73" i="29"/>
  <c r="AT74" i="29"/>
  <c r="AU74" i="29"/>
  <c r="AV74" i="29"/>
  <c r="AW74" i="29"/>
  <c r="AZ74" i="29"/>
  <c r="BA74" i="29"/>
  <c r="AT75" i="29"/>
  <c r="AU75" i="29"/>
  <c r="AV75" i="29"/>
  <c r="AW75" i="29"/>
  <c r="AX75" i="29" s="1"/>
  <c r="AZ75" i="29"/>
  <c r="BA75" i="29"/>
  <c r="AT76" i="29"/>
  <c r="AU76" i="29"/>
  <c r="AV76" i="29"/>
  <c r="AW76" i="29"/>
  <c r="AX76" i="29" s="1"/>
  <c r="AZ76" i="29"/>
  <c r="BA76" i="29"/>
  <c r="AT77" i="29"/>
  <c r="AU77" i="29"/>
  <c r="AV77" i="29"/>
  <c r="AW77" i="29"/>
  <c r="AZ77" i="29"/>
  <c r="BA77" i="29"/>
  <c r="AT78" i="29"/>
  <c r="AU78" i="29"/>
  <c r="AV78" i="29"/>
  <c r="AW78" i="29"/>
  <c r="AZ78" i="29"/>
  <c r="BA78" i="29"/>
  <c r="AT79" i="29"/>
  <c r="AU79" i="29"/>
  <c r="AV79" i="29"/>
  <c r="AW79" i="29"/>
  <c r="AX79" i="29" s="1"/>
  <c r="AZ79" i="29"/>
  <c r="BA79" i="29"/>
  <c r="AT80" i="29"/>
  <c r="AU80" i="29"/>
  <c r="AV80" i="29"/>
  <c r="AW80" i="29"/>
  <c r="AX80" i="29" s="1"/>
  <c r="AZ80" i="29"/>
  <c r="BA80" i="29"/>
  <c r="AT81" i="29"/>
  <c r="AU81" i="29"/>
  <c r="AV81" i="29"/>
  <c r="AW81" i="29"/>
  <c r="AZ81" i="29"/>
  <c r="BA81" i="29"/>
  <c r="AT82" i="29"/>
  <c r="AU82" i="29"/>
  <c r="AV82" i="29"/>
  <c r="AW82" i="29"/>
  <c r="AZ82" i="29"/>
  <c r="BA82" i="29"/>
  <c r="AT83" i="29"/>
  <c r="AU83" i="29"/>
  <c r="AV83" i="29"/>
  <c r="AW83" i="29"/>
  <c r="AX83" i="29" s="1"/>
  <c r="AZ83" i="29"/>
  <c r="BA83" i="29"/>
  <c r="AT84" i="29"/>
  <c r="AU84" i="29"/>
  <c r="AV84" i="29"/>
  <c r="AW84" i="29"/>
  <c r="AX84" i="29" s="1"/>
  <c r="AZ84" i="29"/>
  <c r="BA84" i="29"/>
  <c r="AT85" i="29"/>
  <c r="AU85" i="29"/>
  <c r="AV85" i="29"/>
  <c r="AW85" i="29"/>
  <c r="AZ85" i="29"/>
  <c r="BA85" i="29"/>
  <c r="AT86" i="29"/>
  <c r="AU86" i="29"/>
  <c r="AV86" i="29"/>
  <c r="AW86" i="29"/>
  <c r="AZ86" i="29"/>
  <c r="BA86" i="29"/>
  <c r="AT87" i="29"/>
  <c r="AU87" i="29"/>
  <c r="AV87" i="29"/>
  <c r="AW87" i="29"/>
  <c r="AX87" i="29" s="1"/>
  <c r="AZ87" i="29"/>
  <c r="BA87" i="29"/>
  <c r="AT88" i="29"/>
  <c r="AU88" i="29"/>
  <c r="AV88" i="29"/>
  <c r="AW88" i="29"/>
  <c r="AX88" i="29" s="1"/>
  <c r="AZ88" i="29"/>
  <c r="BA88" i="29"/>
  <c r="AT89" i="29"/>
  <c r="AU89" i="29"/>
  <c r="AV89" i="29"/>
  <c r="AW89" i="29"/>
  <c r="AZ89" i="29"/>
  <c r="BA89" i="29"/>
  <c r="AT90" i="29"/>
  <c r="AU90" i="29"/>
  <c r="AV90" i="29"/>
  <c r="AW90" i="29"/>
  <c r="AZ90" i="29"/>
  <c r="BA90" i="29"/>
  <c r="AT91" i="29"/>
  <c r="AU91" i="29"/>
  <c r="AV91" i="29"/>
  <c r="AW91" i="29"/>
  <c r="AX91" i="29" s="1"/>
  <c r="AZ91" i="29"/>
  <c r="BA91" i="29"/>
  <c r="AT92" i="29"/>
  <c r="AU92" i="29"/>
  <c r="AV92" i="29"/>
  <c r="AW92" i="29"/>
  <c r="AX92" i="29" s="1"/>
  <c r="AZ92" i="29"/>
  <c r="BA92" i="29"/>
  <c r="AT93" i="29"/>
  <c r="AU93" i="29"/>
  <c r="AV93" i="29"/>
  <c r="AW93" i="29"/>
  <c r="AZ93" i="29"/>
  <c r="BA93" i="29"/>
  <c r="AT94" i="29"/>
  <c r="AU94" i="29"/>
  <c r="AV94" i="29"/>
  <c r="AW94" i="29"/>
  <c r="AZ94" i="29"/>
  <c r="BA94" i="29"/>
  <c r="AT95" i="29"/>
  <c r="AU95" i="29"/>
  <c r="AV95" i="29"/>
  <c r="AW95" i="29"/>
  <c r="AX95" i="29" s="1"/>
  <c r="AZ95" i="29"/>
  <c r="BA95" i="29"/>
  <c r="AT96" i="29"/>
  <c r="AU96" i="29"/>
  <c r="AV96" i="29"/>
  <c r="AW96" i="29"/>
  <c r="AX96" i="29" s="1"/>
  <c r="AZ96" i="29"/>
  <c r="BA96" i="29"/>
  <c r="AT97" i="29"/>
  <c r="AU97" i="29"/>
  <c r="AV97" i="29"/>
  <c r="AW97" i="29"/>
  <c r="AZ97" i="29"/>
  <c r="BA97" i="29"/>
  <c r="AT98" i="29"/>
  <c r="AU98" i="29"/>
  <c r="AV98" i="29"/>
  <c r="AW98" i="29"/>
  <c r="AT99" i="29"/>
  <c r="AU99" i="29"/>
  <c r="AV99" i="29"/>
  <c r="AW99" i="29"/>
  <c r="AX99" i="29" s="1"/>
  <c r="AZ99" i="29"/>
  <c r="BA99" i="29"/>
  <c r="AT100" i="29"/>
  <c r="AU100" i="29"/>
  <c r="AV100" i="29"/>
  <c r="AW100" i="29"/>
  <c r="AX100" i="29" s="1"/>
  <c r="AZ100" i="29"/>
  <c r="BA100" i="29"/>
  <c r="AT101" i="29"/>
  <c r="AU101" i="29"/>
  <c r="AV101" i="29"/>
  <c r="AW101" i="29"/>
  <c r="AZ101" i="29"/>
  <c r="BA101" i="29"/>
  <c r="AT102" i="29"/>
  <c r="AU102" i="29"/>
  <c r="AV102" i="29"/>
  <c r="AW102" i="29"/>
  <c r="AZ102" i="29"/>
  <c r="BA102" i="29"/>
  <c r="AT103" i="29"/>
  <c r="AU103" i="29"/>
  <c r="AV103" i="29"/>
  <c r="AW103" i="29"/>
  <c r="AX103" i="29" s="1"/>
  <c r="AZ103" i="29"/>
  <c r="BA103" i="29"/>
  <c r="AT104" i="29"/>
  <c r="AU104" i="29"/>
  <c r="AV104" i="29"/>
  <c r="AW104" i="29"/>
  <c r="AX104" i="29" s="1"/>
  <c r="AZ104" i="29"/>
  <c r="BA104" i="29"/>
  <c r="AT105" i="29"/>
  <c r="AU105" i="29"/>
  <c r="AV105" i="29"/>
  <c r="AW105" i="29"/>
  <c r="AZ105" i="29"/>
  <c r="BA105" i="29"/>
  <c r="AT106" i="29"/>
  <c r="AU106" i="29"/>
  <c r="AV106" i="29"/>
  <c r="AW106" i="29"/>
  <c r="AZ106" i="29"/>
  <c r="BA106" i="29"/>
  <c r="AT107" i="29"/>
  <c r="AU107" i="29"/>
  <c r="AV107" i="29"/>
  <c r="AW107" i="29"/>
  <c r="AX107" i="29" s="1"/>
  <c r="AZ107" i="29"/>
  <c r="BA107" i="29"/>
  <c r="AT108" i="29"/>
  <c r="AU108" i="29"/>
  <c r="AV108" i="29"/>
  <c r="AW108" i="29"/>
  <c r="AX108" i="29" s="1"/>
  <c r="AZ108" i="29"/>
  <c r="BA108" i="29"/>
  <c r="AT109" i="29"/>
  <c r="AU109" i="29"/>
  <c r="AV109" i="29"/>
  <c r="AW109" i="29"/>
  <c r="AZ109" i="29"/>
  <c r="BA109" i="29"/>
  <c r="AT110" i="29"/>
  <c r="AU110" i="29"/>
  <c r="AV110" i="29"/>
  <c r="AW110" i="29"/>
  <c r="AZ110" i="29"/>
  <c r="BA110" i="29"/>
  <c r="AT111" i="29"/>
  <c r="AU111" i="29"/>
  <c r="AV111" i="29"/>
  <c r="AW111" i="29"/>
  <c r="AX111" i="29" s="1"/>
  <c r="AZ111" i="29"/>
  <c r="BA111" i="29"/>
  <c r="AT112" i="29"/>
  <c r="AU112" i="29"/>
  <c r="AV112" i="29"/>
  <c r="AW112" i="29"/>
  <c r="AX112" i="29" s="1"/>
  <c r="AZ112" i="29"/>
  <c r="BA112" i="29"/>
  <c r="AT113" i="29"/>
  <c r="AU113" i="29"/>
  <c r="AV113" i="29"/>
  <c r="AW113" i="29"/>
  <c r="AZ113" i="29"/>
  <c r="BA113" i="29"/>
  <c r="AT114" i="29"/>
  <c r="AU114" i="29"/>
  <c r="AV114" i="29"/>
  <c r="AX114" i="29" s="1"/>
  <c r="AW114" i="29"/>
  <c r="AZ114" i="29"/>
  <c r="BA114" i="29"/>
  <c r="AT115" i="29"/>
  <c r="AU115" i="29"/>
  <c r="AV115" i="29"/>
  <c r="AW115" i="29"/>
  <c r="AZ115" i="29"/>
  <c r="BA115" i="29"/>
  <c r="AT116" i="29"/>
  <c r="AU116" i="29"/>
  <c r="AV116" i="29"/>
  <c r="AW116" i="29"/>
  <c r="AZ116" i="29"/>
  <c r="BA116" i="29"/>
  <c r="AT117" i="29"/>
  <c r="AU117" i="29"/>
  <c r="AV117" i="29"/>
  <c r="AX117" i="29" s="1"/>
  <c r="AW117" i="29"/>
  <c r="AZ117" i="29"/>
  <c r="BA117" i="29"/>
  <c r="AT118" i="29"/>
  <c r="AU118" i="29"/>
  <c r="AV118" i="29"/>
  <c r="AX118" i="29" s="1"/>
  <c r="AW118" i="29"/>
  <c r="AZ118" i="29"/>
  <c r="BA118" i="29"/>
  <c r="AT119" i="29"/>
  <c r="AU119" i="29"/>
  <c r="AV119" i="29"/>
  <c r="AW119" i="29"/>
  <c r="AZ119" i="29"/>
  <c r="BA119" i="29"/>
  <c r="AT120" i="29"/>
  <c r="AU120" i="29"/>
  <c r="AV120" i="29"/>
  <c r="AW120" i="29"/>
  <c r="AZ120" i="29"/>
  <c r="BA120" i="29"/>
  <c r="AT121" i="29"/>
  <c r="AU121" i="29"/>
  <c r="AV121" i="29"/>
  <c r="AX121" i="29" s="1"/>
  <c r="AW121" i="29"/>
  <c r="AZ121" i="29"/>
  <c r="BA121" i="29"/>
  <c r="AT122" i="29"/>
  <c r="AU122" i="29"/>
  <c r="AV122" i="29"/>
  <c r="AX122" i="29" s="1"/>
  <c r="AW122" i="29"/>
  <c r="AZ122" i="29"/>
  <c r="BA122" i="29"/>
  <c r="AT123" i="29"/>
  <c r="AU123" i="29"/>
  <c r="AV123" i="29"/>
  <c r="AW123" i="29"/>
  <c r="AZ123" i="29"/>
  <c r="BA123" i="29"/>
  <c r="AT124" i="29"/>
  <c r="AU124" i="29"/>
  <c r="AV124" i="29"/>
  <c r="AW124" i="29"/>
  <c r="AY124" i="29"/>
  <c r="AZ124" i="29"/>
  <c r="BA124" i="29"/>
  <c r="AT125" i="29"/>
  <c r="AU125" i="29"/>
  <c r="I3" i="29" s="1"/>
  <c r="W3" i="29" s="1"/>
  <c r="AV125" i="29"/>
  <c r="AX125" i="29" s="1"/>
  <c r="AW125" i="29"/>
  <c r="AY125" i="29"/>
  <c r="AZ125" i="29"/>
  <c r="BA125" i="29"/>
  <c r="AT126" i="29"/>
  <c r="AU126" i="29"/>
  <c r="AV126" i="29"/>
  <c r="AX126" i="29" s="1"/>
  <c r="AW126" i="29"/>
  <c r="AY126" i="29"/>
  <c r="AZ126" i="29"/>
  <c r="BA126" i="29"/>
  <c r="AT127" i="29"/>
  <c r="AU127" i="29"/>
  <c r="AV127" i="29"/>
  <c r="AW127" i="29"/>
  <c r="AY127" i="29"/>
  <c r="AZ127" i="29"/>
  <c r="BA127" i="29"/>
  <c r="AT128" i="29"/>
  <c r="AU128" i="29"/>
  <c r="AV128" i="29"/>
  <c r="AW128" i="29"/>
  <c r="AY128" i="29"/>
  <c r="AZ128" i="29"/>
  <c r="BA128" i="29"/>
  <c r="AT129" i="29"/>
  <c r="AU129" i="29"/>
  <c r="AV129" i="29"/>
  <c r="AX129" i="29" s="1"/>
  <c r="AW129" i="29"/>
  <c r="AY129" i="29"/>
  <c r="AZ129" i="29"/>
  <c r="BA129" i="29"/>
  <c r="AT130" i="29"/>
  <c r="AU130" i="29"/>
  <c r="AV130" i="29"/>
  <c r="AX130" i="29" s="1"/>
  <c r="AW130" i="29"/>
  <c r="AY130" i="29"/>
  <c r="AZ130" i="29"/>
  <c r="BA130" i="29"/>
  <c r="AT131" i="29"/>
  <c r="AU131" i="29"/>
  <c r="AV131" i="29"/>
  <c r="AW131" i="29"/>
  <c r="AY131" i="29"/>
  <c r="AZ131" i="29"/>
  <c r="BA131" i="29"/>
  <c r="AT132" i="29"/>
  <c r="AU132" i="29"/>
  <c r="AV132" i="29"/>
  <c r="AW132" i="29"/>
  <c r="AY132" i="29"/>
  <c r="AZ132" i="29"/>
  <c r="BA132" i="29"/>
  <c r="AT133" i="29"/>
  <c r="AU133" i="29"/>
  <c r="AV133" i="29"/>
  <c r="AX133" i="29" s="1"/>
  <c r="AW133" i="29"/>
  <c r="AY133" i="29"/>
  <c r="AZ133" i="29"/>
  <c r="BA133" i="29"/>
  <c r="AT134" i="29"/>
  <c r="AU134" i="29"/>
  <c r="AV134" i="29"/>
  <c r="AX134" i="29" s="1"/>
  <c r="AW134" i="29"/>
  <c r="AY134" i="29"/>
  <c r="AZ134" i="29"/>
  <c r="BA134" i="29"/>
  <c r="AT135" i="29"/>
  <c r="AU135" i="29"/>
  <c r="AV135" i="29"/>
  <c r="AW135" i="29"/>
  <c r="AY135" i="29"/>
  <c r="AZ135" i="29"/>
  <c r="BA135" i="29"/>
  <c r="AT136" i="29"/>
  <c r="AU136" i="29"/>
  <c r="AV136" i="29"/>
  <c r="AW136" i="29"/>
  <c r="AY136" i="29"/>
  <c r="AZ136" i="29"/>
  <c r="BA136" i="29"/>
  <c r="AT137" i="29"/>
  <c r="AU137" i="29"/>
  <c r="AV137" i="29"/>
  <c r="AX137" i="29" s="1"/>
  <c r="AW137" i="29"/>
  <c r="AY137" i="29"/>
  <c r="AZ137" i="29"/>
  <c r="BA137" i="29"/>
  <c r="AT138" i="29"/>
  <c r="AU138" i="29"/>
  <c r="AV138" i="29"/>
  <c r="AX138" i="29" s="1"/>
  <c r="AW138" i="29"/>
  <c r="AY138" i="29"/>
  <c r="AZ138" i="29"/>
  <c r="BA138" i="29"/>
  <c r="AT139" i="29"/>
  <c r="AU139" i="29"/>
  <c r="AV139" i="29"/>
  <c r="AW139" i="29"/>
  <c r="AY139" i="29"/>
  <c r="AZ139" i="29"/>
  <c r="BA139" i="29"/>
  <c r="AT140" i="29"/>
  <c r="AU140" i="29"/>
  <c r="AV140" i="29"/>
  <c r="AW140" i="29"/>
  <c r="AY140" i="29"/>
  <c r="AZ140" i="29"/>
  <c r="BA140" i="29"/>
  <c r="AT141" i="29"/>
  <c r="AU141" i="29"/>
  <c r="AV141" i="29"/>
  <c r="AX141" i="29" s="1"/>
  <c r="AW141" i="29"/>
  <c r="AY141" i="29"/>
  <c r="AZ141" i="29"/>
  <c r="BA141" i="29"/>
  <c r="AT142" i="29"/>
  <c r="AU142" i="29"/>
  <c r="AV142" i="29"/>
  <c r="AX142" i="29" s="1"/>
  <c r="AW142" i="29"/>
  <c r="AY142" i="29"/>
  <c r="AZ142" i="29"/>
  <c r="BA142" i="29"/>
  <c r="AT143" i="29"/>
  <c r="AU143" i="29"/>
  <c r="AV143" i="29"/>
  <c r="AW143" i="29"/>
  <c r="AY143" i="29"/>
  <c r="AZ143" i="29"/>
  <c r="BA143" i="29"/>
  <c r="AT144" i="29"/>
  <c r="AU144" i="29"/>
  <c r="AV144" i="29"/>
  <c r="AW144" i="29"/>
  <c r="AY144" i="29"/>
  <c r="AZ144" i="29"/>
  <c r="BA144" i="29"/>
  <c r="AT145" i="29"/>
  <c r="AU145" i="29"/>
  <c r="AV145" i="29"/>
  <c r="AX145" i="29" s="1"/>
  <c r="AW145" i="29"/>
  <c r="AY145" i="29"/>
  <c r="AZ145" i="29"/>
  <c r="BA145" i="29"/>
  <c r="AT146" i="29"/>
  <c r="AU146" i="29"/>
  <c r="AV146" i="29"/>
  <c r="AX146" i="29" s="1"/>
  <c r="AW146" i="29"/>
  <c r="AY146" i="29"/>
  <c r="AZ146" i="29"/>
  <c r="BA146" i="29"/>
  <c r="AT147" i="29"/>
  <c r="AU147" i="29"/>
  <c r="AV147" i="29"/>
  <c r="AW147" i="29"/>
  <c r="AY147" i="29"/>
  <c r="AZ147" i="29"/>
  <c r="BA147" i="29"/>
  <c r="AT148" i="29"/>
  <c r="AU148" i="29"/>
  <c r="AV148" i="29"/>
  <c r="AW148" i="29"/>
  <c r="AY148" i="29"/>
  <c r="AZ148" i="29"/>
  <c r="BA148" i="29"/>
  <c r="AT149" i="29"/>
  <c r="AU149" i="29"/>
  <c r="AV149" i="29"/>
  <c r="AX149" i="29" s="1"/>
  <c r="AW149" i="29"/>
  <c r="AY149" i="29"/>
  <c r="AZ149" i="29"/>
  <c r="BA149" i="29"/>
  <c r="AT150" i="29"/>
  <c r="AU150" i="29"/>
  <c r="AV150" i="29"/>
  <c r="AX150" i="29" s="1"/>
  <c r="AW150" i="29"/>
  <c r="AY150" i="29"/>
  <c r="AZ150" i="29"/>
  <c r="BA150" i="29"/>
  <c r="AT151" i="29"/>
  <c r="AU151" i="29"/>
  <c r="AV151" i="29"/>
  <c r="AW151" i="29"/>
  <c r="AY151" i="29"/>
  <c r="AZ151" i="29"/>
  <c r="BA151" i="29"/>
  <c r="AT152" i="29"/>
  <c r="AU152" i="29"/>
  <c r="AV152" i="29"/>
  <c r="AW152" i="29"/>
  <c r="AY152" i="29"/>
  <c r="AZ152" i="29"/>
  <c r="BA152" i="29"/>
  <c r="AT153" i="29"/>
  <c r="AU153" i="29"/>
  <c r="AV153" i="29"/>
  <c r="AX153" i="29" s="1"/>
  <c r="AW153" i="29"/>
  <c r="AY153" i="29"/>
  <c r="AZ153" i="29"/>
  <c r="BA153" i="29"/>
  <c r="AT154" i="29"/>
  <c r="J2" i="29" s="1"/>
  <c r="AU154" i="29"/>
  <c r="AV154" i="29"/>
  <c r="AX154" i="29" s="1"/>
  <c r="AW154" i="29"/>
  <c r="AY154" i="29"/>
  <c r="AZ154" i="29"/>
  <c r="BA154" i="29"/>
  <c r="AT155" i="29"/>
  <c r="AU155" i="29"/>
  <c r="AV155" i="29"/>
  <c r="AW155" i="29"/>
  <c r="AY155" i="29"/>
  <c r="AZ155" i="29"/>
  <c r="BA155" i="29"/>
  <c r="AT156" i="29"/>
  <c r="AU156" i="29"/>
  <c r="AV156" i="29"/>
  <c r="AW156" i="29"/>
  <c r="AY156" i="29"/>
  <c r="AZ156" i="29"/>
  <c r="BA156" i="29"/>
  <c r="AT157" i="29"/>
  <c r="AU157" i="29"/>
  <c r="AV157" i="29"/>
  <c r="AX157" i="29" s="1"/>
  <c r="AW157" i="29"/>
  <c r="AY157" i="29"/>
  <c r="AZ157" i="29"/>
  <c r="BA157" i="29"/>
  <c r="AT158" i="29"/>
  <c r="AU158" i="29"/>
  <c r="AV158" i="29"/>
  <c r="AX158" i="29" s="1"/>
  <c r="AW158" i="29"/>
  <c r="AY158" i="29"/>
  <c r="AZ158" i="29"/>
  <c r="BA158" i="29"/>
  <c r="AT159" i="29"/>
  <c r="AU159" i="29"/>
  <c r="AV159" i="29"/>
  <c r="AW159" i="29"/>
  <c r="AY159" i="29"/>
  <c r="AZ159" i="29"/>
  <c r="BA159" i="29"/>
  <c r="AT160" i="29"/>
  <c r="AU160" i="29"/>
  <c r="AV160" i="29"/>
  <c r="AW160" i="29"/>
  <c r="AY160" i="29"/>
  <c r="AZ160" i="29"/>
  <c r="BA160" i="29"/>
  <c r="AT161" i="29"/>
  <c r="AU161" i="29"/>
  <c r="AV161" i="29"/>
  <c r="AX161" i="29" s="1"/>
  <c r="AW161" i="29"/>
  <c r="AY161" i="29"/>
  <c r="AZ161" i="29"/>
  <c r="BA161" i="29"/>
  <c r="AT162" i="29"/>
  <c r="AU162" i="29"/>
  <c r="AV162" i="29"/>
  <c r="AX162" i="29" s="1"/>
  <c r="AW162" i="29"/>
  <c r="AY162" i="29"/>
  <c r="AZ162" i="29"/>
  <c r="BA162" i="29"/>
  <c r="AT163" i="29"/>
  <c r="AU163" i="29"/>
  <c r="AV163" i="29"/>
  <c r="AW163" i="29"/>
  <c r="AY163" i="29"/>
  <c r="AZ163" i="29"/>
  <c r="BA163" i="29"/>
  <c r="AT164" i="29"/>
  <c r="AU164" i="29"/>
  <c r="AV164" i="29"/>
  <c r="AW164" i="29"/>
  <c r="AY164" i="29"/>
  <c r="AZ164" i="29"/>
  <c r="BA164" i="29"/>
  <c r="AT165" i="29"/>
  <c r="AU165" i="29"/>
  <c r="AV165" i="29"/>
  <c r="AX165" i="29" s="1"/>
  <c r="AW165" i="29"/>
  <c r="AY165" i="29"/>
  <c r="AZ165" i="29"/>
  <c r="BA165" i="29"/>
  <c r="AT166" i="29"/>
  <c r="AU166" i="29"/>
  <c r="AV166" i="29"/>
  <c r="AX166" i="29" s="1"/>
  <c r="AW166" i="29"/>
  <c r="AY166" i="29"/>
  <c r="AZ166" i="29"/>
  <c r="BA166" i="29"/>
  <c r="AT167" i="29"/>
  <c r="AU167" i="29"/>
  <c r="AV167" i="29"/>
  <c r="AW167" i="29"/>
  <c r="AY167" i="29"/>
  <c r="AZ167" i="29"/>
  <c r="BA167" i="29"/>
  <c r="AT168" i="29"/>
  <c r="AU168" i="29"/>
  <c r="AV168" i="29"/>
  <c r="AW168" i="29"/>
  <c r="AY168" i="29"/>
  <c r="AZ168" i="29"/>
  <c r="BA168" i="29"/>
  <c r="AT169" i="29"/>
  <c r="AU169" i="29"/>
  <c r="AV169" i="29"/>
  <c r="AX169" i="29" s="1"/>
  <c r="AW169" i="29"/>
  <c r="AY169" i="29"/>
  <c r="AZ169" i="29"/>
  <c r="BA169" i="29"/>
  <c r="AT170" i="29"/>
  <c r="AU170" i="29"/>
  <c r="AV170" i="29"/>
  <c r="AX170" i="29" s="1"/>
  <c r="AW170" i="29"/>
  <c r="AY170" i="29"/>
  <c r="AZ170" i="29"/>
  <c r="BA170" i="29"/>
  <c r="AT171" i="29"/>
  <c r="AU171" i="29"/>
  <c r="AV171" i="29"/>
  <c r="AW171" i="29"/>
  <c r="AY171" i="29"/>
  <c r="AZ171" i="29"/>
  <c r="BA171" i="29"/>
  <c r="AT172" i="29"/>
  <c r="AU172" i="29"/>
  <c r="AV172" i="29"/>
  <c r="AW172" i="29"/>
  <c r="AY172" i="29"/>
  <c r="AZ172" i="29"/>
  <c r="BA172" i="29"/>
  <c r="AT173" i="29"/>
  <c r="AU173" i="29"/>
  <c r="AV173" i="29"/>
  <c r="AX173" i="29" s="1"/>
  <c r="AW173" i="29"/>
  <c r="AY173" i="29"/>
  <c r="AZ173" i="29"/>
  <c r="BA173" i="29"/>
  <c r="AT174" i="29"/>
  <c r="AU174" i="29"/>
  <c r="AV174" i="29"/>
  <c r="AX174" i="29" s="1"/>
  <c r="AW174" i="29"/>
  <c r="AY174" i="29"/>
  <c r="AZ174" i="29"/>
  <c r="BA174" i="29"/>
  <c r="AT175" i="29"/>
  <c r="AU175" i="29"/>
  <c r="AV175" i="29"/>
  <c r="AW175" i="29"/>
  <c r="AY175" i="29"/>
  <c r="AZ175" i="29"/>
  <c r="BA175" i="29"/>
  <c r="AT176" i="29"/>
  <c r="AU176" i="29"/>
  <c r="AV176" i="29"/>
  <c r="AW176" i="29"/>
  <c r="AY176" i="29"/>
  <c r="AZ176" i="29"/>
  <c r="BA176" i="29"/>
  <c r="AT177" i="29"/>
  <c r="AU177" i="29"/>
  <c r="AV177" i="29"/>
  <c r="AX177" i="29" s="1"/>
  <c r="AW177" i="29"/>
  <c r="AY177" i="29"/>
  <c r="AZ177" i="29"/>
  <c r="BA177" i="29"/>
  <c r="AT178" i="29"/>
  <c r="AU178" i="29"/>
  <c r="AV178" i="29"/>
  <c r="AX178" i="29" s="1"/>
  <c r="AW178" i="29"/>
  <c r="AY178" i="29"/>
  <c r="AZ178" i="29"/>
  <c r="BA178" i="29"/>
  <c r="AT179" i="29"/>
  <c r="AU179" i="29"/>
  <c r="AV179" i="29"/>
  <c r="AW179" i="29"/>
  <c r="AY179" i="29"/>
  <c r="AZ179" i="29"/>
  <c r="BA179" i="29"/>
  <c r="AT180" i="29"/>
  <c r="AU180" i="29"/>
  <c r="AV180" i="29"/>
  <c r="AW180" i="29"/>
  <c r="AY180" i="29"/>
  <c r="AZ180" i="29"/>
  <c r="BA180" i="29"/>
  <c r="AT181" i="29"/>
  <c r="AU181" i="29"/>
  <c r="AV181" i="29"/>
  <c r="AX181" i="29" s="1"/>
  <c r="AW181" i="29"/>
  <c r="AY181" i="29"/>
  <c r="AZ181" i="29"/>
  <c r="BA181" i="29"/>
  <c r="AT182" i="29"/>
  <c r="AU182" i="29"/>
  <c r="AV182" i="29"/>
  <c r="AX182" i="29" s="1"/>
  <c r="AW182" i="29"/>
  <c r="AY182" i="29"/>
  <c r="AZ182" i="29"/>
  <c r="BA182" i="29"/>
  <c r="AT183" i="29"/>
  <c r="AU183" i="29"/>
  <c r="AV183" i="29"/>
  <c r="AW183" i="29"/>
  <c r="AY183" i="29"/>
  <c r="AZ183" i="29"/>
  <c r="BA183" i="29"/>
  <c r="AT184" i="29"/>
  <c r="K2" i="29" s="1"/>
  <c r="AU184" i="29"/>
  <c r="AV184" i="29"/>
  <c r="AW184" i="29"/>
  <c r="AY184" i="29"/>
  <c r="AZ184" i="29"/>
  <c r="BA184" i="29"/>
  <c r="AT185" i="29"/>
  <c r="AU185" i="29"/>
  <c r="K3" i="29" s="1"/>
  <c r="Y3" i="29" s="1"/>
  <c r="AV185" i="29"/>
  <c r="AX185" i="29" s="1"/>
  <c r="AW185" i="29"/>
  <c r="AY185" i="29"/>
  <c r="AZ185" i="29"/>
  <c r="BA185" i="29"/>
  <c r="AT186" i="29"/>
  <c r="AU186" i="29"/>
  <c r="AV186" i="29"/>
  <c r="AX186" i="29" s="1"/>
  <c r="AW186" i="29"/>
  <c r="AY186" i="29"/>
  <c r="AZ186" i="29"/>
  <c r="BA186" i="29"/>
  <c r="AT187" i="29"/>
  <c r="AU187" i="29"/>
  <c r="AV187" i="29"/>
  <c r="AW187" i="29"/>
  <c r="AY187" i="29"/>
  <c r="AZ187" i="29"/>
  <c r="BA187" i="29"/>
  <c r="AT188" i="29"/>
  <c r="AU188" i="29"/>
  <c r="AV188" i="29"/>
  <c r="AW188" i="29"/>
  <c r="AY188" i="29"/>
  <c r="AZ188" i="29"/>
  <c r="BA188" i="29"/>
  <c r="AT189" i="29"/>
  <c r="AU189" i="29"/>
  <c r="AV189" i="29"/>
  <c r="AX189" i="29" s="1"/>
  <c r="AW189" i="29"/>
  <c r="AY189" i="29"/>
  <c r="AZ189" i="29"/>
  <c r="BA189" i="29"/>
  <c r="AT190" i="29"/>
  <c r="AU190" i="29"/>
  <c r="AV190" i="29"/>
  <c r="AX190" i="29" s="1"/>
  <c r="AW190" i="29"/>
  <c r="AY190" i="29"/>
  <c r="AZ190" i="29"/>
  <c r="BA190" i="29"/>
  <c r="AT191" i="29"/>
  <c r="AU191" i="29"/>
  <c r="AV191" i="29"/>
  <c r="AW191" i="29"/>
  <c r="AY191" i="29"/>
  <c r="AZ191" i="29"/>
  <c r="BA191" i="29"/>
  <c r="AT192" i="29"/>
  <c r="AU192" i="29"/>
  <c r="AV192" i="29"/>
  <c r="AW192" i="29"/>
  <c r="AY192" i="29"/>
  <c r="AZ192" i="29"/>
  <c r="BA192" i="29"/>
  <c r="AT193" i="29"/>
  <c r="AU193" i="29"/>
  <c r="AV193" i="29"/>
  <c r="AX193" i="29" s="1"/>
  <c r="AW193" i="29"/>
  <c r="AY193" i="29"/>
  <c r="AZ193" i="29"/>
  <c r="BA193" i="29"/>
  <c r="AT194" i="29"/>
  <c r="AU194" i="29"/>
  <c r="AV194" i="29"/>
  <c r="AX194" i="29" s="1"/>
  <c r="AW194" i="29"/>
  <c r="AY194" i="29"/>
  <c r="AZ194" i="29"/>
  <c r="BA194" i="29"/>
  <c r="AT195" i="29"/>
  <c r="AU195" i="29"/>
  <c r="AV195" i="29"/>
  <c r="AW195" i="29"/>
  <c r="AY195" i="29"/>
  <c r="AZ195" i="29"/>
  <c r="BA195" i="29"/>
  <c r="AT196" i="29"/>
  <c r="AU196" i="29"/>
  <c r="AV196" i="29"/>
  <c r="AW196" i="29"/>
  <c r="AY196" i="29"/>
  <c r="AZ196" i="29"/>
  <c r="BA196" i="29"/>
  <c r="AT197" i="29"/>
  <c r="AU197" i="29"/>
  <c r="AV197" i="29"/>
  <c r="AX197" i="29" s="1"/>
  <c r="AW197" i="29"/>
  <c r="AY197" i="29"/>
  <c r="AZ197" i="29"/>
  <c r="BA197" i="29"/>
  <c r="AT198" i="29"/>
  <c r="AU198" i="29"/>
  <c r="AV198" i="29"/>
  <c r="AX198" i="29" s="1"/>
  <c r="AW198" i="29"/>
  <c r="AY198" i="29"/>
  <c r="AZ198" i="29"/>
  <c r="BA198" i="29"/>
  <c r="AT199" i="29"/>
  <c r="AU199" i="29"/>
  <c r="AV199" i="29"/>
  <c r="AW199" i="29"/>
  <c r="AY199" i="29"/>
  <c r="AZ199" i="29"/>
  <c r="BA199" i="29"/>
  <c r="AT200" i="29"/>
  <c r="AU200" i="29"/>
  <c r="AV200" i="29"/>
  <c r="AW200" i="29"/>
  <c r="AY200" i="29"/>
  <c r="AZ200" i="29"/>
  <c r="BA200" i="29"/>
  <c r="AT201" i="29"/>
  <c r="AU201" i="29"/>
  <c r="AV201" i="29"/>
  <c r="AX201" i="29" s="1"/>
  <c r="AW201" i="29"/>
  <c r="AY201" i="29"/>
  <c r="AZ201" i="29"/>
  <c r="BA201" i="29"/>
  <c r="AT202" i="29"/>
  <c r="AU202" i="29"/>
  <c r="AV202" i="29"/>
  <c r="AX202" i="29" s="1"/>
  <c r="AW202" i="29"/>
  <c r="AY202" i="29"/>
  <c r="AZ202" i="29"/>
  <c r="BA202" i="29"/>
  <c r="AT203" i="29"/>
  <c r="AU203" i="29"/>
  <c r="AV203" i="29"/>
  <c r="AW203" i="29"/>
  <c r="AY203" i="29"/>
  <c r="AZ203" i="29"/>
  <c r="BA203" i="29"/>
  <c r="AT204" i="29"/>
  <c r="AU204" i="29"/>
  <c r="AV204" i="29"/>
  <c r="AW204" i="29"/>
  <c r="AY204" i="29"/>
  <c r="AZ204" i="29"/>
  <c r="BA204" i="29"/>
  <c r="AT205" i="29"/>
  <c r="AU205" i="29"/>
  <c r="AV205" i="29"/>
  <c r="AX205" i="29" s="1"/>
  <c r="AW205" i="29"/>
  <c r="AY205" i="29"/>
  <c r="AZ205" i="29"/>
  <c r="BA205" i="29"/>
  <c r="AT206" i="29"/>
  <c r="AU206" i="29"/>
  <c r="AV206" i="29"/>
  <c r="AX206" i="29" s="1"/>
  <c r="AW206" i="29"/>
  <c r="AY206" i="29"/>
  <c r="AZ206" i="29"/>
  <c r="BA206" i="29"/>
  <c r="AT207" i="29"/>
  <c r="AU207" i="29"/>
  <c r="AV207" i="29"/>
  <c r="AW207" i="29"/>
  <c r="AY207" i="29"/>
  <c r="AZ207" i="29"/>
  <c r="BA207" i="29"/>
  <c r="AT208" i="29"/>
  <c r="AU208" i="29"/>
  <c r="AV208" i="29"/>
  <c r="AW208" i="29"/>
  <c r="AY208" i="29"/>
  <c r="AZ208" i="29"/>
  <c r="BA208" i="29"/>
  <c r="AT209" i="29"/>
  <c r="AU209" i="29"/>
  <c r="AV209" i="29"/>
  <c r="AX209" i="29" s="1"/>
  <c r="AW209" i="29"/>
  <c r="AY209" i="29"/>
  <c r="AZ209" i="29"/>
  <c r="BA209" i="29"/>
  <c r="AT210" i="29"/>
  <c r="AU210" i="29"/>
  <c r="AV210" i="29"/>
  <c r="AX210" i="29" s="1"/>
  <c r="AW210" i="29"/>
  <c r="AY210" i="29"/>
  <c r="AZ210" i="29"/>
  <c r="BA210" i="29"/>
  <c r="AT211" i="29"/>
  <c r="AU211" i="29"/>
  <c r="AV211" i="29"/>
  <c r="AX211" i="29" s="1"/>
  <c r="AW211" i="29"/>
  <c r="AY211" i="29"/>
  <c r="AZ211" i="29"/>
  <c r="BA211" i="29"/>
  <c r="AT212" i="29"/>
  <c r="AU212" i="29"/>
  <c r="AV212" i="29"/>
  <c r="AX212" i="29" s="1"/>
  <c r="AW212" i="29"/>
  <c r="AY212" i="29"/>
  <c r="AZ212" i="29"/>
  <c r="BA212" i="29"/>
  <c r="AT213" i="29"/>
  <c r="AU213" i="29"/>
  <c r="AV213" i="29"/>
  <c r="AX213" i="29" s="1"/>
  <c r="AW213" i="29"/>
  <c r="AY213" i="29"/>
  <c r="AZ213" i="29"/>
  <c r="BA213" i="29"/>
  <c r="AT214" i="29"/>
  <c r="L2" i="29" s="1"/>
  <c r="AU214" i="29"/>
  <c r="AV214" i="29"/>
  <c r="AX214" i="29" s="1"/>
  <c r="AW214" i="29"/>
  <c r="AY214" i="29"/>
  <c r="AZ214" i="29"/>
  <c r="BA214" i="29"/>
  <c r="AT215" i="29"/>
  <c r="AU215" i="29"/>
  <c r="AV215" i="29"/>
  <c r="AX215" i="29" s="1"/>
  <c r="AW215" i="29"/>
  <c r="AY215" i="29"/>
  <c r="AZ215" i="29"/>
  <c r="BA215" i="29"/>
  <c r="AT216" i="29"/>
  <c r="AU216" i="29"/>
  <c r="AV216" i="29"/>
  <c r="AX216" i="29" s="1"/>
  <c r="AW216" i="29"/>
  <c r="AY216" i="29"/>
  <c r="AZ216" i="29"/>
  <c r="BA216" i="29"/>
  <c r="AT217" i="29"/>
  <c r="AU217" i="29"/>
  <c r="AV217" i="29"/>
  <c r="AX217" i="29" s="1"/>
  <c r="AW217" i="29"/>
  <c r="AY217" i="29"/>
  <c r="AZ217" i="29"/>
  <c r="BA217" i="29"/>
  <c r="AT218" i="29"/>
  <c r="AU218" i="29"/>
  <c r="AV218" i="29"/>
  <c r="AX218" i="29" s="1"/>
  <c r="AW218" i="29"/>
  <c r="AY218" i="29"/>
  <c r="AZ218" i="29"/>
  <c r="BA218" i="29"/>
  <c r="AT219" i="29"/>
  <c r="AU219" i="29"/>
  <c r="AV219" i="29"/>
  <c r="AX219" i="29" s="1"/>
  <c r="AW219" i="29"/>
  <c r="AY219" i="29"/>
  <c r="AZ219" i="29"/>
  <c r="BA219" i="29"/>
  <c r="AT220" i="29"/>
  <c r="AU220" i="29"/>
  <c r="AV220" i="29"/>
  <c r="AX220" i="29" s="1"/>
  <c r="AW220" i="29"/>
  <c r="AY220" i="29"/>
  <c r="AZ220" i="29"/>
  <c r="BA220" i="29"/>
  <c r="AT221" i="29"/>
  <c r="AU221" i="29"/>
  <c r="AV221" i="29"/>
  <c r="AX221" i="29" s="1"/>
  <c r="AW221" i="29"/>
  <c r="AY221" i="29"/>
  <c r="AZ221" i="29"/>
  <c r="BA221" i="29"/>
  <c r="AT222" i="29"/>
  <c r="AU222" i="29"/>
  <c r="AV222" i="29"/>
  <c r="AX222" i="29" s="1"/>
  <c r="AW222" i="29"/>
  <c r="AY222" i="29"/>
  <c r="AZ222" i="29"/>
  <c r="BA222" i="29"/>
  <c r="AT223" i="29"/>
  <c r="AU223" i="29"/>
  <c r="AV223" i="29"/>
  <c r="AX223" i="29" s="1"/>
  <c r="AW223" i="29"/>
  <c r="AY223" i="29"/>
  <c r="AZ223" i="29"/>
  <c r="BA223" i="29"/>
  <c r="AT224" i="29"/>
  <c r="AU224" i="29"/>
  <c r="AV224" i="29"/>
  <c r="AX224" i="29" s="1"/>
  <c r="AW224" i="29"/>
  <c r="AY224" i="29"/>
  <c r="AZ224" i="29"/>
  <c r="BA224" i="29"/>
  <c r="AT225" i="29"/>
  <c r="AU225" i="29"/>
  <c r="AV225" i="29"/>
  <c r="AX225" i="29" s="1"/>
  <c r="AW225" i="29"/>
  <c r="AY225" i="29"/>
  <c r="AZ225" i="29"/>
  <c r="BA225" i="29"/>
  <c r="AT226" i="29"/>
  <c r="AU226" i="29"/>
  <c r="AV226" i="29"/>
  <c r="AX226" i="29" s="1"/>
  <c r="AW226" i="29"/>
  <c r="AY226" i="29"/>
  <c r="AZ226" i="29"/>
  <c r="BA226" i="29"/>
  <c r="AT227" i="29"/>
  <c r="AU227" i="29"/>
  <c r="AV227" i="29"/>
  <c r="AX227" i="29" s="1"/>
  <c r="AW227" i="29"/>
  <c r="AY227" i="29"/>
  <c r="AZ227" i="29"/>
  <c r="BA227" i="29"/>
  <c r="AT228" i="29"/>
  <c r="AU228" i="29"/>
  <c r="AV228" i="29"/>
  <c r="AX228" i="29" s="1"/>
  <c r="AW228" i="29"/>
  <c r="AY228" i="29"/>
  <c r="AZ228" i="29"/>
  <c r="BA228" i="29"/>
  <c r="AT229" i="29"/>
  <c r="AU229" i="29"/>
  <c r="AV229" i="29"/>
  <c r="AX229" i="29" s="1"/>
  <c r="AW229" i="29"/>
  <c r="AY229" i="29"/>
  <c r="AZ229" i="29"/>
  <c r="BA229" i="29"/>
  <c r="AT230" i="29"/>
  <c r="AU230" i="29"/>
  <c r="AV230" i="29"/>
  <c r="AX230" i="29" s="1"/>
  <c r="AW230" i="29"/>
  <c r="AY230" i="29"/>
  <c r="AZ230" i="29"/>
  <c r="BA230" i="29"/>
  <c r="AT231" i="29"/>
  <c r="AU231" i="29"/>
  <c r="AV231" i="29"/>
  <c r="AX231" i="29" s="1"/>
  <c r="AW231" i="29"/>
  <c r="AY231" i="29"/>
  <c r="AZ231" i="29"/>
  <c r="BA231" i="29"/>
  <c r="AT232" i="29"/>
  <c r="AU232" i="29"/>
  <c r="AV232" i="29"/>
  <c r="AX232" i="29" s="1"/>
  <c r="AW232" i="29"/>
  <c r="AY232" i="29"/>
  <c r="AZ232" i="29"/>
  <c r="BA232" i="29"/>
  <c r="AT233" i="29"/>
  <c r="AU233" i="29"/>
  <c r="AV233" i="29"/>
  <c r="AX233" i="29" s="1"/>
  <c r="AW233" i="29"/>
  <c r="AY233" i="29"/>
  <c r="AZ233" i="29"/>
  <c r="BA233" i="29"/>
  <c r="AT234" i="29"/>
  <c r="AU234" i="29"/>
  <c r="AV234" i="29"/>
  <c r="AX234" i="29" s="1"/>
  <c r="AW234" i="29"/>
  <c r="AY234" i="29"/>
  <c r="AZ234" i="29"/>
  <c r="BA234" i="29"/>
  <c r="AT235" i="29"/>
  <c r="AU235" i="29"/>
  <c r="AV235" i="29"/>
  <c r="AX235" i="29" s="1"/>
  <c r="AW235" i="29"/>
  <c r="AY235" i="29"/>
  <c r="AZ235" i="29"/>
  <c r="BA235" i="29"/>
  <c r="AT236" i="29"/>
  <c r="AU236" i="29"/>
  <c r="AV236" i="29"/>
  <c r="AX236" i="29" s="1"/>
  <c r="AW236" i="29"/>
  <c r="AY236" i="29"/>
  <c r="AZ236" i="29"/>
  <c r="BA236" i="29"/>
  <c r="AT237" i="29"/>
  <c r="AU237" i="29"/>
  <c r="AV237" i="29"/>
  <c r="AX237" i="29" s="1"/>
  <c r="AW237" i="29"/>
  <c r="AY237" i="29"/>
  <c r="AZ237" i="29"/>
  <c r="BA237" i="29"/>
  <c r="AT238" i="29"/>
  <c r="AU238" i="29"/>
  <c r="AV238" i="29"/>
  <c r="AX238" i="29" s="1"/>
  <c r="AW238" i="29"/>
  <c r="AY238" i="29"/>
  <c r="AZ238" i="29"/>
  <c r="BA238" i="29"/>
  <c r="AT239" i="29"/>
  <c r="AU239" i="29"/>
  <c r="AV239" i="29"/>
  <c r="AX239" i="29" s="1"/>
  <c r="AW239" i="29"/>
  <c r="AY239" i="29"/>
  <c r="AZ239" i="29"/>
  <c r="BA239" i="29"/>
  <c r="AT240" i="29"/>
  <c r="AU240" i="29"/>
  <c r="AV240" i="29"/>
  <c r="AX240" i="29" s="1"/>
  <c r="AW240" i="29"/>
  <c r="AY240" i="29"/>
  <c r="AZ240" i="29"/>
  <c r="BA240" i="29"/>
  <c r="AT241" i="29"/>
  <c r="AU241" i="29"/>
  <c r="AV241" i="29"/>
  <c r="AX241" i="29" s="1"/>
  <c r="AW241" i="29"/>
  <c r="AY241" i="29"/>
  <c r="AZ241" i="29"/>
  <c r="BA241" i="29"/>
  <c r="AT242" i="29"/>
  <c r="AU242" i="29"/>
  <c r="AV242" i="29"/>
  <c r="AX242" i="29" s="1"/>
  <c r="AW242" i="29"/>
  <c r="AY242" i="29"/>
  <c r="AZ242" i="29"/>
  <c r="BA242" i="29"/>
  <c r="AT243" i="29"/>
  <c r="AU243" i="29"/>
  <c r="AV243" i="29"/>
  <c r="AX243" i="29" s="1"/>
  <c r="AW243" i="29"/>
  <c r="AY243" i="29"/>
  <c r="AZ243" i="29"/>
  <c r="BA243" i="29"/>
  <c r="AT244" i="29"/>
  <c r="AU244" i="29"/>
  <c r="AV244" i="29"/>
  <c r="AX244" i="29" s="1"/>
  <c r="AW244" i="29"/>
  <c r="AY244" i="29"/>
  <c r="AZ244" i="29"/>
  <c r="BA244" i="29"/>
  <c r="AT245" i="29"/>
  <c r="AU245" i="29"/>
  <c r="AV245" i="29"/>
  <c r="AX245" i="29" s="1"/>
  <c r="AW245" i="29"/>
  <c r="AY245" i="29"/>
  <c r="AZ245" i="29"/>
  <c r="BA245" i="29"/>
  <c r="AT246" i="29"/>
  <c r="AU246" i="29"/>
  <c r="AV246" i="29"/>
  <c r="AX246" i="29" s="1"/>
  <c r="AW246" i="29"/>
  <c r="AY246" i="29"/>
  <c r="AZ246" i="29"/>
  <c r="BA246" i="29"/>
  <c r="AT247" i="29"/>
  <c r="AU247" i="29"/>
  <c r="AV247" i="29"/>
  <c r="AX247" i="29" s="1"/>
  <c r="AW247" i="29"/>
  <c r="AY247" i="29"/>
  <c r="AZ247" i="29"/>
  <c r="BA247" i="29"/>
  <c r="AT248" i="29"/>
  <c r="AU248" i="29"/>
  <c r="AV248" i="29"/>
  <c r="AX248" i="29" s="1"/>
  <c r="AW248" i="29"/>
  <c r="AY248" i="29"/>
  <c r="AZ248" i="29"/>
  <c r="BA248" i="29"/>
  <c r="AT249" i="29"/>
  <c r="AU249" i="29"/>
  <c r="AV249" i="29"/>
  <c r="AX249" i="29" s="1"/>
  <c r="AW249" i="29"/>
  <c r="AY249" i="29"/>
  <c r="AZ249" i="29"/>
  <c r="BA249" i="29"/>
  <c r="AT250" i="29"/>
  <c r="AU250" i="29"/>
  <c r="AV250" i="29"/>
  <c r="AX250" i="29" s="1"/>
  <c r="AW250" i="29"/>
  <c r="AY250" i="29"/>
  <c r="AZ250" i="29"/>
  <c r="BA250" i="29"/>
  <c r="AT251" i="29"/>
  <c r="AU251" i="29"/>
  <c r="AV251" i="29"/>
  <c r="AX251" i="29" s="1"/>
  <c r="AW251" i="29"/>
  <c r="AY251" i="29"/>
  <c r="AZ251" i="29"/>
  <c r="BA251" i="29"/>
  <c r="AT252" i="29"/>
  <c r="AU252" i="29"/>
  <c r="AV252" i="29"/>
  <c r="AX252" i="29" s="1"/>
  <c r="AW252" i="29"/>
  <c r="AY252" i="29"/>
  <c r="AZ252" i="29"/>
  <c r="BA252" i="29"/>
  <c r="AT253" i="29"/>
  <c r="AU253" i="29"/>
  <c r="AV253" i="29"/>
  <c r="AX253" i="29" s="1"/>
  <c r="AW253" i="29"/>
  <c r="AY253" i="29"/>
  <c r="AZ253" i="29"/>
  <c r="BA253" i="29"/>
  <c r="AT254" i="29"/>
  <c r="AU254" i="29"/>
  <c r="AV254" i="29"/>
  <c r="AX254" i="29" s="1"/>
  <c r="AW254" i="29"/>
  <c r="AY254" i="29"/>
  <c r="AZ254" i="29"/>
  <c r="BA254" i="29"/>
  <c r="AT255" i="29"/>
  <c r="AU255" i="29"/>
  <c r="AV255" i="29"/>
  <c r="AX255" i="29" s="1"/>
  <c r="AW255" i="29"/>
  <c r="AY255" i="29"/>
  <c r="AZ255" i="29"/>
  <c r="BA255" i="29"/>
  <c r="AT256" i="29"/>
  <c r="AU256" i="29"/>
  <c r="AV256" i="29"/>
  <c r="AX256" i="29" s="1"/>
  <c r="AW256" i="29"/>
  <c r="AY256" i="29"/>
  <c r="AZ256" i="29"/>
  <c r="BA256" i="29"/>
  <c r="AT257" i="29"/>
  <c r="AU257" i="29"/>
  <c r="AV257" i="29"/>
  <c r="AX257" i="29" s="1"/>
  <c r="AW257" i="29"/>
  <c r="AY257" i="29"/>
  <c r="AZ257" i="29"/>
  <c r="BA257" i="29"/>
  <c r="AT258" i="29"/>
  <c r="AU258" i="29"/>
  <c r="AV258" i="29"/>
  <c r="AX258" i="29" s="1"/>
  <c r="AW258" i="29"/>
  <c r="AY258" i="29"/>
  <c r="AZ258" i="29"/>
  <c r="BA258" i="29"/>
  <c r="AT259" i="29"/>
  <c r="AU259" i="29"/>
  <c r="AV259" i="29"/>
  <c r="AX259" i="29" s="1"/>
  <c r="AW259" i="29"/>
  <c r="AY259" i="29"/>
  <c r="AZ259" i="29"/>
  <c r="BA259" i="29"/>
  <c r="AT260" i="29"/>
  <c r="AU260" i="29"/>
  <c r="AV260" i="29"/>
  <c r="AX260" i="29" s="1"/>
  <c r="AW260" i="29"/>
  <c r="AY260" i="29"/>
  <c r="AZ260" i="29"/>
  <c r="BA260" i="29"/>
  <c r="AT261" i="29"/>
  <c r="AU261" i="29"/>
  <c r="AV261" i="29"/>
  <c r="AX261" i="29" s="1"/>
  <c r="AW261" i="29"/>
  <c r="AY261" i="29"/>
  <c r="AZ261" i="29"/>
  <c r="BA261" i="29"/>
  <c r="AT262" i="29"/>
  <c r="AU262" i="29"/>
  <c r="AV262" i="29"/>
  <c r="AX262" i="29" s="1"/>
  <c r="AW262" i="29"/>
  <c r="AY262" i="29"/>
  <c r="AZ262" i="29"/>
  <c r="BA262" i="29"/>
  <c r="AT263" i="29"/>
  <c r="AU263" i="29"/>
  <c r="AV263" i="29"/>
  <c r="AX263" i="29" s="1"/>
  <c r="AW263" i="29"/>
  <c r="AY263" i="29"/>
  <c r="AZ263" i="29"/>
  <c r="BA263" i="29"/>
  <c r="AT264" i="29"/>
  <c r="AU264" i="29"/>
  <c r="AV264" i="29"/>
  <c r="AX264" i="29" s="1"/>
  <c r="AW264" i="29"/>
  <c r="AY264" i="29"/>
  <c r="AZ264" i="29"/>
  <c r="BA264" i="29"/>
  <c r="AT265" i="29"/>
  <c r="AU265" i="29"/>
  <c r="AV265" i="29"/>
  <c r="AX265" i="29" s="1"/>
  <c r="AW265" i="29"/>
  <c r="AY265" i="29"/>
  <c r="AZ265" i="29"/>
  <c r="BA265" i="29"/>
  <c r="AT266" i="29"/>
  <c r="AU266" i="29"/>
  <c r="AV266" i="29"/>
  <c r="AX266" i="29" s="1"/>
  <c r="AW266" i="29"/>
  <c r="AY266" i="29"/>
  <c r="AZ266" i="29"/>
  <c r="BA266" i="29"/>
  <c r="AT267" i="29"/>
  <c r="AU267" i="29"/>
  <c r="AV267" i="29"/>
  <c r="AX267" i="29" s="1"/>
  <c r="AW267" i="29"/>
  <c r="AY267" i="29"/>
  <c r="AZ267" i="29"/>
  <c r="BA267" i="29"/>
  <c r="AT268" i="29"/>
  <c r="AU268" i="29"/>
  <c r="AV268" i="29"/>
  <c r="AX268" i="29" s="1"/>
  <c r="AW268" i="29"/>
  <c r="AY268" i="29"/>
  <c r="AZ268" i="29"/>
  <c r="BA268" i="29"/>
  <c r="AT269" i="29"/>
  <c r="AU269" i="29"/>
  <c r="AV269" i="29"/>
  <c r="AX269" i="29" s="1"/>
  <c r="AW269" i="29"/>
  <c r="AY269" i="29"/>
  <c r="AZ269" i="29"/>
  <c r="BA269" i="29"/>
  <c r="AT270" i="29"/>
  <c r="AU270" i="29"/>
  <c r="AV270" i="29"/>
  <c r="AX270" i="29" s="1"/>
  <c r="AW270" i="29"/>
  <c r="AY270" i="29"/>
  <c r="AZ270" i="29"/>
  <c r="BA270" i="29"/>
  <c r="AT271" i="29"/>
  <c r="AU271" i="29"/>
  <c r="AV271" i="29"/>
  <c r="AX271" i="29" s="1"/>
  <c r="AW271" i="29"/>
  <c r="AY271" i="29"/>
  <c r="AZ271" i="29"/>
  <c r="BA271" i="29"/>
  <c r="AT272" i="29"/>
  <c r="AU272" i="29"/>
  <c r="AV272" i="29"/>
  <c r="AX272" i="29" s="1"/>
  <c r="AW272" i="29"/>
  <c r="AY272" i="29"/>
  <c r="AZ272" i="29"/>
  <c r="BA272" i="29"/>
  <c r="AT273" i="29"/>
  <c r="AU273" i="29"/>
  <c r="AV273" i="29"/>
  <c r="AX273" i="29" s="1"/>
  <c r="AW273" i="29"/>
  <c r="AY273" i="29"/>
  <c r="AZ273" i="29"/>
  <c r="BA273" i="29"/>
  <c r="AT274" i="29"/>
  <c r="N2" i="29" s="1"/>
  <c r="AU274" i="29"/>
  <c r="AV274" i="29"/>
  <c r="AX274" i="29" s="1"/>
  <c r="AW274" i="29"/>
  <c r="AY274" i="29"/>
  <c r="AZ274" i="29"/>
  <c r="BA274" i="29"/>
  <c r="AT275" i="29"/>
  <c r="AU275" i="29"/>
  <c r="N3" i="29" s="1"/>
  <c r="AB3" i="29" s="1"/>
  <c r="AV275" i="29"/>
  <c r="AX275" i="29" s="1"/>
  <c r="AW275" i="29"/>
  <c r="AY275" i="29"/>
  <c r="AZ275" i="29"/>
  <c r="BA275" i="29"/>
  <c r="AT276" i="29"/>
  <c r="AU276" i="29"/>
  <c r="AV276" i="29"/>
  <c r="AX276" i="29" s="1"/>
  <c r="AW276" i="29"/>
  <c r="AY276" i="29"/>
  <c r="AZ276" i="29"/>
  <c r="BA276" i="29"/>
  <c r="AT277" i="29"/>
  <c r="AU277" i="29"/>
  <c r="AV277" i="29"/>
  <c r="AX277" i="29" s="1"/>
  <c r="AW277" i="29"/>
  <c r="AY277" i="29"/>
  <c r="AZ277" i="29"/>
  <c r="BA277" i="29"/>
  <c r="AT278" i="29"/>
  <c r="AU278" i="29"/>
  <c r="AV278" i="29"/>
  <c r="AX278" i="29" s="1"/>
  <c r="AW278" i="29"/>
  <c r="AY278" i="29"/>
  <c r="AZ278" i="29"/>
  <c r="BA278" i="29"/>
  <c r="AT279" i="29"/>
  <c r="AU279" i="29"/>
  <c r="AV279" i="29"/>
  <c r="AX279" i="29" s="1"/>
  <c r="AW279" i="29"/>
  <c r="AY279" i="29"/>
  <c r="AZ279" i="29"/>
  <c r="BA279" i="29"/>
  <c r="AT280" i="29"/>
  <c r="AU280" i="29"/>
  <c r="AV280" i="29"/>
  <c r="AX280" i="29" s="1"/>
  <c r="AW280" i="29"/>
  <c r="AY280" i="29"/>
  <c r="AZ280" i="29"/>
  <c r="BA280" i="29"/>
  <c r="AT281" i="29"/>
  <c r="AU281" i="29"/>
  <c r="AV281" i="29"/>
  <c r="AX281" i="29" s="1"/>
  <c r="AW281" i="29"/>
  <c r="AY281" i="29"/>
  <c r="AZ281" i="29"/>
  <c r="BA281" i="29"/>
  <c r="AT282" i="29"/>
  <c r="AU282" i="29"/>
  <c r="AV282" i="29"/>
  <c r="AX282" i="29" s="1"/>
  <c r="AW282" i="29"/>
  <c r="AY282" i="29"/>
  <c r="AZ282" i="29"/>
  <c r="BA282" i="29"/>
  <c r="AT283" i="29"/>
  <c r="AU283" i="29"/>
  <c r="AV283" i="29"/>
  <c r="AX283" i="29" s="1"/>
  <c r="AW283" i="29"/>
  <c r="AY283" i="29"/>
  <c r="AZ283" i="29"/>
  <c r="BA283" i="29"/>
  <c r="AT284" i="29"/>
  <c r="AU284" i="29"/>
  <c r="AV284" i="29"/>
  <c r="AX284" i="29" s="1"/>
  <c r="AW284" i="29"/>
  <c r="AY284" i="29"/>
  <c r="AZ284" i="29"/>
  <c r="BA284" i="29"/>
  <c r="AT285" i="29"/>
  <c r="AU285" i="29"/>
  <c r="AV285" i="29"/>
  <c r="AX285" i="29" s="1"/>
  <c r="AW285" i="29"/>
  <c r="AY285" i="29"/>
  <c r="AZ285" i="29"/>
  <c r="BA285" i="29"/>
  <c r="AT286" i="29"/>
  <c r="AU286" i="29"/>
  <c r="AV286" i="29"/>
  <c r="AX286" i="29" s="1"/>
  <c r="AW286" i="29"/>
  <c r="AY286" i="29"/>
  <c r="AZ286" i="29"/>
  <c r="BA286" i="29"/>
  <c r="AT287" i="29"/>
  <c r="AU287" i="29"/>
  <c r="AV287" i="29"/>
  <c r="AX287" i="29" s="1"/>
  <c r="AW287" i="29"/>
  <c r="AY287" i="29"/>
  <c r="AZ287" i="29"/>
  <c r="BA287" i="29"/>
  <c r="AT288" i="29"/>
  <c r="AU288" i="29"/>
  <c r="AV288" i="29"/>
  <c r="AX288" i="29" s="1"/>
  <c r="AW288" i="29"/>
  <c r="AY288" i="29"/>
  <c r="AZ288" i="29"/>
  <c r="BA288" i="29"/>
  <c r="AT289" i="29"/>
  <c r="AU289" i="29"/>
  <c r="AV289" i="29"/>
  <c r="AX289" i="29" s="1"/>
  <c r="AW289" i="29"/>
  <c r="AY289" i="29"/>
  <c r="AZ289" i="29"/>
  <c r="BA289" i="29"/>
  <c r="AT290" i="29"/>
  <c r="AU290" i="29"/>
  <c r="AV290" i="29"/>
  <c r="AX290" i="29" s="1"/>
  <c r="AW290" i="29"/>
  <c r="AY290" i="29"/>
  <c r="AZ290" i="29"/>
  <c r="BA290" i="29"/>
  <c r="AT291" i="29"/>
  <c r="AU291" i="29"/>
  <c r="AV291" i="29"/>
  <c r="AX291" i="29" s="1"/>
  <c r="AW291" i="29"/>
  <c r="AY291" i="29"/>
  <c r="AZ291" i="29"/>
  <c r="BA291" i="29"/>
  <c r="AT292" i="29"/>
  <c r="AU292" i="29"/>
  <c r="AV292" i="29"/>
  <c r="AX292" i="29" s="1"/>
  <c r="AW292" i="29"/>
  <c r="AY292" i="29"/>
  <c r="AZ292" i="29"/>
  <c r="BA292" i="29"/>
  <c r="AT293" i="29"/>
  <c r="AU293" i="29"/>
  <c r="AV293" i="29"/>
  <c r="AX293" i="29" s="1"/>
  <c r="AW293" i="29"/>
  <c r="AY293" i="29"/>
  <c r="AZ293" i="29"/>
  <c r="BA293" i="29"/>
  <c r="AT294" i="29"/>
  <c r="AU294" i="29"/>
  <c r="AV294" i="29"/>
  <c r="AX294" i="29" s="1"/>
  <c r="AW294" i="29"/>
  <c r="AY294" i="29"/>
  <c r="AZ294" i="29"/>
  <c r="BA294" i="29"/>
  <c r="AT295" i="29"/>
  <c r="AU295" i="29"/>
  <c r="AV295" i="29"/>
  <c r="AX295" i="29" s="1"/>
  <c r="AW295" i="29"/>
  <c r="AY295" i="29"/>
  <c r="AZ295" i="29"/>
  <c r="BA295" i="29"/>
  <c r="AT296" i="29"/>
  <c r="AU296" i="29"/>
  <c r="AV296" i="29"/>
  <c r="AX296" i="29" s="1"/>
  <c r="AW296" i="29"/>
  <c r="AY296" i="29"/>
  <c r="AZ296" i="29"/>
  <c r="BA296" i="29"/>
  <c r="AT297" i="29"/>
  <c r="AU297" i="29"/>
  <c r="AV297" i="29"/>
  <c r="AX297" i="29" s="1"/>
  <c r="AW297" i="29"/>
  <c r="AY297" i="29"/>
  <c r="AZ297" i="29"/>
  <c r="BA297" i="29"/>
  <c r="AT298" i="29"/>
  <c r="AU298" i="29"/>
  <c r="AV298" i="29"/>
  <c r="AX298" i="29" s="1"/>
  <c r="AW298" i="29"/>
  <c r="AY298" i="29"/>
  <c r="AZ298" i="29"/>
  <c r="BA298" i="29"/>
  <c r="AT299" i="29"/>
  <c r="AU299" i="29"/>
  <c r="AV299" i="29"/>
  <c r="AX299" i="29" s="1"/>
  <c r="AW299" i="29"/>
  <c r="AY299" i="29"/>
  <c r="AZ299" i="29"/>
  <c r="BA299" i="29"/>
  <c r="AT300" i="29"/>
  <c r="AU300" i="29"/>
  <c r="AV300" i="29"/>
  <c r="AX300" i="29" s="1"/>
  <c r="AW300" i="29"/>
  <c r="AY300" i="29"/>
  <c r="AZ300" i="29"/>
  <c r="BA300" i="29"/>
  <c r="AT301" i="29"/>
  <c r="AU301" i="29"/>
  <c r="AV301" i="29"/>
  <c r="AX301" i="29" s="1"/>
  <c r="AW301" i="29"/>
  <c r="AY301" i="29"/>
  <c r="AZ301" i="29"/>
  <c r="BA301" i="29"/>
  <c r="AT302" i="29"/>
  <c r="AU302" i="29"/>
  <c r="AV302" i="29"/>
  <c r="AX302" i="29" s="1"/>
  <c r="AW302" i="29"/>
  <c r="AY302" i="29"/>
  <c r="AZ302" i="29"/>
  <c r="BA302" i="29"/>
  <c r="AT303" i="29"/>
  <c r="AU303" i="29"/>
  <c r="AV303" i="29"/>
  <c r="AX303" i="29" s="1"/>
  <c r="AW303" i="29"/>
  <c r="AY303" i="29"/>
  <c r="AZ303" i="29"/>
  <c r="BA303" i="29"/>
  <c r="AW46" i="29"/>
  <c r="AV46" i="29"/>
  <c r="AU46" i="29"/>
  <c r="AT46" i="29"/>
  <c r="BA42" i="29"/>
  <c r="AZ42" i="29"/>
  <c r="AW42" i="29"/>
  <c r="AV42" i="29"/>
  <c r="AU42" i="29"/>
  <c r="AT42" i="29"/>
  <c r="AW38" i="29"/>
  <c r="AV38" i="29"/>
  <c r="AU38" i="29"/>
  <c r="AT38" i="29"/>
  <c r="BA37" i="29"/>
  <c r="AZ37" i="29"/>
  <c r="AW37" i="29"/>
  <c r="AV37" i="29"/>
  <c r="AU37" i="29"/>
  <c r="AT37" i="29"/>
  <c r="BA35" i="29"/>
  <c r="AZ35" i="29"/>
  <c r="AW35" i="29"/>
  <c r="AV35" i="29"/>
  <c r="AU35" i="29"/>
  <c r="AT35" i="29"/>
  <c r="BA34" i="29"/>
  <c r="AZ34" i="29"/>
  <c r="AW34" i="29"/>
  <c r="AV34" i="29"/>
  <c r="AU34" i="29"/>
  <c r="F3" i="29" s="1"/>
  <c r="T3" i="29" s="1"/>
  <c r="AT34" i="29"/>
  <c r="F2" i="29" s="1"/>
  <c r="BA22" i="29"/>
  <c r="AZ22" i="29"/>
  <c r="AY22" i="29"/>
  <c r="AW22" i="29"/>
  <c r="AV22" i="29"/>
  <c r="AU22" i="29"/>
  <c r="AT22" i="29"/>
  <c r="BA21" i="29"/>
  <c r="AZ21" i="29"/>
  <c r="AY21" i="29"/>
  <c r="AW21" i="29"/>
  <c r="AV21" i="29"/>
  <c r="AU21" i="29"/>
  <c r="AT21" i="29"/>
  <c r="BA20" i="29"/>
  <c r="AZ20" i="29"/>
  <c r="AY20" i="29"/>
  <c r="AW20" i="29"/>
  <c r="AV20" i="29"/>
  <c r="AU20" i="29"/>
  <c r="AT20" i="29"/>
  <c r="BA19" i="29"/>
  <c r="AZ19" i="29"/>
  <c r="AY19" i="29"/>
  <c r="AW19" i="29"/>
  <c r="AV19" i="29"/>
  <c r="AU19" i="29"/>
  <c r="AT19" i="29"/>
  <c r="BA18" i="29"/>
  <c r="AZ18" i="29"/>
  <c r="AY18" i="29"/>
  <c r="AW18" i="29"/>
  <c r="AV18" i="29"/>
  <c r="AU18" i="29"/>
  <c r="AT18" i="29"/>
  <c r="BA17" i="29"/>
  <c r="AZ17" i="29"/>
  <c r="AY17" i="29"/>
  <c r="AW17" i="29"/>
  <c r="AV17" i="29"/>
  <c r="AX17" i="29" s="1"/>
  <c r="AU17" i="29"/>
  <c r="AT17" i="29"/>
  <c r="BA16" i="29"/>
  <c r="AZ16" i="29"/>
  <c r="AY16" i="29"/>
  <c r="AW16" i="29"/>
  <c r="AV16" i="29"/>
  <c r="AU16" i="29"/>
  <c r="AT16" i="29"/>
  <c r="BA15" i="29"/>
  <c r="AZ15" i="29"/>
  <c r="AY15" i="29"/>
  <c r="AW15" i="29"/>
  <c r="AV15" i="29"/>
  <c r="AU15" i="29"/>
  <c r="AT15" i="29"/>
  <c r="BA14" i="29"/>
  <c r="AZ14" i="29"/>
  <c r="AY14" i="29"/>
  <c r="AW14" i="29"/>
  <c r="AV14" i="29"/>
  <c r="AU14" i="29"/>
  <c r="AT14" i="29"/>
  <c r="BA13" i="29"/>
  <c r="AZ13" i="29"/>
  <c r="AY13" i="29"/>
  <c r="AW13" i="29"/>
  <c r="AV13" i="29"/>
  <c r="AU13" i="29"/>
  <c r="AT13" i="29"/>
  <c r="BA12" i="29"/>
  <c r="AZ12" i="29"/>
  <c r="AY12" i="29"/>
  <c r="AW12" i="29"/>
  <c r="AV12" i="29"/>
  <c r="AU12" i="29"/>
  <c r="AT12" i="29"/>
  <c r="BA11" i="29"/>
  <c r="AZ11" i="29"/>
  <c r="AY11" i="29"/>
  <c r="AW11" i="29"/>
  <c r="AV11" i="29"/>
  <c r="AU11" i="29"/>
  <c r="AT11" i="29"/>
  <c r="BA10" i="29"/>
  <c r="AZ10" i="29"/>
  <c r="AY10" i="29"/>
  <c r="AW10" i="29"/>
  <c r="AV10" i="29"/>
  <c r="AU10" i="29"/>
  <c r="AT10" i="29"/>
  <c r="BA9" i="29"/>
  <c r="AZ9" i="29"/>
  <c r="AY9" i="29"/>
  <c r="AW9" i="29"/>
  <c r="AV9" i="29"/>
  <c r="AU9" i="29"/>
  <c r="AT9" i="29"/>
  <c r="BA8" i="29"/>
  <c r="AZ8" i="29"/>
  <c r="AY8" i="29"/>
  <c r="AW8" i="29"/>
  <c r="AV8" i="29"/>
  <c r="AU8" i="29"/>
  <c r="AT8" i="29"/>
  <c r="BA7" i="29"/>
  <c r="AZ7" i="29"/>
  <c r="AY7" i="29"/>
  <c r="AW7" i="29"/>
  <c r="AV7" i="29"/>
  <c r="AU7" i="29"/>
  <c r="AT7" i="29"/>
  <c r="BA6" i="29"/>
  <c r="AZ6" i="29"/>
  <c r="AY6" i="29"/>
  <c r="AW6" i="29"/>
  <c r="AV6" i="29"/>
  <c r="AU6" i="29"/>
  <c r="AT6" i="29"/>
  <c r="BA5" i="29"/>
  <c r="AZ5" i="29"/>
  <c r="AY5" i="29"/>
  <c r="AW5" i="29"/>
  <c r="AV5" i="29"/>
  <c r="AX5" i="29" s="1"/>
  <c r="AU5" i="29"/>
  <c r="AT5" i="29"/>
  <c r="BA4" i="29"/>
  <c r="AZ4" i="29"/>
  <c r="AY4" i="29"/>
  <c r="AW4" i="29"/>
  <c r="AV4" i="29"/>
  <c r="AU4" i="29"/>
  <c r="E3" i="29" s="1"/>
  <c r="S3" i="29" s="1"/>
  <c r="AT4" i="29"/>
  <c r="E2" i="29" s="1"/>
  <c r="M3" i="29"/>
  <c r="L3" i="29"/>
  <c r="Z3" i="29" s="1"/>
  <c r="J3" i="29"/>
  <c r="X3" i="29" s="1"/>
  <c r="H3" i="29"/>
  <c r="V3" i="29" s="1"/>
  <c r="G3" i="29"/>
  <c r="M2" i="29"/>
  <c r="I2" i="29"/>
  <c r="H2" i="29"/>
  <c r="AD303" i="14"/>
  <c r="AD302" i="14"/>
  <c r="AD301" i="14"/>
  <c r="AD300" i="14"/>
  <c r="AD299" i="14"/>
  <c r="AD298" i="14"/>
  <c r="AD297" i="14"/>
  <c r="AD296" i="14"/>
  <c r="AD295" i="14"/>
  <c r="AD294" i="14"/>
  <c r="AD293" i="14"/>
  <c r="AD292" i="14"/>
  <c r="AD291" i="14"/>
  <c r="AD290" i="14"/>
  <c r="AD289" i="14"/>
  <c r="AD288" i="14"/>
  <c r="AD287" i="14"/>
  <c r="AD286" i="14"/>
  <c r="AD285" i="14"/>
  <c r="AD284" i="14"/>
  <c r="AD283" i="14"/>
  <c r="AD282" i="14"/>
  <c r="AD281" i="14"/>
  <c r="AD280" i="14"/>
  <c r="AD279" i="14"/>
  <c r="AD278" i="14"/>
  <c r="AD277" i="14"/>
  <c r="AD276" i="14"/>
  <c r="AD275" i="14"/>
  <c r="AD274" i="14"/>
  <c r="AD273" i="14"/>
  <c r="AD272" i="14"/>
  <c r="AD271" i="14"/>
  <c r="AD270" i="14"/>
  <c r="AD269" i="14"/>
  <c r="AD268" i="14"/>
  <c r="AD267" i="14"/>
  <c r="AD266" i="14"/>
  <c r="AD265" i="14"/>
  <c r="AD264" i="14"/>
  <c r="AD263" i="14"/>
  <c r="AD262" i="14"/>
  <c r="AD261" i="14"/>
  <c r="AD260" i="14"/>
  <c r="AD259" i="14"/>
  <c r="AD258" i="14"/>
  <c r="AD257" i="14"/>
  <c r="AD256" i="14"/>
  <c r="AD255" i="14"/>
  <c r="AD254" i="14"/>
  <c r="AD253" i="14"/>
  <c r="AD252" i="14"/>
  <c r="AD251" i="14"/>
  <c r="AD250" i="14"/>
  <c r="AD249" i="14"/>
  <c r="AD248" i="14"/>
  <c r="AD247" i="14"/>
  <c r="AD246" i="14"/>
  <c r="AD245" i="14"/>
  <c r="AD244" i="14"/>
  <c r="AD243" i="14"/>
  <c r="AD242" i="14"/>
  <c r="AD241" i="14"/>
  <c r="AD240" i="14"/>
  <c r="AD239" i="14"/>
  <c r="AD238" i="14"/>
  <c r="AD237" i="14"/>
  <c r="AD236" i="14"/>
  <c r="AD235" i="14"/>
  <c r="AD234" i="14"/>
  <c r="AD233" i="14"/>
  <c r="AD232" i="14"/>
  <c r="AD231" i="14"/>
  <c r="AD230" i="14"/>
  <c r="AD229" i="14"/>
  <c r="AD228" i="14"/>
  <c r="AD227" i="14"/>
  <c r="AD226" i="14"/>
  <c r="AD225" i="14"/>
  <c r="AD224" i="14"/>
  <c r="AD223" i="14"/>
  <c r="AD222" i="14"/>
  <c r="AD221" i="14"/>
  <c r="AD220" i="14"/>
  <c r="AD219" i="14"/>
  <c r="AD218" i="14"/>
  <c r="AD217" i="14"/>
  <c r="AD216" i="14"/>
  <c r="AD215" i="14"/>
  <c r="AD214" i="14"/>
  <c r="AD213" i="14"/>
  <c r="AD212" i="14"/>
  <c r="AD211" i="14"/>
  <c r="AD210" i="14"/>
  <c r="AD209" i="14"/>
  <c r="AD208" i="14"/>
  <c r="AD207" i="14"/>
  <c r="AD206" i="14"/>
  <c r="AD205" i="14"/>
  <c r="AD204" i="14"/>
  <c r="AD203" i="14"/>
  <c r="AD202" i="14"/>
  <c r="AD201" i="14"/>
  <c r="AD200" i="14"/>
  <c r="AD199" i="14"/>
  <c r="AD198" i="14"/>
  <c r="AD197" i="14"/>
  <c r="AD196" i="14"/>
  <c r="AD195" i="14"/>
  <c r="AD194" i="14"/>
  <c r="AD193" i="14"/>
  <c r="AD192" i="14"/>
  <c r="AD191" i="14"/>
  <c r="AD190" i="14"/>
  <c r="AD189" i="14"/>
  <c r="AD188" i="14"/>
  <c r="AD187" i="14"/>
  <c r="AD186" i="14"/>
  <c r="AD185" i="14"/>
  <c r="AD184" i="14"/>
  <c r="AD183" i="14"/>
  <c r="AD182" i="14"/>
  <c r="AD181" i="14"/>
  <c r="AD180" i="14"/>
  <c r="AD179" i="14"/>
  <c r="AD178" i="14"/>
  <c r="AD177" i="14"/>
  <c r="AD176" i="14"/>
  <c r="AD175" i="14"/>
  <c r="AD174" i="14"/>
  <c r="AD173" i="14"/>
  <c r="AD172" i="14"/>
  <c r="AD171" i="14"/>
  <c r="AD170" i="14"/>
  <c r="AD169" i="14"/>
  <c r="AD168" i="14"/>
  <c r="AD167" i="14"/>
  <c r="AD166" i="14"/>
  <c r="AD165" i="14"/>
  <c r="AD164" i="14"/>
  <c r="AD163" i="14"/>
  <c r="AD162" i="14"/>
  <c r="AD161" i="14"/>
  <c r="AD160" i="14"/>
  <c r="AD159" i="14"/>
  <c r="AD158" i="14"/>
  <c r="AD157" i="14"/>
  <c r="AD156" i="14"/>
  <c r="AD155" i="14"/>
  <c r="AD154" i="14"/>
  <c r="AD153" i="14"/>
  <c r="AD152" i="14"/>
  <c r="AD151" i="14"/>
  <c r="AD150" i="14"/>
  <c r="AD149" i="14"/>
  <c r="AD148" i="14"/>
  <c r="AD147" i="14"/>
  <c r="AD146" i="14"/>
  <c r="AD145" i="14"/>
  <c r="AD144" i="14"/>
  <c r="AD143" i="14"/>
  <c r="AD142" i="14"/>
  <c r="AD141" i="14"/>
  <c r="AD140" i="14"/>
  <c r="AD139" i="14"/>
  <c r="AD138" i="14"/>
  <c r="AD137" i="14"/>
  <c r="AD136" i="14"/>
  <c r="AD135" i="14"/>
  <c r="AD134" i="14"/>
  <c r="AD133" i="14"/>
  <c r="AD132" i="14"/>
  <c r="AD131" i="14"/>
  <c r="AD130" i="14"/>
  <c r="AD129" i="14"/>
  <c r="AD128" i="14"/>
  <c r="AD127" i="14"/>
  <c r="AD126" i="14"/>
  <c r="AD125" i="14"/>
  <c r="AD124" i="14"/>
  <c r="AD123" i="14"/>
  <c r="AD122" i="14"/>
  <c r="AD121" i="14"/>
  <c r="AD120" i="14"/>
  <c r="AD119" i="14"/>
  <c r="AD118" i="14"/>
  <c r="AD117" i="14"/>
  <c r="AD116" i="14"/>
  <c r="AD115" i="14"/>
  <c r="AD114" i="14"/>
  <c r="AD113" i="14"/>
  <c r="AD112" i="14"/>
  <c r="AD111" i="14"/>
  <c r="AD110" i="14"/>
  <c r="AD109" i="14"/>
  <c r="AD108" i="14"/>
  <c r="AD107" i="14"/>
  <c r="AD106" i="14"/>
  <c r="AD105" i="14"/>
  <c r="AD104" i="14"/>
  <c r="AD103" i="14"/>
  <c r="AD102" i="14"/>
  <c r="AD101" i="14"/>
  <c r="AD100" i="14"/>
  <c r="AD99" i="14"/>
  <c r="AD97" i="14"/>
  <c r="AD96" i="14"/>
  <c r="AD95" i="14"/>
  <c r="AD94" i="14"/>
  <c r="AD93" i="14"/>
  <c r="AD92" i="14"/>
  <c r="AD91" i="14"/>
  <c r="AD90" i="14"/>
  <c r="AD89" i="14"/>
  <c r="AD88" i="14"/>
  <c r="AD87" i="14"/>
  <c r="AD86" i="14"/>
  <c r="AD85" i="14"/>
  <c r="AD84" i="14"/>
  <c r="AD83" i="14"/>
  <c r="AD82" i="14"/>
  <c r="AD81" i="14"/>
  <c r="AD80" i="14"/>
  <c r="AD79" i="14"/>
  <c r="AD78" i="14"/>
  <c r="AD77" i="14"/>
  <c r="AD76" i="14"/>
  <c r="AD75" i="14"/>
  <c r="AD74" i="14"/>
  <c r="AD73" i="14"/>
  <c r="AD72" i="14"/>
  <c r="AD71" i="14"/>
  <c r="AD70" i="14"/>
  <c r="AD69" i="14"/>
  <c r="AD67" i="14"/>
  <c r="AD66" i="14"/>
  <c r="AD65" i="14"/>
  <c r="AD64" i="14"/>
  <c r="AD63" i="14"/>
  <c r="AD62" i="14"/>
  <c r="AD61" i="14"/>
  <c r="AD60" i="14"/>
  <c r="AD59" i="14"/>
  <c r="AD58" i="14"/>
  <c r="AD57" i="14"/>
  <c r="AD56" i="14"/>
  <c r="AD55" i="14"/>
  <c r="AD54" i="14"/>
  <c r="AD53" i="14"/>
  <c r="AD52" i="14"/>
  <c r="AD51" i="14"/>
  <c r="AD50" i="14"/>
  <c r="AD49" i="14"/>
  <c r="AD48" i="14"/>
  <c r="AD47" i="14"/>
  <c r="AD44" i="14"/>
  <c r="AD43" i="14"/>
  <c r="AD42" i="14"/>
  <c r="AD41" i="14"/>
  <c r="AD40" i="14"/>
  <c r="AD39" i="14"/>
  <c r="AD37" i="14"/>
  <c r="AD36" i="14"/>
  <c r="AD35" i="14"/>
  <c r="AD34" i="14"/>
  <c r="AC303" i="14"/>
  <c r="AC302" i="14"/>
  <c r="AC301" i="14"/>
  <c r="AC300" i="14"/>
  <c r="AC299" i="14"/>
  <c r="AC298" i="14"/>
  <c r="AC297" i="14"/>
  <c r="AC296" i="14"/>
  <c r="AC295" i="14"/>
  <c r="AC294" i="14"/>
  <c r="AC293" i="14"/>
  <c r="AC292" i="14"/>
  <c r="AC291" i="14"/>
  <c r="AC290" i="14"/>
  <c r="AC289" i="14"/>
  <c r="AC288" i="14"/>
  <c r="AC287" i="14"/>
  <c r="AC286" i="14"/>
  <c r="AC285" i="14"/>
  <c r="AC284" i="14"/>
  <c r="AC283" i="14"/>
  <c r="AC282" i="14"/>
  <c r="AC281" i="14"/>
  <c r="AC280" i="14"/>
  <c r="AC279" i="14"/>
  <c r="AC278" i="14"/>
  <c r="AC277" i="14"/>
  <c r="AC276" i="14"/>
  <c r="AC275" i="14"/>
  <c r="AC274" i="14"/>
  <c r="AC273" i="14"/>
  <c r="AC272" i="14"/>
  <c r="AC271" i="14"/>
  <c r="AC270" i="14"/>
  <c r="AC269" i="14"/>
  <c r="AC268" i="14"/>
  <c r="AC267" i="14"/>
  <c r="AC266" i="14"/>
  <c r="AC265" i="14"/>
  <c r="AC264" i="14"/>
  <c r="AC263" i="14"/>
  <c r="AC262" i="14"/>
  <c r="AC261" i="14"/>
  <c r="AC260" i="14"/>
  <c r="AC259" i="14"/>
  <c r="AC258" i="14"/>
  <c r="AC257" i="14"/>
  <c r="AC256" i="14"/>
  <c r="AC255" i="14"/>
  <c r="AC254" i="14"/>
  <c r="AC253" i="14"/>
  <c r="AC252" i="14"/>
  <c r="AC251" i="14"/>
  <c r="AC250" i="14"/>
  <c r="AC249" i="14"/>
  <c r="AC248" i="14"/>
  <c r="AC247" i="14"/>
  <c r="AC246" i="14"/>
  <c r="AC245" i="14"/>
  <c r="AC244" i="14"/>
  <c r="AC243" i="14"/>
  <c r="AC242" i="14"/>
  <c r="AC241" i="14"/>
  <c r="AC240" i="14"/>
  <c r="AC239" i="14"/>
  <c r="AC238" i="14"/>
  <c r="AC237" i="14"/>
  <c r="AC236" i="14"/>
  <c r="AC235" i="14"/>
  <c r="AC234" i="14"/>
  <c r="AC233" i="14"/>
  <c r="AC232" i="14"/>
  <c r="AC231" i="14"/>
  <c r="AC230" i="14"/>
  <c r="AC229" i="14"/>
  <c r="AC228" i="14"/>
  <c r="AC227" i="14"/>
  <c r="AC226" i="14"/>
  <c r="AC225" i="14"/>
  <c r="AC224" i="14"/>
  <c r="AC223" i="14"/>
  <c r="AC222" i="14"/>
  <c r="AC221" i="14"/>
  <c r="AC220" i="14"/>
  <c r="AC219" i="14"/>
  <c r="AC218" i="14"/>
  <c r="AC217" i="14"/>
  <c r="AC216" i="14"/>
  <c r="AC215" i="14"/>
  <c r="AC214" i="14"/>
  <c r="AC213" i="14"/>
  <c r="AC212" i="14"/>
  <c r="AC211" i="14"/>
  <c r="AC210" i="14"/>
  <c r="AC209" i="14"/>
  <c r="AC208" i="14"/>
  <c r="AC207" i="14"/>
  <c r="AC206" i="14"/>
  <c r="AC205" i="14"/>
  <c r="AC204" i="14"/>
  <c r="AC203" i="14"/>
  <c r="AC202" i="14"/>
  <c r="AC201" i="14"/>
  <c r="AC200" i="14"/>
  <c r="AC199" i="14"/>
  <c r="AC198" i="14"/>
  <c r="AC197" i="14"/>
  <c r="AC196" i="14"/>
  <c r="AC195" i="14"/>
  <c r="AC194" i="14"/>
  <c r="AC193" i="14"/>
  <c r="AC192" i="14"/>
  <c r="AC191" i="14"/>
  <c r="AC190" i="14"/>
  <c r="AC189" i="14"/>
  <c r="AC188" i="14"/>
  <c r="AC187" i="14"/>
  <c r="AC186" i="14"/>
  <c r="AC185" i="14"/>
  <c r="AC184" i="14"/>
  <c r="AC183" i="14"/>
  <c r="AC182" i="14"/>
  <c r="AC181" i="14"/>
  <c r="AC180" i="14"/>
  <c r="AC179" i="14"/>
  <c r="AC178" i="14"/>
  <c r="AC177" i="14"/>
  <c r="AC176" i="14"/>
  <c r="AC175" i="14"/>
  <c r="AC174" i="14"/>
  <c r="AC173" i="14"/>
  <c r="AC172" i="14"/>
  <c r="AC171" i="14"/>
  <c r="AC170" i="14"/>
  <c r="AC169" i="14"/>
  <c r="AC168" i="14"/>
  <c r="AC167" i="14"/>
  <c r="AC166" i="14"/>
  <c r="AC165" i="14"/>
  <c r="AC164" i="14"/>
  <c r="AC163" i="14"/>
  <c r="AC162" i="14"/>
  <c r="AC161" i="14"/>
  <c r="AC160" i="14"/>
  <c r="AC159" i="14"/>
  <c r="AC158" i="14"/>
  <c r="AC157" i="14"/>
  <c r="AC156" i="14"/>
  <c r="AC155" i="14"/>
  <c r="AC154" i="14"/>
  <c r="AC153" i="14"/>
  <c r="AC152" i="14"/>
  <c r="AC151" i="14"/>
  <c r="AC150" i="14"/>
  <c r="AC149" i="14"/>
  <c r="AC148" i="14"/>
  <c r="AC147" i="14"/>
  <c r="AC146" i="14"/>
  <c r="AC145" i="14"/>
  <c r="AC144" i="14"/>
  <c r="AC143" i="14"/>
  <c r="AC142" i="14"/>
  <c r="AC141" i="14"/>
  <c r="AC140" i="14"/>
  <c r="AC139" i="14"/>
  <c r="AC138" i="14"/>
  <c r="AC137" i="14"/>
  <c r="AC136" i="14"/>
  <c r="AC135" i="14"/>
  <c r="AC134" i="14"/>
  <c r="AC133" i="14"/>
  <c r="AC132" i="14"/>
  <c r="AC131" i="14"/>
  <c r="AC130" i="14"/>
  <c r="AC129" i="14"/>
  <c r="AC128" i="14"/>
  <c r="AC127" i="14"/>
  <c r="AC126" i="14"/>
  <c r="AC125" i="14"/>
  <c r="AC124" i="14"/>
  <c r="AC123" i="14"/>
  <c r="AC122" i="14"/>
  <c r="AC121" i="14"/>
  <c r="AC120" i="14"/>
  <c r="AC119" i="14"/>
  <c r="AC118" i="14"/>
  <c r="AC117" i="14"/>
  <c r="AC116" i="14"/>
  <c r="AC115" i="14"/>
  <c r="AC114" i="14"/>
  <c r="AC113" i="14"/>
  <c r="AC112" i="14"/>
  <c r="AC111" i="14"/>
  <c r="AC110" i="14"/>
  <c r="AC109" i="14"/>
  <c r="AC108" i="14"/>
  <c r="AC107" i="14"/>
  <c r="AC106" i="14"/>
  <c r="AC105" i="14"/>
  <c r="AC104" i="14"/>
  <c r="AC103" i="14"/>
  <c r="AC102" i="14"/>
  <c r="AC101" i="14"/>
  <c r="AC100" i="14"/>
  <c r="AC99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1" i="14"/>
  <c r="AC70" i="14"/>
  <c r="AC69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4" i="14"/>
  <c r="AC53" i="14"/>
  <c r="AC52" i="14"/>
  <c r="AC51" i="14"/>
  <c r="AC50" i="14"/>
  <c r="AC49" i="14"/>
  <c r="AC48" i="14"/>
  <c r="AC47" i="14"/>
  <c r="AC44" i="14"/>
  <c r="AC43" i="14"/>
  <c r="AC42" i="14"/>
  <c r="AC41" i="14"/>
  <c r="AC40" i="14"/>
  <c r="AC39" i="14"/>
  <c r="AC37" i="14"/>
  <c r="AC36" i="14"/>
  <c r="AC35" i="14"/>
  <c r="AC34" i="14"/>
  <c r="AB303" i="14"/>
  <c r="AB302" i="14"/>
  <c r="AB301" i="14"/>
  <c r="AB300" i="14"/>
  <c r="AB299" i="14"/>
  <c r="AB298" i="14"/>
  <c r="AB297" i="14"/>
  <c r="AB296" i="14"/>
  <c r="AB295" i="14"/>
  <c r="AB294" i="14"/>
  <c r="AB293" i="14"/>
  <c r="AB292" i="14"/>
  <c r="AB291" i="14"/>
  <c r="AB290" i="14"/>
  <c r="AB289" i="14"/>
  <c r="AB288" i="14"/>
  <c r="AB287" i="14"/>
  <c r="AB286" i="14"/>
  <c r="AB285" i="14"/>
  <c r="AB284" i="14"/>
  <c r="AB283" i="14"/>
  <c r="AB282" i="14"/>
  <c r="AB281" i="14"/>
  <c r="AB280" i="14"/>
  <c r="AB279" i="14"/>
  <c r="AB278" i="14"/>
  <c r="AB277" i="14"/>
  <c r="AB276" i="14"/>
  <c r="AB275" i="14"/>
  <c r="AB274" i="14"/>
  <c r="AB273" i="14"/>
  <c r="AB272" i="14"/>
  <c r="AB271" i="14"/>
  <c r="AB270" i="14"/>
  <c r="AB269" i="14"/>
  <c r="AB268" i="14"/>
  <c r="AB267" i="14"/>
  <c r="AB266" i="14"/>
  <c r="AB265" i="14"/>
  <c r="AB264" i="14"/>
  <c r="AB263" i="14"/>
  <c r="AB262" i="14"/>
  <c r="AB261" i="14"/>
  <c r="AB260" i="14"/>
  <c r="AB259" i="14"/>
  <c r="AB258" i="14"/>
  <c r="AB257" i="14"/>
  <c r="AB256" i="14"/>
  <c r="AB255" i="14"/>
  <c r="AB254" i="14"/>
  <c r="AB253" i="14"/>
  <c r="AB252" i="14"/>
  <c r="AB251" i="14"/>
  <c r="AB250" i="14"/>
  <c r="AB249" i="14"/>
  <c r="AB248" i="14"/>
  <c r="AB247" i="14"/>
  <c r="AB246" i="14"/>
  <c r="AB245" i="14"/>
  <c r="AB244" i="14"/>
  <c r="AB243" i="14"/>
  <c r="AB242" i="14"/>
  <c r="AB241" i="14"/>
  <c r="AB240" i="14"/>
  <c r="AB239" i="14"/>
  <c r="AB238" i="14"/>
  <c r="AB237" i="14"/>
  <c r="AB236" i="14"/>
  <c r="AB235" i="14"/>
  <c r="AB234" i="14"/>
  <c r="AB233" i="14"/>
  <c r="AB232" i="14"/>
  <c r="AB231" i="14"/>
  <c r="AB230" i="14"/>
  <c r="AB229" i="14"/>
  <c r="AB228" i="14"/>
  <c r="AB227" i="14"/>
  <c r="AB226" i="14"/>
  <c r="AB225" i="14"/>
  <c r="AB224" i="14"/>
  <c r="AB223" i="14"/>
  <c r="AB222" i="14"/>
  <c r="AB221" i="14"/>
  <c r="AB220" i="14"/>
  <c r="AB219" i="14"/>
  <c r="AB218" i="14"/>
  <c r="AB217" i="14"/>
  <c r="AB216" i="14"/>
  <c r="AB215" i="14"/>
  <c r="AB214" i="14"/>
  <c r="AB213" i="14"/>
  <c r="AB212" i="14"/>
  <c r="AB211" i="14"/>
  <c r="AB210" i="14"/>
  <c r="AB209" i="14"/>
  <c r="AB208" i="14"/>
  <c r="AB207" i="14"/>
  <c r="AB206" i="14"/>
  <c r="AB205" i="14"/>
  <c r="AB204" i="14"/>
  <c r="AB203" i="14"/>
  <c r="AB202" i="14"/>
  <c r="AB201" i="14"/>
  <c r="AB200" i="14"/>
  <c r="AB199" i="14"/>
  <c r="AB198" i="14"/>
  <c r="AB197" i="14"/>
  <c r="AB196" i="14"/>
  <c r="AB195" i="14"/>
  <c r="AB194" i="14"/>
  <c r="AB193" i="14"/>
  <c r="AB192" i="14"/>
  <c r="AB191" i="14"/>
  <c r="AB190" i="14"/>
  <c r="AB189" i="14"/>
  <c r="AB188" i="14"/>
  <c r="AB187" i="14"/>
  <c r="AB186" i="14"/>
  <c r="AB185" i="14"/>
  <c r="AB184" i="14"/>
  <c r="AB183" i="14"/>
  <c r="AB182" i="14"/>
  <c r="AB181" i="14"/>
  <c r="AB180" i="14"/>
  <c r="AB179" i="14"/>
  <c r="AB178" i="14"/>
  <c r="AB177" i="14"/>
  <c r="AB176" i="14"/>
  <c r="AB175" i="14"/>
  <c r="AB174" i="14"/>
  <c r="AB173" i="14"/>
  <c r="AB172" i="14"/>
  <c r="AB171" i="14"/>
  <c r="AB170" i="14"/>
  <c r="AB169" i="14"/>
  <c r="AB168" i="14"/>
  <c r="AB167" i="14"/>
  <c r="AB166" i="14"/>
  <c r="AB165" i="14"/>
  <c r="AB164" i="14"/>
  <c r="AB163" i="14"/>
  <c r="AB162" i="14"/>
  <c r="AB161" i="14"/>
  <c r="AB160" i="14"/>
  <c r="AB159" i="14"/>
  <c r="AB158" i="14"/>
  <c r="AB157" i="14"/>
  <c r="AB156" i="14"/>
  <c r="AB155" i="14"/>
  <c r="AB154" i="14"/>
  <c r="AB153" i="14"/>
  <c r="AB152" i="14"/>
  <c r="AB151" i="14"/>
  <c r="AB150" i="14"/>
  <c r="AB149" i="14"/>
  <c r="AB148" i="14"/>
  <c r="AB147" i="14"/>
  <c r="AB146" i="14"/>
  <c r="AB145" i="14"/>
  <c r="AB144" i="14"/>
  <c r="AB143" i="14"/>
  <c r="AB142" i="14"/>
  <c r="AB141" i="14"/>
  <c r="AB140" i="14"/>
  <c r="AB139" i="14"/>
  <c r="AB138" i="14"/>
  <c r="AB137" i="14"/>
  <c r="AB136" i="14"/>
  <c r="AB135" i="14"/>
  <c r="AB134" i="14"/>
  <c r="AB133" i="14"/>
  <c r="AB132" i="14"/>
  <c r="AB131" i="14"/>
  <c r="AB130" i="14"/>
  <c r="AB129" i="14"/>
  <c r="AB128" i="14"/>
  <c r="AB127" i="14"/>
  <c r="AB126" i="14"/>
  <c r="AB125" i="14"/>
  <c r="AB124" i="14"/>
  <c r="P11" i="21"/>
  <c r="P12" i="21"/>
  <c r="P13" i="21"/>
  <c r="P14" i="21"/>
  <c r="AA14" i="21" s="1"/>
  <c r="P15" i="21"/>
  <c r="P16" i="21"/>
  <c r="P17" i="21"/>
  <c r="P18" i="21"/>
  <c r="P19" i="21"/>
  <c r="P20" i="21"/>
  <c r="P21" i="21"/>
  <c r="P22" i="21"/>
  <c r="AA22" i="21" s="1"/>
  <c r="P23" i="21"/>
  <c r="P24" i="21"/>
  <c r="P25" i="21"/>
  <c r="P26" i="21"/>
  <c r="P27" i="21"/>
  <c r="P28" i="21"/>
  <c r="P29" i="21"/>
  <c r="P11" i="22"/>
  <c r="P12" i="22"/>
  <c r="P13" i="22"/>
  <c r="P14" i="22"/>
  <c r="P15" i="22"/>
  <c r="AA15" i="22" s="1"/>
  <c r="P16" i="22"/>
  <c r="P17" i="22"/>
  <c r="P18" i="22"/>
  <c r="P19" i="22"/>
  <c r="P20" i="22"/>
  <c r="P21" i="22"/>
  <c r="P22" i="22"/>
  <c r="P23" i="22"/>
  <c r="AA23" i="22" s="1"/>
  <c r="P24" i="22"/>
  <c r="P25" i="22"/>
  <c r="P26" i="22"/>
  <c r="P27" i="22"/>
  <c r="P28" i="22"/>
  <c r="P29" i="22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5" i="23"/>
  <c r="P26" i="23"/>
  <c r="P27" i="23"/>
  <c r="P28" i="23"/>
  <c r="P29" i="23"/>
  <c r="P11" i="24"/>
  <c r="P12" i="24"/>
  <c r="P13" i="24"/>
  <c r="AA13" i="24" s="1"/>
  <c r="P14" i="24"/>
  <c r="P15" i="24"/>
  <c r="P16" i="24"/>
  <c r="P17" i="24"/>
  <c r="AA17" i="24" s="1"/>
  <c r="P18" i="24"/>
  <c r="P19" i="24"/>
  <c r="P20" i="24"/>
  <c r="P21" i="24"/>
  <c r="AA21" i="24" s="1"/>
  <c r="P22" i="24"/>
  <c r="P23" i="24"/>
  <c r="P24" i="24"/>
  <c r="P25" i="24"/>
  <c r="AA25" i="24" s="1"/>
  <c r="P26" i="24"/>
  <c r="P27" i="24"/>
  <c r="P28" i="24"/>
  <c r="P29" i="24"/>
  <c r="AA29" i="24" s="1"/>
  <c r="P11" i="20"/>
  <c r="P12" i="20"/>
  <c r="P13" i="20"/>
  <c r="P14" i="20"/>
  <c r="AA14" i="20" s="1"/>
  <c r="P15" i="20"/>
  <c r="P16" i="20"/>
  <c r="P17" i="20"/>
  <c r="P18" i="20"/>
  <c r="AA18" i="20" s="1"/>
  <c r="P19" i="20"/>
  <c r="P20" i="20"/>
  <c r="P21" i="20"/>
  <c r="P22" i="20"/>
  <c r="AA22" i="20" s="1"/>
  <c r="P23" i="20"/>
  <c r="P24" i="20"/>
  <c r="P25" i="20"/>
  <c r="P26" i="20"/>
  <c r="AA26" i="20" s="1"/>
  <c r="P27" i="20"/>
  <c r="P28" i="20"/>
  <c r="P29" i="20"/>
  <c r="P11" i="19"/>
  <c r="P12" i="19"/>
  <c r="P13" i="19"/>
  <c r="P14" i="19"/>
  <c r="AA14" i="19" s="1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24" i="18"/>
  <c r="P25" i="18"/>
  <c r="P26" i="18"/>
  <c r="P27" i="18"/>
  <c r="AA27" i="18" s="1"/>
  <c r="P28" i="18"/>
  <c r="P29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Z9" i="18"/>
  <c r="P9" i="18"/>
  <c r="AA9" i="18" s="1"/>
  <c r="P24" i="17"/>
  <c r="P25" i="17"/>
  <c r="P26" i="17"/>
  <c r="P27" i="17"/>
  <c r="AA27" i="17" s="1"/>
  <c r="P28" i="17"/>
  <c r="P29" i="17"/>
  <c r="P23" i="17"/>
  <c r="P22" i="17"/>
  <c r="P21" i="17"/>
  <c r="AA21" i="17" s="1"/>
  <c r="P20" i="17"/>
  <c r="AA20" i="17" s="1"/>
  <c r="P19" i="17"/>
  <c r="P18" i="17"/>
  <c r="P17" i="17"/>
  <c r="AA17" i="17" s="1"/>
  <c r="P16" i="17"/>
  <c r="AA16" i="17" s="1"/>
  <c r="P15" i="17"/>
  <c r="P14" i="17"/>
  <c r="P13" i="17"/>
  <c r="AA13" i="17" s="1"/>
  <c r="P12" i="17"/>
  <c r="AA12" i="17" s="1"/>
  <c r="P11" i="17"/>
  <c r="Z9" i="17"/>
  <c r="P9" i="17"/>
  <c r="AA9" i="17" s="1"/>
  <c r="Z9" i="16"/>
  <c r="P9" i="16"/>
  <c r="P24" i="16"/>
  <c r="P25" i="16"/>
  <c r="P26" i="16"/>
  <c r="P27" i="16"/>
  <c r="P28" i="16"/>
  <c r="P29" i="16"/>
  <c r="P30" i="16"/>
  <c r="P31" i="16"/>
  <c r="P32" i="16"/>
  <c r="P33" i="16"/>
  <c r="Z23" i="16"/>
  <c r="P23" i="16"/>
  <c r="Z22" i="16"/>
  <c r="P22" i="16"/>
  <c r="Z21" i="16"/>
  <c r="P21" i="16"/>
  <c r="Z20" i="16"/>
  <c r="P20" i="16"/>
  <c r="Z19" i="16"/>
  <c r="P19" i="16"/>
  <c r="Z18" i="16"/>
  <c r="P18" i="16"/>
  <c r="Z17" i="16"/>
  <c r="P17" i="16"/>
  <c r="Z16" i="16"/>
  <c r="P16" i="16"/>
  <c r="Z15" i="16"/>
  <c r="P15" i="16"/>
  <c r="Z14" i="16"/>
  <c r="P14" i="16"/>
  <c r="Z13" i="16"/>
  <c r="P13" i="16"/>
  <c r="Z12" i="16"/>
  <c r="P12" i="16"/>
  <c r="Z11" i="16"/>
  <c r="P11" i="16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AA9" i="16"/>
  <c r="H774" i="17"/>
  <c r="H773" i="17"/>
  <c r="H772" i="17"/>
  <c r="H771" i="17"/>
  <c r="L765" i="17"/>
  <c r="Q764" i="17"/>
  <c r="Y763" i="17"/>
  <c r="X763" i="17"/>
  <c r="W763" i="17"/>
  <c r="V763" i="17"/>
  <c r="U763" i="17"/>
  <c r="T763" i="17"/>
  <c r="S763" i="17"/>
  <c r="R763" i="17"/>
  <c r="Q763" i="17"/>
  <c r="O763" i="17"/>
  <c r="N763" i="17"/>
  <c r="M763" i="17"/>
  <c r="L763" i="17"/>
  <c r="K763" i="17"/>
  <c r="J763" i="17"/>
  <c r="I763" i="17"/>
  <c r="H763" i="17"/>
  <c r="G763" i="17"/>
  <c r="Y761" i="17"/>
  <c r="X761" i="17"/>
  <c r="W761" i="17"/>
  <c r="V761" i="17"/>
  <c r="U761" i="17"/>
  <c r="T761" i="17"/>
  <c r="S761" i="17"/>
  <c r="R761" i="17"/>
  <c r="Q761" i="17"/>
  <c r="O761" i="17"/>
  <c r="N761" i="17"/>
  <c r="M761" i="17"/>
  <c r="L761" i="17"/>
  <c r="K761" i="17"/>
  <c r="J761" i="17"/>
  <c r="I761" i="17"/>
  <c r="H761" i="17"/>
  <c r="G761" i="17"/>
  <c r="Y760" i="17"/>
  <c r="Y764" i="17" s="1"/>
  <c r="X760" i="17"/>
  <c r="W760" i="17"/>
  <c r="V760" i="17"/>
  <c r="U760" i="17"/>
  <c r="U764" i="17" s="1"/>
  <c r="T760" i="17"/>
  <c r="S760" i="17"/>
  <c r="R760" i="17"/>
  <c r="Q760" i="17"/>
  <c r="O760" i="17"/>
  <c r="O766" i="17" s="1"/>
  <c r="N760" i="17"/>
  <c r="M760" i="17"/>
  <c r="M764" i="17" s="1"/>
  <c r="L760" i="17"/>
  <c r="K760" i="17"/>
  <c r="K766" i="17" s="1"/>
  <c r="J760" i="17"/>
  <c r="I760" i="17"/>
  <c r="I764" i="17" s="1"/>
  <c r="H760" i="17"/>
  <c r="H765" i="17" s="1"/>
  <c r="G760" i="17"/>
  <c r="G766" i="17" s="1"/>
  <c r="X757" i="17"/>
  <c r="G757" i="17"/>
  <c r="AA756" i="17"/>
  <c r="G756" i="17"/>
  <c r="X756" i="17" s="1"/>
  <c r="H751" i="17"/>
  <c r="H750" i="17"/>
  <c r="H749" i="17"/>
  <c r="H748" i="17"/>
  <c r="K742" i="17"/>
  <c r="X741" i="17"/>
  <c r="L741" i="17"/>
  <c r="Y740" i="17"/>
  <c r="X740" i="17"/>
  <c r="W740" i="17"/>
  <c r="V740" i="17"/>
  <c r="U740" i="17"/>
  <c r="T740" i="17"/>
  <c r="S740" i="17"/>
  <c r="R740" i="17"/>
  <c r="Q740" i="17"/>
  <c r="O740" i="17"/>
  <c r="N740" i="17"/>
  <c r="M740" i="17"/>
  <c r="L740" i="17"/>
  <c r="K740" i="17"/>
  <c r="J740" i="17"/>
  <c r="I740" i="17"/>
  <c r="H740" i="17"/>
  <c r="P740" i="17" s="1"/>
  <c r="G740" i="17"/>
  <c r="Y738" i="17"/>
  <c r="X738" i="17"/>
  <c r="W738" i="17"/>
  <c r="V738" i="17"/>
  <c r="U738" i="17"/>
  <c r="T738" i="17"/>
  <c r="S738" i="17"/>
  <c r="R738" i="17"/>
  <c r="Q738" i="17"/>
  <c r="O738" i="17"/>
  <c r="N738" i="17"/>
  <c r="M738" i="17"/>
  <c r="L738" i="17"/>
  <c r="K738" i="17"/>
  <c r="J738" i="17"/>
  <c r="I738" i="17"/>
  <c r="H738" i="17"/>
  <c r="G738" i="17"/>
  <c r="Y737" i="17"/>
  <c r="X737" i="17"/>
  <c r="W737" i="17"/>
  <c r="V737" i="17"/>
  <c r="U737" i="17"/>
  <c r="T737" i="17"/>
  <c r="T741" i="17" s="1"/>
  <c r="S737" i="17"/>
  <c r="R737" i="17"/>
  <c r="Q737" i="17"/>
  <c r="O737" i="17"/>
  <c r="O741" i="17" s="1"/>
  <c r="N737" i="17"/>
  <c r="N743" i="17" s="1"/>
  <c r="M737" i="17"/>
  <c r="L737" i="17"/>
  <c r="K737" i="17"/>
  <c r="K741" i="17" s="1"/>
  <c r="J737" i="17"/>
  <c r="J743" i="17" s="1"/>
  <c r="I737" i="17"/>
  <c r="H737" i="17"/>
  <c r="H741" i="17" s="1"/>
  <c r="G737" i="17"/>
  <c r="G741" i="17" s="1"/>
  <c r="X734" i="17"/>
  <c r="G734" i="17"/>
  <c r="AA733" i="17"/>
  <c r="X733" i="17"/>
  <c r="O734" i="17" s="1"/>
  <c r="G733" i="17"/>
  <c r="H728" i="17"/>
  <c r="H727" i="17"/>
  <c r="H726" i="17"/>
  <c r="H725" i="17"/>
  <c r="M720" i="17"/>
  <c r="N718" i="17"/>
  <c r="Y717" i="17"/>
  <c r="X717" i="17"/>
  <c r="W717" i="17"/>
  <c r="V717" i="17"/>
  <c r="U717" i="17"/>
  <c r="T717" i="17"/>
  <c r="S717" i="17"/>
  <c r="R717" i="17"/>
  <c r="Q717" i="17"/>
  <c r="O717" i="17"/>
  <c r="N717" i="17"/>
  <c r="M717" i="17"/>
  <c r="L717" i="17"/>
  <c r="K717" i="17"/>
  <c r="J717" i="17"/>
  <c r="I717" i="17"/>
  <c r="H717" i="17"/>
  <c r="G717" i="17"/>
  <c r="Y715" i="17"/>
  <c r="X715" i="17"/>
  <c r="W715" i="17"/>
  <c r="V715" i="17"/>
  <c r="U715" i="17"/>
  <c r="T715" i="17"/>
  <c r="S715" i="17"/>
  <c r="R715" i="17"/>
  <c r="Q715" i="17"/>
  <c r="O715" i="17"/>
  <c r="N715" i="17"/>
  <c r="M715" i="17"/>
  <c r="L715" i="17"/>
  <c r="K715" i="17"/>
  <c r="J715" i="17"/>
  <c r="I715" i="17"/>
  <c r="H715" i="17"/>
  <c r="G715" i="17"/>
  <c r="Y714" i="17"/>
  <c r="X714" i="17"/>
  <c r="W714" i="17"/>
  <c r="V714" i="17"/>
  <c r="V720" i="17" s="1"/>
  <c r="U714" i="17"/>
  <c r="T714" i="17"/>
  <c r="S714" i="17"/>
  <c r="S718" i="17" s="1"/>
  <c r="R714" i="17"/>
  <c r="R720" i="17" s="1"/>
  <c r="Q714" i="17"/>
  <c r="O714" i="17"/>
  <c r="N714" i="17"/>
  <c r="N720" i="17" s="1"/>
  <c r="M714" i="17"/>
  <c r="L714" i="17"/>
  <c r="K714" i="17"/>
  <c r="K718" i="17" s="1"/>
  <c r="J714" i="17"/>
  <c r="I714" i="17"/>
  <c r="H714" i="17"/>
  <c r="G714" i="17"/>
  <c r="G711" i="17"/>
  <c r="AA710" i="17"/>
  <c r="X710" i="17"/>
  <c r="L711" i="17" s="1"/>
  <c r="G710" i="17"/>
  <c r="X711" i="17" s="1"/>
  <c r="H705" i="17"/>
  <c r="H704" i="17"/>
  <c r="H703" i="17"/>
  <c r="H702" i="17"/>
  <c r="H697" i="17"/>
  <c r="M696" i="17"/>
  <c r="Y694" i="17"/>
  <c r="X694" i="17"/>
  <c r="W694" i="17"/>
  <c r="V694" i="17"/>
  <c r="U694" i="17"/>
  <c r="T694" i="17"/>
  <c r="S694" i="17"/>
  <c r="R694" i="17"/>
  <c r="Q694" i="17"/>
  <c r="O694" i="17"/>
  <c r="N694" i="17"/>
  <c r="M694" i="17"/>
  <c r="L694" i="17"/>
  <c r="K694" i="17"/>
  <c r="J694" i="17"/>
  <c r="I694" i="17"/>
  <c r="H694" i="17"/>
  <c r="G694" i="17"/>
  <c r="Y692" i="17"/>
  <c r="X692" i="17"/>
  <c r="W692" i="17"/>
  <c r="V692" i="17"/>
  <c r="U692" i="17"/>
  <c r="T692" i="17"/>
  <c r="S692" i="17"/>
  <c r="R692" i="17"/>
  <c r="Q692" i="17"/>
  <c r="O692" i="17"/>
  <c r="N692" i="17"/>
  <c r="M692" i="17"/>
  <c r="L692" i="17"/>
  <c r="K692" i="17"/>
  <c r="J692" i="17"/>
  <c r="I692" i="17"/>
  <c r="H692" i="17"/>
  <c r="G692" i="17"/>
  <c r="Y691" i="17"/>
  <c r="Y697" i="17" s="1"/>
  <c r="X691" i="17"/>
  <c r="X695" i="17" s="1"/>
  <c r="W691" i="17"/>
  <c r="V691" i="17"/>
  <c r="V695" i="17" s="1"/>
  <c r="U691" i="17"/>
  <c r="U696" i="17" s="1"/>
  <c r="T691" i="17"/>
  <c r="T695" i="17" s="1"/>
  <c r="S691" i="17"/>
  <c r="R691" i="17"/>
  <c r="R695" i="17" s="1"/>
  <c r="Q691" i="17"/>
  <c r="Q696" i="17" s="1"/>
  <c r="O691" i="17"/>
  <c r="N691" i="17"/>
  <c r="N695" i="17" s="1"/>
  <c r="M691" i="17"/>
  <c r="M697" i="17" s="1"/>
  <c r="L691" i="17"/>
  <c r="L695" i="17" s="1"/>
  <c r="K691" i="17"/>
  <c r="J691" i="17"/>
  <c r="J695" i="17" s="1"/>
  <c r="I691" i="17"/>
  <c r="I696" i="17" s="1"/>
  <c r="H691" i="17"/>
  <c r="H695" i="17" s="1"/>
  <c r="G691" i="17"/>
  <c r="G688" i="17"/>
  <c r="AA687" i="17"/>
  <c r="G687" i="17"/>
  <c r="H682" i="17"/>
  <c r="H681" i="17"/>
  <c r="H680" i="17"/>
  <c r="H679" i="17"/>
  <c r="K674" i="17"/>
  <c r="U672" i="17"/>
  <c r="M672" i="17"/>
  <c r="Y671" i="17"/>
  <c r="X671" i="17"/>
  <c r="W671" i="17"/>
  <c r="V671" i="17"/>
  <c r="U671" i="17"/>
  <c r="T671" i="17"/>
  <c r="S671" i="17"/>
  <c r="R671" i="17"/>
  <c r="Q671" i="17"/>
  <c r="O671" i="17"/>
  <c r="N671" i="17"/>
  <c r="M671" i="17"/>
  <c r="L671" i="17"/>
  <c r="K671" i="17"/>
  <c r="J671" i="17"/>
  <c r="I671" i="17"/>
  <c r="H671" i="17"/>
  <c r="G671" i="17"/>
  <c r="Y669" i="17"/>
  <c r="X669" i="17"/>
  <c r="W669" i="17"/>
  <c r="V669" i="17"/>
  <c r="U669" i="17"/>
  <c r="T669" i="17"/>
  <c r="S669" i="17"/>
  <c r="R669" i="17"/>
  <c r="Q669" i="17"/>
  <c r="O669" i="17"/>
  <c r="N669" i="17"/>
  <c r="M669" i="17"/>
  <c r="L669" i="17"/>
  <c r="K669" i="17"/>
  <c r="J669" i="17"/>
  <c r="I669" i="17"/>
  <c r="H669" i="17"/>
  <c r="G669" i="17"/>
  <c r="Y668" i="17"/>
  <c r="Y672" i="17" s="1"/>
  <c r="X668" i="17"/>
  <c r="W668" i="17"/>
  <c r="W672" i="17" s="1"/>
  <c r="V668" i="17"/>
  <c r="U668" i="17"/>
  <c r="T668" i="17"/>
  <c r="S668" i="17"/>
  <c r="S672" i="17" s="1"/>
  <c r="R668" i="17"/>
  <c r="Q668" i="17"/>
  <c r="Q672" i="17" s="1"/>
  <c r="O668" i="17"/>
  <c r="O674" i="17" s="1"/>
  <c r="N668" i="17"/>
  <c r="M668" i="17"/>
  <c r="M674" i="17" s="1"/>
  <c r="L668" i="17"/>
  <c r="K668" i="17"/>
  <c r="K672" i="17" s="1"/>
  <c r="J668" i="17"/>
  <c r="I668" i="17"/>
  <c r="I674" i="17" s="1"/>
  <c r="H668" i="17"/>
  <c r="P668" i="17" s="1"/>
  <c r="G668" i="17"/>
  <c r="G674" i="17" s="1"/>
  <c r="X665" i="17"/>
  <c r="G665" i="17"/>
  <c r="AA664" i="17"/>
  <c r="X664" i="17"/>
  <c r="L665" i="17" s="1"/>
  <c r="G664" i="17"/>
  <c r="H659" i="17"/>
  <c r="H658" i="17"/>
  <c r="H657" i="17"/>
  <c r="H656" i="17"/>
  <c r="Y651" i="17"/>
  <c r="U650" i="17"/>
  <c r="M650" i="17"/>
  <c r="I650" i="17"/>
  <c r="R649" i="17"/>
  <c r="M649" i="17"/>
  <c r="I649" i="17"/>
  <c r="Y648" i="17"/>
  <c r="X648" i="17"/>
  <c r="W648" i="17"/>
  <c r="V648" i="17"/>
  <c r="U648" i="17"/>
  <c r="T648" i="17"/>
  <c r="S648" i="17"/>
  <c r="R648" i="17"/>
  <c r="Q648" i="17"/>
  <c r="O648" i="17"/>
  <c r="N648" i="17"/>
  <c r="M648" i="17"/>
  <c r="L648" i="17"/>
  <c r="K648" i="17"/>
  <c r="J648" i="17"/>
  <c r="I648" i="17"/>
  <c r="H648" i="17"/>
  <c r="G648" i="17"/>
  <c r="Y646" i="17"/>
  <c r="X646" i="17"/>
  <c r="W646" i="17"/>
  <c r="V646" i="17"/>
  <c r="U646" i="17"/>
  <c r="T646" i="17"/>
  <c r="S646" i="17"/>
  <c r="R646" i="17"/>
  <c r="Q646" i="17"/>
  <c r="O646" i="17"/>
  <c r="N646" i="17"/>
  <c r="M646" i="17"/>
  <c r="L646" i="17"/>
  <c r="K646" i="17"/>
  <c r="J646" i="17"/>
  <c r="I646" i="17"/>
  <c r="H646" i="17"/>
  <c r="G646" i="17"/>
  <c r="Y645" i="17"/>
  <c r="Y650" i="17" s="1"/>
  <c r="X645" i="17"/>
  <c r="W645" i="17"/>
  <c r="V645" i="17"/>
  <c r="U645" i="17"/>
  <c r="U651" i="17" s="1"/>
  <c r="T645" i="17"/>
  <c r="S645" i="17"/>
  <c r="R645" i="17"/>
  <c r="Q645" i="17"/>
  <c r="Q650" i="17" s="1"/>
  <c r="O645" i="17"/>
  <c r="O649" i="17" s="1"/>
  <c r="N645" i="17"/>
  <c r="M645" i="17"/>
  <c r="L645" i="17"/>
  <c r="K645" i="17"/>
  <c r="K649" i="17" s="1"/>
  <c r="J645" i="17"/>
  <c r="I645" i="17"/>
  <c r="H645" i="17"/>
  <c r="G645" i="17"/>
  <c r="G649" i="17" s="1"/>
  <c r="X642" i="17"/>
  <c r="G642" i="17"/>
  <c r="AA641" i="17"/>
  <c r="X641" i="17"/>
  <c r="L642" i="17" s="1"/>
  <c r="G641" i="17"/>
  <c r="H636" i="17"/>
  <c r="H635" i="17"/>
  <c r="H634" i="17"/>
  <c r="H633" i="17"/>
  <c r="X626" i="17"/>
  <c r="N626" i="17"/>
  <c r="Y625" i="17"/>
  <c r="X625" i="17"/>
  <c r="W625" i="17"/>
  <c r="V625" i="17"/>
  <c r="U625" i="17"/>
  <c r="T625" i="17"/>
  <c r="S625" i="17"/>
  <c r="R625" i="17"/>
  <c r="Q625" i="17"/>
  <c r="O625" i="17"/>
  <c r="N625" i="17"/>
  <c r="M625" i="17"/>
  <c r="L625" i="17"/>
  <c r="K625" i="17"/>
  <c r="J625" i="17"/>
  <c r="I625" i="17"/>
  <c r="H625" i="17"/>
  <c r="G625" i="17"/>
  <c r="Y623" i="17"/>
  <c r="X623" i="17"/>
  <c r="W623" i="17"/>
  <c r="V623" i="17"/>
  <c r="U623" i="17"/>
  <c r="T623" i="17"/>
  <c r="S623" i="17"/>
  <c r="R623" i="17"/>
  <c r="Q623" i="17"/>
  <c r="O623" i="17"/>
  <c r="N623" i="17"/>
  <c r="M623" i="17"/>
  <c r="L623" i="17"/>
  <c r="K623" i="17"/>
  <c r="J623" i="17"/>
  <c r="I623" i="17"/>
  <c r="H623" i="17"/>
  <c r="G623" i="17"/>
  <c r="Y622" i="17"/>
  <c r="Y628" i="17" s="1"/>
  <c r="X622" i="17"/>
  <c r="X628" i="17" s="1"/>
  <c r="W622" i="17"/>
  <c r="W628" i="17" s="1"/>
  <c r="V622" i="17"/>
  <c r="V626" i="17" s="1"/>
  <c r="U622" i="17"/>
  <c r="U627" i="17" s="1"/>
  <c r="T622" i="17"/>
  <c r="T628" i="17" s="1"/>
  <c r="S622" i="17"/>
  <c r="S627" i="17" s="1"/>
  <c r="R622" i="17"/>
  <c r="R626" i="17" s="1"/>
  <c r="Q622" i="17"/>
  <c r="Q628" i="17" s="1"/>
  <c r="O622" i="17"/>
  <c r="N622" i="17"/>
  <c r="N628" i="17" s="1"/>
  <c r="M622" i="17"/>
  <c r="M627" i="17" s="1"/>
  <c r="L622" i="17"/>
  <c r="K622" i="17"/>
  <c r="K627" i="17" s="1"/>
  <c r="J622" i="17"/>
  <c r="J626" i="17" s="1"/>
  <c r="I622" i="17"/>
  <c r="H622" i="17"/>
  <c r="G622" i="17"/>
  <c r="G619" i="17"/>
  <c r="AA618" i="17"/>
  <c r="G618" i="17"/>
  <c r="H613" i="17"/>
  <c r="H612" i="17"/>
  <c r="H611" i="17"/>
  <c r="H610" i="17"/>
  <c r="W603" i="17"/>
  <c r="Y602" i="17"/>
  <c r="X602" i="17"/>
  <c r="W602" i="17"/>
  <c r="V602" i="17"/>
  <c r="U602" i="17"/>
  <c r="T602" i="17"/>
  <c r="S602" i="17"/>
  <c r="R602" i="17"/>
  <c r="Q602" i="17"/>
  <c r="O602" i="17"/>
  <c r="N602" i="17"/>
  <c r="M602" i="17"/>
  <c r="L602" i="17"/>
  <c r="K602" i="17"/>
  <c r="J602" i="17"/>
  <c r="I602" i="17"/>
  <c r="H602" i="17"/>
  <c r="G602" i="17"/>
  <c r="Y600" i="17"/>
  <c r="X600" i="17"/>
  <c r="W600" i="17"/>
  <c r="V600" i="17"/>
  <c r="U600" i="17"/>
  <c r="T600" i="17"/>
  <c r="S600" i="17"/>
  <c r="R600" i="17"/>
  <c r="Q600" i="17"/>
  <c r="O600" i="17"/>
  <c r="N600" i="17"/>
  <c r="M600" i="17"/>
  <c r="L600" i="17"/>
  <c r="K600" i="17"/>
  <c r="J600" i="17"/>
  <c r="I600" i="17"/>
  <c r="H600" i="17"/>
  <c r="G600" i="17"/>
  <c r="Y599" i="17"/>
  <c r="Y603" i="17" s="1"/>
  <c r="X599" i="17"/>
  <c r="W599" i="17"/>
  <c r="V599" i="17"/>
  <c r="V604" i="17" s="1"/>
  <c r="U599" i="17"/>
  <c r="T599" i="17"/>
  <c r="S599" i="17"/>
  <c r="S603" i="17" s="1"/>
  <c r="R599" i="17"/>
  <c r="R605" i="17" s="1"/>
  <c r="Q599" i="17"/>
  <c r="O599" i="17"/>
  <c r="N599" i="17"/>
  <c r="N604" i="17" s="1"/>
  <c r="M599" i="17"/>
  <c r="M605" i="17" s="1"/>
  <c r="L599" i="17"/>
  <c r="K599" i="17"/>
  <c r="K605" i="17" s="1"/>
  <c r="J599" i="17"/>
  <c r="J604" i="17" s="1"/>
  <c r="I599" i="17"/>
  <c r="I603" i="17" s="1"/>
  <c r="H599" i="17"/>
  <c r="G599" i="17"/>
  <c r="X596" i="17"/>
  <c r="G596" i="17"/>
  <c r="AA595" i="17"/>
  <c r="G595" i="17"/>
  <c r="X595" i="17" s="1"/>
  <c r="H590" i="17"/>
  <c r="H589" i="17"/>
  <c r="H588" i="17"/>
  <c r="H587" i="17"/>
  <c r="R582" i="17"/>
  <c r="K581" i="17"/>
  <c r="W580" i="17"/>
  <c r="H580" i="17"/>
  <c r="G580" i="17"/>
  <c r="Y579" i="17"/>
  <c r="X579" i="17"/>
  <c r="W579" i="17"/>
  <c r="V579" i="17"/>
  <c r="U579" i="17"/>
  <c r="T579" i="17"/>
  <c r="S579" i="17"/>
  <c r="R579" i="17"/>
  <c r="Q579" i="17"/>
  <c r="O579" i="17"/>
  <c r="N579" i="17"/>
  <c r="M579" i="17"/>
  <c r="L579" i="17"/>
  <c r="K579" i="17"/>
  <c r="J579" i="17"/>
  <c r="I579" i="17"/>
  <c r="H579" i="17"/>
  <c r="G579" i="17"/>
  <c r="Y577" i="17"/>
  <c r="X577" i="17"/>
  <c r="W577" i="17"/>
  <c r="V577" i="17"/>
  <c r="U577" i="17"/>
  <c r="T577" i="17"/>
  <c r="S577" i="17"/>
  <c r="R577" i="17"/>
  <c r="Q577" i="17"/>
  <c r="O577" i="17"/>
  <c r="N577" i="17"/>
  <c r="M577" i="17"/>
  <c r="L577" i="17"/>
  <c r="K577" i="17"/>
  <c r="J577" i="17"/>
  <c r="I577" i="17"/>
  <c r="H577" i="17"/>
  <c r="G577" i="17"/>
  <c r="Y576" i="17"/>
  <c r="X576" i="17"/>
  <c r="X580" i="17" s="1"/>
  <c r="W576" i="17"/>
  <c r="V576" i="17"/>
  <c r="V582" i="17" s="1"/>
  <c r="U576" i="17"/>
  <c r="T576" i="17"/>
  <c r="S576" i="17"/>
  <c r="S581" i="17" s="1"/>
  <c r="R576" i="17"/>
  <c r="R581" i="17" s="1"/>
  <c r="Q576" i="17"/>
  <c r="O576" i="17"/>
  <c r="O582" i="17" s="1"/>
  <c r="N576" i="17"/>
  <c r="M576" i="17"/>
  <c r="L576" i="17"/>
  <c r="K576" i="17"/>
  <c r="K582" i="17" s="1"/>
  <c r="J576" i="17"/>
  <c r="J581" i="17" s="1"/>
  <c r="I576" i="17"/>
  <c r="H576" i="17"/>
  <c r="G576" i="17"/>
  <c r="G582" i="17" s="1"/>
  <c r="X573" i="17"/>
  <c r="G573" i="17"/>
  <c r="AA572" i="17"/>
  <c r="X572" i="17"/>
  <c r="L573" i="17" s="1"/>
  <c r="G572" i="17"/>
  <c r="H567" i="17"/>
  <c r="H566" i="17"/>
  <c r="H565" i="17"/>
  <c r="H564" i="17"/>
  <c r="R559" i="17"/>
  <c r="J559" i="17"/>
  <c r="I559" i="17"/>
  <c r="R558" i="17"/>
  <c r="M558" i="17"/>
  <c r="J558" i="17"/>
  <c r="R557" i="17"/>
  <c r="N557" i="17"/>
  <c r="Y556" i="17"/>
  <c r="X556" i="17"/>
  <c r="W556" i="17"/>
  <c r="V556" i="17"/>
  <c r="U556" i="17"/>
  <c r="T556" i="17"/>
  <c r="S556" i="17"/>
  <c r="R556" i="17"/>
  <c r="Q556" i="17"/>
  <c r="O556" i="17"/>
  <c r="N556" i="17"/>
  <c r="M556" i="17"/>
  <c r="L556" i="17"/>
  <c r="K556" i="17"/>
  <c r="J556" i="17"/>
  <c r="I556" i="17"/>
  <c r="H556" i="17"/>
  <c r="G556" i="17"/>
  <c r="Y554" i="17"/>
  <c r="X554" i="17"/>
  <c r="W554" i="17"/>
  <c r="V554" i="17"/>
  <c r="U554" i="17"/>
  <c r="T554" i="17"/>
  <c r="S554" i="17"/>
  <c r="R554" i="17"/>
  <c r="Q554" i="17"/>
  <c r="O554" i="17"/>
  <c r="N554" i="17"/>
  <c r="M554" i="17"/>
  <c r="L554" i="17"/>
  <c r="K554" i="17"/>
  <c r="J554" i="17"/>
  <c r="I554" i="17"/>
  <c r="H554" i="17"/>
  <c r="G554" i="17"/>
  <c r="Y553" i="17"/>
  <c r="X553" i="17"/>
  <c r="W553" i="17"/>
  <c r="V553" i="17"/>
  <c r="V559" i="17" s="1"/>
  <c r="U553" i="17"/>
  <c r="T553" i="17"/>
  <c r="S553" i="17"/>
  <c r="R553" i="17"/>
  <c r="Q553" i="17"/>
  <c r="O553" i="17"/>
  <c r="N553" i="17"/>
  <c r="N559" i="17" s="1"/>
  <c r="M553" i="17"/>
  <c r="M559" i="17" s="1"/>
  <c r="L553" i="17"/>
  <c r="K553" i="17"/>
  <c r="J553" i="17"/>
  <c r="J557" i="17" s="1"/>
  <c r="I553" i="17"/>
  <c r="I558" i="17" s="1"/>
  <c r="H553" i="17"/>
  <c r="G553" i="17"/>
  <c r="G550" i="17"/>
  <c r="AA549" i="17"/>
  <c r="X549" i="17"/>
  <c r="L550" i="17" s="1"/>
  <c r="G549" i="17"/>
  <c r="X550" i="17" s="1"/>
  <c r="H544" i="17"/>
  <c r="H543" i="17"/>
  <c r="H542" i="17"/>
  <c r="H541" i="17"/>
  <c r="U536" i="17"/>
  <c r="M536" i="17"/>
  <c r="L536" i="17"/>
  <c r="Y535" i="17"/>
  <c r="Q535" i="17"/>
  <c r="M535" i="17"/>
  <c r="H535" i="17"/>
  <c r="Y534" i="17"/>
  <c r="M534" i="17"/>
  <c r="Y533" i="17"/>
  <c r="X533" i="17"/>
  <c r="W533" i="17"/>
  <c r="V533" i="17"/>
  <c r="U533" i="17"/>
  <c r="T533" i="17"/>
  <c r="S533" i="17"/>
  <c r="R533" i="17"/>
  <c r="Q533" i="17"/>
  <c r="O533" i="17"/>
  <c r="N533" i="17"/>
  <c r="M533" i="17"/>
  <c r="L533" i="17"/>
  <c r="K533" i="17"/>
  <c r="J533" i="17"/>
  <c r="I533" i="17"/>
  <c r="H533" i="17"/>
  <c r="G533" i="17"/>
  <c r="Y531" i="17"/>
  <c r="X531" i="17"/>
  <c r="W531" i="17"/>
  <c r="V531" i="17"/>
  <c r="U531" i="17"/>
  <c r="T531" i="17"/>
  <c r="S531" i="17"/>
  <c r="R531" i="17"/>
  <c r="Q531" i="17"/>
  <c r="O531" i="17"/>
  <c r="N531" i="17"/>
  <c r="M531" i="17"/>
  <c r="L531" i="17"/>
  <c r="K531" i="17"/>
  <c r="J531" i="17"/>
  <c r="I531" i="17"/>
  <c r="H531" i="17"/>
  <c r="G531" i="17"/>
  <c r="Y530" i="17"/>
  <c r="Y536" i="17" s="1"/>
  <c r="X530" i="17"/>
  <c r="X535" i="17" s="1"/>
  <c r="W530" i="17"/>
  <c r="V530" i="17"/>
  <c r="U530" i="17"/>
  <c r="U535" i="17" s="1"/>
  <c r="T530" i="17"/>
  <c r="S530" i="17"/>
  <c r="R530" i="17"/>
  <c r="R534" i="17" s="1"/>
  <c r="Q530" i="17"/>
  <c r="Q536" i="17" s="1"/>
  <c r="O530" i="17"/>
  <c r="N530" i="17"/>
  <c r="M530" i="17"/>
  <c r="L530" i="17"/>
  <c r="L535" i="17" s="1"/>
  <c r="K530" i="17"/>
  <c r="J530" i="17"/>
  <c r="J534" i="17" s="1"/>
  <c r="I530" i="17"/>
  <c r="I536" i="17" s="1"/>
  <c r="H530" i="17"/>
  <c r="H536" i="17" s="1"/>
  <c r="G530" i="17"/>
  <c r="G527" i="17"/>
  <c r="AA526" i="17"/>
  <c r="G526" i="17"/>
  <c r="X526" i="17" s="1"/>
  <c r="O527" i="17" s="1"/>
  <c r="H521" i="17"/>
  <c r="H520" i="17"/>
  <c r="H519" i="17"/>
  <c r="H518" i="17"/>
  <c r="X513" i="17"/>
  <c r="S512" i="17"/>
  <c r="Y510" i="17"/>
  <c r="X510" i="17"/>
  <c r="X511" i="17" s="1"/>
  <c r="W510" i="17"/>
  <c r="V510" i="17"/>
  <c r="U510" i="17"/>
  <c r="U511" i="17" s="1"/>
  <c r="T510" i="17"/>
  <c r="T512" i="17" s="1"/>
  <c r="S510" i="17"/>
  <c r="R510" i="17"/>
  <c r="Q510" i="17"/>
  <c r="O510" i="17"/>
  <c r="N510" i="17"/>
  <c r="M510" i="17"/>
  <c r="L510" i="17"/>
  <c r="L513" i="17" s="1"/>
  <c r="K510" i="17"/>
  <c r="K513" i="17" s="1"/>
  <c r="J510" i="17"/>
  <c r="I510" i="17"/>
  <c r="H510" i="17"/>
  <c r="H511" i="17" s="1"/>
  <c r="G510" i="17"/>
  <c r="Y508" i="17"/>
  <c r="X508" i="17"/>
  <c r="W508" i="17"/>
  <c r="V508" i="17"/>
  <c r="U508" i="17"/>
  <c r="T508" i="17"/>
  <c r="S508" i="17"/>
  <c r="R508" i="17"/>
  <c r="Q508" i="17"/>
  <c r="O508" i="17"/>
  <c r="N508" i="17"/>
  <c r="M508" i="17"/>
  <c r="L508" i="17"/>
  <c r="K508" i="17"/>
  <c r="J508" i="17"/>
  <c r="I508" i="17"/>
  <c r="H508" i="17"/>
  <c r="G508" i="17"/>
  <c r="Y507" i="17"/>
  <c r="Y511" i="17" s="1"/>
  <c r="X507" i="17"/>
  <c r="X512" i="17" s="1"/>
  <c r="W507" i="17"/>
  <c r="W513" i="17" s="1"/>
  <c r="V507" i="17"/>
  <c r="U507" i="17"/>
  <c r="T507" i="17"/>
  <c r="T513" i="17" s="1"/>
  <c r="S507" i="17"/>
  <c r="S513" i="17" s="1"/>
  <c r="R507" i="17"/>
  <c r="Q507" i="17"/>
  <c r="O507" i="17"/>
  <c r="N507" i="17"/>
  <c r="M507" i="17"/>
  <c r="L507" i="17"/>
  <c r="K507" i="17"/>
  <c r="K512" i="17" s="1"/>
  <c r="J507" i="17"/>
  <c r="I507" i="17"/>
  <c r="H507" i="17"/>
  <c r="G507" i="17"/>
  <c r="X504" i="17"/>
  <c r="G504" i="17"/>
  <c r="AA503" i="17"/>
  <c r="G503" i="17"/>
  <c r="X503" i="17" s="1"/>
  <c r="O504" i="17" s="1"/>
  <c r="H498" i="17"/>
  <c r="H497" i="17"/>
  <c r="H496" i="17"/>
  <c r="H495" i="17"/>
  <c r="T489" i="17"/>
  <c r="G489" i="17"/>
  <c r="Y487" i="17"/>
  <c r="X487" i="17"/>
  <c r="W487" i="17"/>
  <c r="V487" i="17"/>
  <c r="U487" i="17"/>
  <c r="T487" i="17"/>
  <c r="S487" i="17"/>
  <c r="R487" i="17"/>
  <c r="Q487" i="17"/>
  <c r="O487" i="17"/>
  <c r="N487" i="17"/>
  <c r="M487" i="17"/>
  <c r="L487" i="17"/>
  <c r="K487" i="17"/>
  <c r="K490" i="17" s="1"/>
  <c r="J487" i="17"/>
  <c r="J490" i="17" s="1"/>
  <c r="I487" i="17"/>
  <c r="H487" i="17"/>
  <c r="G487" i="17"/>
  <c r="Y485" i="17"/>
  <c r="X485" i="17"/>
  <c r="W485" i="17"/>
  <c r="V485" i="17"/>
  <c r="U485" i="17"/>
  <c r="T485" i="17"/>
  <c r="S485" i="17"/>
  <c r="R485" i="17"/>
  <c r="Q485" i="17"/>
  <c r="O485" i="17"/>
  <c r="N485" i="17"/>
  <c r="M485" i="17"/>
  <c r="L485" i="17"/>
  <c r="K485" i="17"/>
  <c r="J485" i="17"/>
  <c r="I485" i="17"/>
  <c r="H485" i="17"/>
  <c r="G485" i="17"/>
  <c r="Y484" i="17"/>
  <c r="X484" i="17"/>
  <c r="W484" i="17"/>
  <c r="V484" i="17"/>
  <c r="V490" i="17" s="1"/>
  <c r="U484" i="17"/>
  <c r="T484" i="17"/>
  <c r="S484" i="17"/>
  <c r="R484" i="17"/>
  <c r="Q484" i="17"/>
  <c r="O484" i="17"/>
  <c r="O489" i="17" s="1"/>
  <c r="N484" i="17"/>
  <c r="N490" i="17" s="1"/>
  <c r="M484" i="17"/>
  <c r="L484" i="17"/>
  <c r="K484" i="17"/>
  <c r="K489" i="17" s="1"/>
  <c r="J484" i="17"/>
  <c r="J489" i="17" s="1"/>
  <c r="I484" i="17"/>
  <c r="H484" i="17"/>
  <c r="G484" i="17"/>
  <c r="G490" i="17" s="1"/>
  <c r="G481" i="17"/>
  <c r="AA480" i="17"/>
  <c r="G480" i="17"/>
  <c r="X480" i="17" s="1"/>
  <c r="H475" i="17"/>
  <c r="H474" i="17"/>
  <c r="H473" i="17"/>
  <c r="H472" i="17"/>
  <c r="X466" i="17"/>
  <c r="U466" i="17"/>
  <c r="Y464" i="17"/>
  <c r="X464" i="17"/>
  <c r="W464" i="17"/>
  <c r="V464" i="17"/>
  <c r="U464" i="17"/>
  <c r="T464" i="17"/>
  <c r="S464" i="17"/>
  <c r="R464" i="17"/>
  <c r="Z464" i="17" s="1"/>
  <c r="Q464" i="17"/>
  <c r="O464" i="17"/>
  <c r="N464" i="17"/>
  <c r="M464" i="17"/>
  <c r="L464" i="17"/>
  <c r="K464" i="17"/>
  <c r="J464" i="17"/>
  <c r="I464" i="17"/>
  <c r="H464" i="17"/>
  <c r="G464" i="17"/>
  <c r="Y462" i="17"/>
  <c r="X462" i="17"/>
  <c r="W462" i="17"/>
  <c r="V462" i="17"/>
  <c r="U462" i="17"/>
  <c r="T462" i="17"/>
  <c r="S462" i="17"/>
  <c r="R462" i="17"/>
  <c r="Q462" i="17"/>
  <c r="O462" i="17"/>
  <c r="N462" i="17"/>
  <c r="M462" i="17"/>
  <c r="L462" i="17"/>
  <c r="K462" i="17"/>
  <c r="J462" i="17"/>
  <c r="I462" i="17"/>
  <c r="H462" i="17"/>
  <c r="G462" i="17"/>
  <c r="Y461" i="17"/>
  <c r="Y466" i="17" s="1"/>
  <c r="X461" i="17"/>
  <c r="X465" i="17" s="1"/>
  <c r="W461" i="17"/>
  <c r="V461" i="17"/>
  <c r="U461" i="17"/>
  <c r="U467" i="17" s="1"/>
  <c r="T461" i="17"/>
  <c r="T466" i="17" s="1"/>
  <c r="S461" i="17"/>
  <c r="R461" i="17"/>
  <c r="Z461" i="17" s="1"/>
  <c r="Q461" i="17"/>
  <c r="O461" i="17"/>
  <c r="N461" i="17"/>
  <c r="M461" i="17"/>
  <c r="M466" i="17" s="1"/>
  <c r="L461" i="17"/>
  <c r="K461" i="17"/>
  <c r="J461" i="17"/>
  <c r="I461" i="17"/>
  <c r="I466" i="17" s="1"/>
  <c r="H461" i="17"/>
  <c r="G461" i="17"/>
  <c r="G458" i="17"/>
  <c r="AA457" i="17"/>
  <c r="G457" i="17"/>
  <c r="H452" i="17"/>
  <c r="H451" i="17"/>
  <c r="H450" i="17"/>
  <c r="H449" i="17"/>
  <c r="S444" i="17"/>
  <c r="X443" i="17"/>
  <c r="G443" i="17"/>
  <c r="Y441" i="17"/>
  <c r="X441" i="17"/>
  <c r="W441" i="17"/>
  <c r="W443" i="17" s="1"/>
  <c r="V441" i="17"/>
  <c r="U441" i="17"/>
  <c r="T441" i="17"/>
  <c r="S441" i="17"/>
  <c r="R441" i="17"/>
  <c r="Q441" i="17"/>
  <c r="O441" i="17"/>
  <c r="O443" i="17" s="1"/>
  <c r="N441" i="17"/>
  <c r="M441" i="17"/>
  <c r="L441" i="17"/>
  <c r="L443" i="17" s="1"/>
  <c r="K441" i="17"/>
  <c r="J441" i="17"/>
  <c r="I441" i="17"/>
  <c r="H441" i="17"/>
  <c r="G441" i="17"/>
  <c r="Y439" i="17"/>
  <c r="X439" i="17"/>
  <c r="W439" i="17"/>
  <c r="V439" i="17"/>
  <c r="U439" i="17"/>
  <c r="T439" i="17"/>
  <c r="S439" i="17"/>
  <c r="R439" i="17"/>
  <c r="Q439" i="17"/>
  <c r="O439" i="17"/>
  <c r="N439" i="17"/>
  <c r="M439" i="17"/>
  <c r="L439" i="17"/>
  <c r="K439" i="17"/>
  <c r="J439" i="17"/>
  <c r="I439" i="17"/>
  <c r="H439" i="17"/>
  <c r="G439" i="17"/>
  <c r="Y438" i="17"/>
  <c r="X438" i="17"/>
  <c r="X444" i="17" s="1"/>
  <c r="W438" i="17"/>
  <c r="W444" i="17" s="1"/>
  <c r="V438" i="17"/>
  <c r="U438" i="17"/>
  <c r="T438" i="17"/>
  <c r="T443" i="17" s="1"/>
  <c r="S438" i="17"/>
  <c r="S443" i="17" s="1"/>
  <c r="R438" i="17"/>
  <c r="Q438" i="17"/>
  <c r="O438" i="17"/>
  <c r="N438" i="17"/>
  <c r="M438" i="17"/>
  <c r="L438" i="17"/>
  <c r="K438" i="17"/>
  <c r="K444" i="17" s="1"/>
  <c r="J438" i="17"/>
  <c r="I438" i="17"/>
  <c r="H438" i="17"/>
  <c r="G438" i="17"/>
  <c r="G444" i="17" s="1"/>
  <c r="G435" i="17"/>
  <c r="AA434" i="17"/>
  <c r="G434" i="17"/>
  <c r="X434" i="17" s="1"/>
  <c r="H429" i="17"/>
  <c r="H428" i="17"/>
  <c r="H427" i="17"/>
  <c r="H426" i="17"/>
  <c r="Y418" i="17"/>
  <c r="X418" i="17"/>
  <c r="W418" i="17"/>
  <c r="W420" i="17" s="1"/>
  <c r="V418" i="17"/>
  <c r="V421" i="17" s="1"/>
  <c r="U418" i="17"/>
  <c r="T418" i="17"/>
  <c r="S418" i="17"/>
  <c r="R418" i="17"/>
  <c r="Q418" i="17"/>
  <c r="O418" i="17"/>
  <c r="N418" i="17"/>
  <c r="M418" i="17"/>
  <c r="L418" i="17"/>
  <c r="K418" i="17"/>
  <c r="J418" i="17"/>
  <c r="J421" i="17" s="1"/>
  <c r="I418" i="17"/>
  <c r="H418" i="17"/>
  <c r="G418" i="17"/>
  <c r="Y416" i="17"/>
  <c r="X416" i="17"/>
  <c r="W416" i="17"/>
  <c r="V416" i="17"/>
  <c r="U416" i="17"/>
  <c r="T416" i="17"/>
  <c r="S416" i="17"/>
  <c r="R416" i="17"/>
  <c r="Q416" i="17"/>
  <c r="O416" i="17"/>
  <c r="N416" i="17"/>
  <c r="M416" i="17"/>
  <c r="L416" i="17"/>
  <c r="K416" i="17"/>
  <c r="J416" i="17"/>
  <c r="I416" i="17"/>
  <c r="H416" i="17"/>
  <c r="G416" i="17"/>
  <c r="Y415" i="17"/>
  <c r="X415" i="17"/>
  <c r="W415" i="17"/>
  <c r="V415" i="17"/>
  <c r="U415" i="17"/>
  <c r="T415" i="17"/>
  <c r="S415" i="17"/>
  <c r="S421" i="17" s="1"/>
  <c r="R415" i="17"/>
  <c r="R420" i="17" s="1"/>
  <c r="Q415" i="17"/>
  <c r="O415" i="17"/>
  <c r="O420" i="17" s="1"/>
  <c r="N415" i="17"/>
  <c r="N421" i="17" s="1"/>
  <c r="M415" i="17"/>
  <c r="L415" i="17"/>
  <c r="K415" i="17"/>
  <c r="K420" i="17" s="1"/>
  <c r="J415" i="17"/>
  <c r="J420" i="17" s="1"/>
  <c r="I415" i="17"/>
  <c r="H415" i="17"/>
  <c r="G415" i="17"/>
  <c r="G420" i="17" s="1"/>
  <c r="G412" i="17"/>
  <c r="AA411" i="17"/>
  <c r="G411" i="17"/>
  <c r="X411" i="17" s="1"/>
  <c r="H406" i="17"/>
  <c r="H405" i="17"/>
  <c r="H404" i="17"/>
  <c r="H403" i="17"/>
  <c r="N397" i="17"/>
  <c r="Y395" i="17"/>
  <c r="Y397" i="17" s="1"/>
  <c r="X395" i="17"/>
  <c r="W395" i="17"/>
  <c r="V395" i="17"/>
  <c r="V397" i="17" s="1"/>
  <c r="U395" i="17"/>
  <c r="T395" i="17"/>
  <c r="S395" i="17"/>
  <c r="R395" i="17"/>
  <c r="R398" i="17" s="1"/>
  <c r="Q395" i="17"/>
  <c r="O395" i="17"/>
  <c r="O397" i="17" s="1"/>
  <c r="N395" i="17"/>
  <c r="M395" i="17"/>
  <c r="L395" i="17"/>
  <c r="K395" i="17"/>
  <c r="J395" i="17"/>
  <c r="I395" i="17"/>
  <c r="H395" i="17"/>
  <c r="G395" i="17"/>
  <c r="Y393" i="17"/>
  <c r="X393" i="17"/>
  <c r="W393" i="17"/>
  <c r="V393" i="17"/>
  <c r="U393" i="17"/>
  <c r="T393" i="17"/>
  <c r="S393" i="17"/>
  <c r="R393" i="17"/>
  <c r="Q393" i="17"/>
  <c r="O393" i="17"/>
  <c r="N393" i="17"/>
  <c r="M393" i="17"/>
  <c r="L393" i="17"/>
  <c r="K393" i="17"/>
  <c r="J393" i="17"/>
  <c r="I393" i="17"/>
  <c r="H393" i="17"/>
  <c r="G393" i="17"/>
  <c r="Y392" i="17"/>
  <c r="X392" i="17"/>
  <c r="W392" i="17"/>
  <c r="W398" i="17" s="1"/>
  <c r="V392" i="17"/>
  <c r="U392" i="17"/>
  <c r="U398" i="17" s="1"/>
  <c r="T392" i="17"/>
  <c r="S392" i="17"/>
  <c r="S397" i="17" s="1"/>
  <c r="R392" i="17"/>
  <c r="R397" i="17" s="1"/>
  <c r="Q392" i="17"/>
  <c r="O392" i="17"/>
  <c r="N392" i="17"/>
  <c r="N398" i="17" s="1"/>
  <c r="M392" i="17"/>
  <c r="L392" i="17"/>
  <c r="K392" i="17"/>
  <c r="K397" i="17" s="1"/>
  <c r="J392" i="17"/>
  <c r="I392" i="17"/>
  <c r="I398" i="17" s="1"/>
  <c r="H392" i="17"/>
  <c r="G392" i="17"/>
  <c r="G389" i="17"/>
  <c r="AA388" i="17"/>
  <c r="G388" i="17"/>
  <c r="X389" i="17" s="1"/>
  <c r="H383" i="17"/>
  <c r="H382" i="17"/>
  <c r="H381" i="17"/>
  <c r="H380" i="17"/>
  <c r="Y375" i="17"/>
  <c r="Q374" i="17"/>
  <c r="Y372" i="17"/>
  <c r="Y374" i="17" s="1"/>
  <c r="X372" i="17"/>
  <c r="W372" i="17"/>
  <c r="V372" i="17"/>
  <c r="U372" i="17"/>
  <c r="T372" i="17"/>
  <c r="T375" i="17" s="1"/>
  <c r="S372" i="17"/>
  <c r="R372" i="17"/>
  <c r="Q372" i="17"/>
  <c r="Q375" i="17" s="1"/>
  <c r="O372" i="17"/>
  <c r="N372" i="17"/>
  <c r="M372" i="17"/>
  <c r="L372" i="17"/>
  <c r="L375" i="17" s="1"/>
  <c r="K372" i="17"/>
  <c r="K375" i="17" s="1"/>
  <c r="J372" i="17"/>
  <c r="I372" i="17"/>
  <c r="I374" i="17" s="1"/>
  <c r="H372" i="17"/>
  <c r="H374" i="17" s="1"/>
  <c r="G372" i="17"/>
  <c r="G375" i="17" s="1"/>
  <c r="Y370" i="17"/>
  <c r="X370" i="17"/>
  <c r="W370" i="17"/>
  <c r="V370" i="17"/>
  <c r="U370" i="17"/>
  <c r="T370" i="17"/>
  <c r="S370" i="17"/>
  <c r="R370" i="17"/>
  <c r="Q370" i="17"/>
  <c r="O370" i="17"/>
  <c r="N370" i="17"/>
  <c r="M370" i="17"/>
  <c r="L370" i="17"/>
  <c r="K370" i="17"/>
  <c r="J370" i="17"/>
  <c r="I370" i="17"/>
  <c r="H370" i="17"/>
  <c r="G370" i="17"/>
  <c r="Y369" i="17"/>
  <c r="X369" i="17"/>
  <c r="X375" i="17" s="1"/>
  <c r="W369" i="17"/>
  <c r="V369" i="17"/>
  <c r="U369" i="17"/>
  <c r="U375" i="17" s="1"/>
  <c r="T369" i="17"/>
  <c r="S369" i="17"/>
  <c r="R369" i="17"/>
  <c r="Q369" i="17"/>
  <c r="O369" i="17"/>
  <c r="O375" i="17" s="1"/>
  <c r="N369" i="17"/>
  <c r="M369" i="17"/>
  <c r="L369" i="17"/>
  <c r="L374" i="17" s="1"/>
  <c r="K369" i="17"/>
  <c r="J369" i="17"/>
  <c r="I369" i="17"/>
  <c r="I375" i="17" s="1"/>
  <c r="H369" i="17"/>
  <c r="H375" i="17" s="1"/>
  <c r="G369" i="17"/>
  <c r="G366" i="17"/>
  <c r="AA365" i="17"/>
  <c r="G365" i="17"/>
  <c r="X365" i="17" s="1"/>
  <c r="H360" i="17"/>
  <c r="H359" i="17"/>
  <c r="H358" i="17"/>
  <c r="H357" i="17"/>
  <c r="N352" i="17"/>
  <c r="J352" i="17"/>
  <c r="Y349" i="17"/>
  <c r="X349" i="17"/>
  <c r="X352" i="17" s="1"/>
  <c r="W349" i="17"/>
  <c r="W352" i="17" s="1"/>
  <c r="V349" i="17"/>
  <c r="U349" i="17"/>
  <c r="T349" i="17"/>
  <c r="S349" i="17"/>
  <c r="R349" i="17"/>
  <c r="Q349" i="17"/>
  <c r="O349" i="17"/>
  <c r="N349" i="17"/>
  <c r="M349" i="17"/>
  <c r="L349" i="17"/>
  <c r="L351" i="17" s="1"/>
  <c r="K349" i="17"/>
  <c r="J349" i="17"/>
  <c r="I349" i="17"/>
  <c r="H349" i="17"/>
  <c r="H352" i="17" s="1"/>
  <c r="G349" i="17"/>
  <c r="Y347" i="17"/>
  <c r="X347" i="17"/>
  <c r="W347" i="17"/>
  <c r="V347" i="17"/>
  <c r="U347" i="17"/>
  <c r="T347" i="17"/>
  <c r="S347" i="17"/>
  <c r="R347" i="17"/>
  <c r="Q347" i="17"/>
  <c r="O347" i="17"/>
  <c r="N347" i="17"/>
  <c r="M347" i="17"/>
  <c r="L347" i="17"/>
  <c r="K347" i="17"/>
  <c r="J347" i="17"/>
  <c r="I347" i="17"/>
  <c r="H347" i="17"/>
  <c r="G347" i="17"/>
  <c r="Y346" i="17"/>
  <c r="X346" i="17"/>
  <c r="X351" i="17" s="1"/>
  <c r="W346" i="17"/>
  <c r="V346" i="17"/>
  <c r="U346" i="17"/>
  <c r="T346" i="17"/>
  <c r="T352" i="17" s="1"/>
  <c r="S346" i="17"/>
  <c r="S351" i="17" s="1"/>
  <c r="R346" i="17"/>
  <c r="Q346" i="17"/>
  <c r="O346" i="17"/>
  <c r="O351" i="17" s="1"/>
  <c r="N346" i="17"/>
  <c r="M346" i="17"/>
  <c r="L346" i="17"/>
  <c r="L352" i="17" s="1"/>
  <c r="K346" i="17"/>
  <c r="K352" i="17" s="1"/>
  <c r="J346" i="17"/>
  <c r="I346" i="17"/>
  <c r="H346" i="17"/>
  <c r="H351" i="17" s="1"/>
  <c r="G346" i="17"/>
  <c r="X343" i="17"/>
  <c r="G343" i="17"/>
  <c r="AA342" i="17"/>
  <c r="G342" i="17"/>
  <c r="X342" i="17" s="1"/>
  <c r="H337" i="17"/>
  <c r="H336" i="17"/>
  <c r="H335" i="17"/>
  <c r="H334" i="17"/>
  <c r="O328" i="17"/>
  <c r="Y326" i="17"/>
  <c r="X326" i="17"/>
  <c r="W326" i="17"/>
  <c r="V326" i="17"/>
  <c r="U326" i="17"/>
  <c r="T326" i="17"/>
  <c r="S326" i="17"/>
  <c r="R326" i="17"/>
  <c r="Q326" i="17"/>
  <c r="O326" i="17"/>
  <c r="N326" i="17"/>
  <c r="M326" i="17"/>
  <c r="L326" i="17"/>
  <c r="K326" i="17"/>
  <c r="K329" i="17" s="1"/>
  <c r="J326" i="17"/>
  <c r="I326" i="17"/>
  <c r="H326" i="17"/>
  <c r="G326" i="17"/>
  <c r="G328" i="17" s="1"/>
  <c r="Y324" i="17"/>
  <c r="X324" i="17"/>
  <c r="W324" i="17"/>
  <c r="V324" i="17"/>
  <c r="U324" i="17"/>
  <c r="T324" i="17"/>
  <c r="S324" i="17"/>
  <c r="R324" i="17"/>
  <c r="Q324" i="17"/>
  <c r="O324" i="17"/>
  <c r="N324" i="17"/>
  <c r="M324" i="17"/>
  <c r="L324" i="17"/>
  <c r="K324" i="17"/>
  <c r="J324" i="17"/>
  <c r="I324" i="17"/>
  <c r="H324" i="17"/>
  <c r="G324" i="17"/>
  <c r="Y323" i="17"/>
  <c r="X323" i="17"/>
  <c r="W323" i="17"/>
  <c r="W329" i="17" s="1"/>
  <c r="V323" i="17"/>
  <c r="U323" i="17"/>
  <c r="T323" i="17"/>
  <c r="S323" i="17"/>
  <c r="S328" i="17" s="1"/>
  <c r="R323" i="17"/>
  <c r="R329" i="17" s="1"/>
  <c r="Q323" i="17"/>
  <c r="O323" i="17"/>
  <c r="O329" i="17" s="1"/>
  <c r="N323" i="17"/>
  <c r="M323" i="17"/>
  <c r="M329" i="17" s="1"/>
  <c r="L323" i="17"/>
  <c r="K323" i="17"/>
  <c r="K328" i="17" s="1"/>
  <c r="J323" i="17"/>
  <c r="J329" i="17" s="1"/>
  <c r="I323" i="17"/>
  <c r="I329" i="17" s="1"/>
  <c r="H323" i="17"/>
  <c r="G323" i="17"/>
  <c r="G320" i="17"/>
  <c r="AA319" i="17"/>
  <c r="G319" i="17"/>
  <c r="X319" i="17" s="1"/>
  <c r="H314" i="17"/>
  <c r="H313" i="17"/>
  <c r="H312" i="17"/>
  <c r="H311" i="17"/>
  <c r="J306" i="17"/>
  <c r="N305" i="17"/>
  <c r="Y303" i="17"/>
  <c r="Y306" i="17" s="1"/>
  <c r="X303" i="17"/>
  <c r="W303" i="17"/>
  <c r="V303" i="17"/>
  <c r="U303" i="17"/>
  <c r="T303" i="17"/>
  <c r="S303" i="17"/>
  <c r="R303" i="17"/>
  <c r="Q303" i="17"/>
  <c r="Q306" i="17" s="1"/>
  <c r="O303" i="17"/>
  <c r="N303" i="17"/>
  <c r="M303" i="17"/>
  <c r="L303" i="17"/>
  <c r="L306" i="17" s="1"/>
  <c r="K303" i="17"/>
  <c r="J303" i="17"/>
  <c r="I303" i="17"/>
  <c r="H303" i="17"/>
  <c r="G303" i="17"/>
  <c r="Y301" i="17"/>
  <c r="X301" i="17"/>
  <c r="W301" i="17"/>
  <c r="V301" i="17"/>
  <c r="U301" i="17"/>
  <c r="T301" i="17"/>
  <c r="S301" i="17"/>
  <c r="R301" i="17"/>
  <c r="Q301" i="17"/>
  <c r="O301" i="17"/>
  <c r="N301" i="17"/>
  <c r="M301" i="17"/>
  <c r="L301" i="17"/>
  <c r="K301" i="17"/>
  <c r="J301" i="17"/>
  <c r="I301" i="17"/>
  <c r="H301" i="17"/>
  <c r="G301" i="17"/>
  <c r="Y300" i="17"/>
  <c r="X300" i="17"/>
  <c r="W300" i="17"/>
  <c r="V300" i="17"/>
  <c r="V306" i="17" s="1"/>
  <c r="U300" i="17"/>
  <c r="U305" i="17" s="1"/>
  <c r="T300" i="17"/>
  <c r="S300" i="17"/>
  <c r="R300" i="17"/>
  <c r="R305" i="17" s="1"/>
  <c r="Q300" i="17"/>
  <c r="O300" i="17"/>
  <c r="N300" i="17"/>
  <c r="N306" i="17" s="1"/>
  <c r="M300" i="17"/>
  <c r="L300" i="17"/>
  <c r="K300" i="17"/>
  <c r="J300" i="17"/>
  <c r="J305" i="17" s="1"/>
  <c r="I300" i="17"/>
  <c r="I306" i="17" s="1"/>
  <c r="H300" i="17"/>
  <c r="H306" i="17" s="1"/>
  <c r="G300" i="17"/>
  <c r="G297" i="17"/>
  <c r="AA296" i="17"/>
  <c r="G296" i="17"/>
  <c r="H291" i="17"/>
  <c r="H290" i="17"/>
  <c r="H289" i="17"/>
  <c r="H288" i="17"/>
  <c r="U282" i="17"/>
  <c r="Y280" i="17"/>
  <c r="X280" i="17"/>
  <c r="W280" i="17"/>
  <c r="V280" i="17"/>
  <c r="U280" i="17"/>
  <c r="T280" i="17"/>
  <c r="S280" i="17"/>
  <c r="R280" i="17"/>
  <c r="Q280" i="17"/>
  <c r="O280" i="17"/>
  <c r="N280" i="17"/>
  <c r="M280" i="17"/>
  <c r="M283" i="17" s="1"/>
  <c r="L280" i="17"/>
  <c r="K280" i="17"/>
  <c r="J280" i="17"/>
  <c r="I280" i="17"/>
  <c r="I283" i="17" s="1"/>
  <c r="H280" i="17"/>
  <c r="G280" i="17"/>
  <c r="Y278" i="17"/>
  <c r="X278" i="17"/>
  <c r="W278" i="17"/>
  <c r="V278" i="17"/>
  <c r="U278" i="17"/>
  <c r="T278" i="17"/>
  <c r="S278" i="17"/>
  <c r="R278" i="17"/>
  <c r="Q278" i="17"/>
  <c r="O278" i="17"/>
  <c r="N278" i="17"/>
  <c r="M278" i="17"/>
  <c r="L278" i="17"/>
  <c r="K278" i="17"/>
  <c r="J278" i="17"/>
  <c r="I278" i="17"/>
  <c r="H278" i="17"/>
  <c r="G278" i="17"/>
  <c r="Y277" i="17"/>
  <c r="X277" i="17"/>
  <c r="X283" i="17" s="1"/>
  <c r="W277" i="17"/>
  <c r="V277" i="17"/>
  <c r="U277" i="17"/>
  <c r="U283" i="17" s="1"/>
  <c r="T277" i="17"/>
  <c r="S277" i="17"/>
  <c r="R277" i="17"/>
  <c r="Q277" i="17"/>
  <c r="O277" i="17"/>
  <c r="O283" i="17" s="1"/>
  <c r="N277" i="17"/>
  <c r="M277" i="17"/>
  <c r="L277" i="17"/>
  <c r="L283" i="17" s="1"/>
  <c r="K277" i="17"/>
  <c r="K283" i="17" s="1"/>
  <c r="J277" i="17"/>
  <c r="I277" i="17"/>
  <c r="I282" i="17" s="1"/>
  <c r="H277" i="17"/>
  <c r="H282" i="17" s="1"/>
  <c r="G277" i="17"/>
  <c r="G274" i="17"/>
  <c r="AA273" i="17"/>
  <c r="G273" i="17"/>
  <c r="X274" i="17" s="1"/>
  <c r="H268" i="17"/>
  <c r="H267" i="17"/>
  <c r="H266" i="17"/>
  <c r="H265" i="17"/>
  <c r="X260" i="17"/>
  <c r="U259" i="17"/>
  <c r="L259" i="17"/>
  <c r="Y257" i="17"/>
  <c r="X257" i="17"/>
  <c r="X259" i="17" s="1"/>
  <c r="W257" i="17"/>
  <c r="V257" i="17"/>
  <c r="U257" i="17"/>
  <c r="T257" i="17"/>
  <c r="S257" i="17"/>
  <c r="R257" i="17"/>
  <c r="Q257" i="17"/>
  <c r="O257" i="17"/>
  <c r="N257" i="17"/>
  <c r="M257" i="17"/>
  <c r="L257" i="17"/>
  <c r="L260" i="17" s="1"/>
  <c r="K257" i="17"/>
  <c r="J257" i="17"/>
  <c r="I257" i="17"/>
  <c r="H257" i="17"/>
  <c r="H259" i="17" s="1"/>
  <c r="G257" i="17"/>
  <c r="Y255" i="17"/>
  <c r="X255" i="17"/>
  <c r="W255" i="17"/>
  <c r="V255" i="17"/>
  <c r="U255" i="17"/>
  <c r="T255" i="17"/>
  <c r="S255" i="17"/>
  <c r="R255" i="17"/>
  <c r="Q255" i="17"/>
  <c r="O255" i="17"/>
  <c r="N255" i="17"/>
  <c r="M255" i="17"/>
  <c r="L255" i="17"/>
  <c r="K255" i="17"/>
  <c r="J255" i="17"/>
  <c r="I255" i="17"/>
  <c r="H255" i="17"/>
  <c r="G255" i="17"/>
  <c r="Y254" i="17"/>
  <c r="Y260" i="17" s="1"/>
  <c r="X254" i="17"/>
  <c r="W254" i="17"/>
  <c r="W260" i="17" s="1"/>
  <c r="V254" i="17"/>
  <c r="U254" i="17"/>
  <c r="T254" i="17"/>
  <c r="T260" i="17" s="1"/>
  <c r="S254" i="17"/>
  <c r="S259" i="17" s="1"/>
  <c r="R254" i="17"/>
  <c r="Q254" i="17"/>
  <c r="Q260" i="17" s="1"/>
  <c r="O254" i="17"/>
  <c r="N254" i="17"/>
  <c r="N260" i="17" s="1"/>
  <c r="M254" i="17"/>
  <c r="L254" i="17"/>
  <c r="K254" i="17"/>
  <c r="K259" i="17" s="1"/>
  <c r="J254" i="17"/>
  <c r="I254" i="17"/>
  <c r="H254" i="17"/>
  <c r="H260" i="17" s="1"/>
  <c r="G254" i="17"/>
  <c r="G251" i="17"/>
  <c r="AA250" i="17"/>
  <c r="G250" i="17"/>
  <c r="X250" i="17" s="1"/>
  <c r="H245" i="17"/>
  <c r="H244" i="17"/>
  <c r="H243" i="17"/>
  <c r="H242" i="17"/>
  <c r="W237" i="17"/>
  <c r="V237" i="17"/>
  <c r="S236" i="17"/>
  <c r="Y234" i="17"/>
  <c r="X234" i="17"/>
  <c r="W234" i="17"/>
  <c r="V234" i="17"/>
  <c r="U234" i="17"/>
  <c r="T234" i="17"/>
  <c r="S234" i="17"/>
  <c r="R234" i="17"/>
  <c r="Q234" i="17"/>
  <c r="O234" i="17"/>
  <c r="N234" i="17"/>
  <c r="M234" i="17"/>
  <c r="L234" i="17"/>
  <c r="K234" i="17"/>
  <c r="J234" i="17"/>
  <c r="J237" i="17" s="1"/>
  <c r="I234" i="17"/>
  <c r="H234" i="17"/>
  <c r="G234" i="17"/>
  <c r="Y232" i="17"/>
  <c r="X232" i="17"/>
  <c r="W232" i="17"/>
  <c r="V232" i="17"/>
  <c r="U232" i="17"/>
  <c r="T232" i="17"/>
  <c r="S232" i="17"/>
  <c r="R232" i="17"/>
  <c r="Q232" i="17"/>
  <c r="O232" i="17"/>
  <c r="N232" i="17"/>
  <c r="M232" i="17"/>
  <c r="L232" i="17"/>
  <c r="K232" i="17"/>
  <c r="J232" i="17"/>
  <c r="I232" i="17"/>
  <c r="H232" i="17"/>
  <c r="G232" i="17"/>
  <c r="Y231" i="17"/>
  <c r="X231" i="17"/>
  <c r="X237" i="17" s="1"/>
  <c r="W231" i="17"/>
  <c r="W236" i="17" s="1"/>
  <c r="V231" i="17"/>
  <c r="U231" i="17"/>
  <c r="T231" i="17"/>
  <c r="T236" i="17" s="1"/>
  <c r="S231" i="17"/>
  <c r="S237" i="17" s="1"/>
  <c r="R231" i="17"/>
  <c r="R236" i="17" s="1"/>
  <c r="Q231" i="17"/>
  <c r="O231" i="17"/>
  <c r="N231" i="17"/>
  <c r="N236" i="17" s="1"/>
  <c r="M231" i="17"/>
  <c r="L231" i="17"/>
  <c r="L236" i="17" s="1"/>
  <c r="K231" i="17"/>
  <c r="J231" i="17"/>
  <c r="J236" i="17" s="1"/>
  <c r="I231" i="17"/>
  <c r="H231" i="17"/>
  <c r="G231" i="17"/>
  <c r="G228" i="17"/>
  <c r="AA227" i="17"/>
  <c r="X227" i="17"/>
  <c r="G227" i="17"/>
  <c r="X228" i="17" s="1"/>
  <c r="H222" i="17"/>
  <c r="H221" i="17"/>
  <c r="H220" i="17"/>
  <c r="H219" i="17"/>
  <c r="R214" i="17"/>
  <c r="V213" i="17"/>
  <c r="Y211" i="17"/>
  <c r="X211" i="17"/>
  <c r="W211" i="17"/>
  <c r="V211" i="17"/>
  <c r="U211" i="17"/>
  <c r="T211" i="17"/>
  <c r="S211" i="17"/>
  <c r="R211" i="17"/>
  <c r="R213" i="17" s="1"/>
  <c r="Q211" i="17"/>
  <c r="O211" i="17"/>
  <c r="N211" i="17"/>
  <c r="N214" i="17" s="1"/>
  <c r="M211" i="17"/>
  <c r="L211" i="17"/>
  <c r="K211" i="17"/>
  <c r="J211" i="17"/>
  <c r="I211" i="17"/>
  <c r="H211" i="17"/>
  <c r="G211" i="17"/>
  <c r="Y209" i="17"/>
  <c r="X209" i="17"/>
  <c r="W209" i="17"/>
  <c r="V209" i="17"/>
  <c r="U209" i="17"/>
  <c r="T209" i="17"/>
  <c r="S209" i="17"/>
  <c r="R209" i="17"/>
  <c r="Q209" i="17"/>
  <c r="O209" i="17"/>
  <c r="N209" i="17"/>
  <c r="M209" i="17"/>
  <c r="L209" i="17"/>
  <c r="K209" i="17"/>
  <c r="J209" i="17"/>
  <c r="I209" i="17"/>
  <c r="H209" i="17"/>
  <c r="G209" i="17"/>
  <c r="Y208" i="17"/>
  <c r="Y214" i="17" s="1"/>
  <c r="X208" i="17"/>
  <c r="W208" i="17"/>
  <c r="W214" i="17" s="1"/>
  <c r="V208" i="17"/>
  <c r="V214" i="17" s="1"/>
  <c r="U208" i="17"/>
  <c r="U214" i="17" s="1"/>
  <c r="T208" i="17"/>
  <c r="S208" i="17"/>
  <c r="R208" i="17"/>
  <c r="Q208" i="17"/>
  <c r="O208" i="17"/>
  <c r="N208" i="17"/>
  <c r="N213" i="17" s="1"/>
  <c r="M208" i="17"/>
  <c r="L208" i="17"/>
  <c r="K208" i="17"/>
  <c r="K213" i="17" s="1"/>
  <c r="J208" i="17"/>
  <c r="J214" i="17" s="1"/>
  <c r="I208" i="17"/>
  <c r="I213" i="17" s="1"/>
  <c r="H208" i="17"/>
  <c r="G208" i="17"/>
  <c r="P208" i="17" s="1"/>
  <c r="G205" i="17"/>
  <c r="AA204" i="17"/>
  <c r="G204" i="17"/>
  <c r="X205" i="17" s="1"/>
  <c r="H199" i="17"/>
  <c r="H198" i="17"/>
  <c r="H197" i="17"/>
  <c r="H196" i="17"/>
  <c r="H191" i="17"/>
  <c r="Y190" i="17"/>
  <c r="Y188" i="17"/>
  <c r="X188" i="17"/>
  <c r="W188" i="17"/>
  <c r="V188" i="17"/>
  <c r="U188" i="17"/>
  <c r="U191" i="17" s="1"/>
  <c r="T188" i="17"/>
  <c r="S188" i="17"/>
  <c r="R188" i="17"/>
  <c r="Q188" i="17"/>
  <c r="Q191" i="17" s="1"/>
  <c r="O188" i="17"/>
  <c r="N188" i="17"/>
  <c r="M188" i="17"/>
  <c r="M190" i="17" s="1"/>
  <c r="L188" i="17"/>
  <c r="K188" i="17"/>
  <c r="J188" i="17"/>
  <c r="I188" i="17"/>
  <c r="H188" i="17"/>
  <c r="G188" i="17"/>
  <c r="Y186" i="17"/>
  <c r="X186" i="17"/>
  <c r="W186" i="17"/>
  <c r="V186" i="17"/>
  <c r="U186" i="17"/>
  <c r="T186" i="17"/>
  <c r="S186" i="17"/>
  <c r="R186" i="17"/>
  <c r="Q186" i="17"/>
  <c r="O186" i="17"/>
  <c r="N186" i="17"/>
  <c r="M186" i="17"/>
  <c r="L186" i="17"/>
  <c r="K186" i="17"/>
  <c r="J186" i="17"/>
  <c r="I186" i="17"/>
  <c r="H186" i="17"/>
  <c r="G186" i="17"/>
  <c r="Y185" i="17"/>
  <c r="Y191" i="17" s="1"/>
  <c r="X185" i="17"/>
  <c r="W185" i="17"/>
  <c r="V185" i="17"/>
  <c r="U185" i="17"/>
  <c r="U190" i="17" s="1"/>
  <c r="T185" i="17"/>
  <c r="S185" i="17"/>
  <c r="R185" i="17"/>
  <c r="Q185" i="17"/>
  <c r="Q190" i="17" s="1"/>
  <c r="O185" i="17"/>
  <c r="N185" i="17"/>
  <c r="M185" i="17"/>
  <c r="M191" i="17" s="1"/>
  <c r="L185" i="17"/>
  <c r="K185" i="17"/>
  <c r="K191" i="17" s="1"/>
  <c r="J185" i="17"/>
  <c r="I185" i="17"/>
  <c r="I191" i="17" s="1"/>
  <c r="H185" i="17"/>
  <c r="G185" i="17"/>
  <c r="G182" i="17"/>
  <c r="AA181" i="17"/>
  <c r="X181" i="17"/>
  <c r="G181" i="17"/>
  <c r="X182" i="17" s="1"/>
  <c r="H176" i="17"/>
  <c r="H175" i="17"/>
  <c r="H174" i="17"/>
  <c r="H173" i="17"/>
  <c r="T167" i="17"/>
  <c r="Y165" i="17"/>
  <c r="X165" i="17"/>
  <c r="W165" i="17"/>
  <c r="V165" i="17"/>
  <c r="U165" i="17"/>
  <c r="T165" i="17"/>
  <c r="T168" i="17" s="1"/>
  <c r="S165" i="17"/>
  <c r="S167" i="17" s="1"/>
  <c r="R165" i="17"/>
  <c r="Q165" i="17"/>
  <c r="O165" i="17"/>
  <c r="N165" i="17"/>
  <c r="M165" i="17"/>
  <c r="L165" i="17"/>
  <c r="K165" i="17"/>
  <c r="J165" i="17"/>
  <c r="I165" i="17"/>
  <c r="H165" i="17"/>
  <c r="G165" i="17"/>
  <c r="Y163" i="17"/>
  <c r="X163" i="17"/>
  <c r="W163" i="17"/>
  <c r="V163" i="17"/>
  <c r="U163" i="17"/>
  <c r="T163" i="17"/>
  <c r="S163" i="17"/>
  <c r="R163" i="17"/>
  <c r="Q163" i="17"/>
  <c r="O163" i="17"/>
  <c r="N163" i="17"/>
  <c r="M163" i="17"/>
  <c r="L163" i="17"/>
  <c r="K163" i="17"/>
  <c r="J163" i="17"/>
  <c r="I163" i="17"/>
  <c r="H163" i="17"/>
  <c r="G163" i="17"/>
  <c r="Y162" i="17"/>
  <c r="Y168" i="17" s="1"/>
  <c r="X162" i="17"/>
  <c r="W162" i="17"/>
  <c r="V162" i="17"/>
  <c r="U162" i="17"/>
  <c r="T162" i="17"/>
  <c r="S162" i="17"/>
  <c r="R162" i="17"/>
  <c r="Q162" i="17"/>
  <c r="O162" i="17"/>
  <c r="N162" i="17"/>
  <c r="N168" i="17" s="1"/>
  <c r="M162" i="17"/>
  <c r="L162" i="17"/>
  <c r="K162" i="17"/>
  <c r="J162" i="17"/>
  <c r="I162" i="17"/>
  <c r="H162" i="17"/>
  <c r="H167" i="17" s="1"/>
  <c r="G162" i="17"/>
  <c r="G168" i="17" s="1"/>
  <c r="G159" i="17"/>
  <c r="AA158" i="17"/>
  <c r="G158" i="17"/>
  <c r="H153" i="17"/>
  <c r="H152" i="17"/>
  <c r="H151" i="17"/>
  <c r="H150" i="17"/>
  <c r="S145" i="17"/>
  <c r="J145" i="17"/>
  <c r="G144" i="17"/>
  <c r="Y142" i="17"/>
  <c r="X142" i="17"/>
  <c r="W142" i="17"/>
  <c r="V142" i="17"/>
  <c r="U142" i="17"/>
  <c r="T142" i="17"/>
  <c r="S142" i="17"/>
  <c r="R142" i="17"/>
  <c r="Q142" i="17"/>
  <c r="O142" i="17"/>
  <c r="O144" i="17" s="1"/>
  <c r="N142" i="17"/>
  <c r="M142" i="17"/>
  <c r="L142" i="17"/>
  <c r="L144" i="17" s="1"/>
  <c r="K142" i="17"/>
  <c r="J142" i="17"/>
  <c r="I142" i="17"/>
  <c r="H142" i="17"/>
  <c r="G142" i="17"/>
  <c r="Y140" i="17"/>
  <c r="X140" i="17"/>
  <c r="W140" i="17"/>
  <c r="V140" i="17"/>
  <c r="U140" i="17"/>
  <c r="T140" i="17"/>
  <c r="S140" i="17"/>
  <c r="R140" i="17"/>
  <c r="Q140" i="17"/>
  <c r="O140" i="17"/>
  <c r="N140" i="17"/>
  <c r="M140" i="17"/>
  <c r="L140" i="17"/>
  <c r="K140" i="17"/>
  <c r="J140" i="17"/>
  <c r="I140" i="17"/>
  <c r="H140" i="17"/>
  <c r="G140" i="17"/>
  <c r="Y139" i="17"/>
  <c r="X139" i="17"/>
  <c r="X145" i="17" s="1"/>
  <c r="W139" i="17"/>
  <c r="V139" i="17"/>
  <c r="U139" i="17"/>
  <c r="T139" i="17"/>
  <c r="T144" i="17" s="1"/>
  <c r="S139" i="17"/>
  <c r="S144" i="17" s="1"/>
  <c r="R139" i="17"/>
  <c r="R145" i="17" s="1"/>
  <c r="Q139" i="17"/>
  <c r="O139" i="17"/>
  <c r="O145" i="17" s="1"/>
  <c r="N139" i="17"/>
  <c r="M139" i="17"/>
  <c r="L139" i="17"/>
  <c r="K139" i="17"/>
  <c r="K144" i="17" s="1"/>
  <c r="J139" i="17"/>
  <c r="J144" i="17" s="1"/>
  <c r="I139" i="17"/>
  <c r="H139" i="17"/>
  <c r="G139" i="17"/>
  <c r="G145" i="17" s="1"/>
  <c r="G136" i="17"/>
  <c r="AA135" i="17"/>
  <c r="G135" i="17"/>
  <c r="X135" i="17" s="1"/>
  <c r="H130" i="17"/>
  <c r="H129" i="17"/>
  <c r="H128" i="17"/>
  <c r="H127" i="17"/>
  <c r="L122" i="17"/>
  <c r="Y119" i="17"/>
  <c r="X119" i="17"/>
  <c r="W119" i="17"/>
  <c r="V119" i="17"/>
  <c r="U119" i="17"/>
  <c r="T119" i="17"/>
  <c r="S119" i="17"/>
  <c r="R119" i="17"/>
  <c r="Q119" i="17"/>
  <c r="O119" i="17"/>
  <c r="N119" i="17"/>
  <c r="N121" i="17" s="1"/>
  <c r="M119" i="17"/>
  <c r="L119" i="17"/>
  <c r="K119" i="17"/>
  <c r="J119" i="17"/>
  <c r="I119" i="17"/>
  <c r="H119" i="17"/>
  <c r="G119" i="17"/>
  <c r="Y117" i="17"/>
  <c r="X117" i="17"/>
  <c r="W117" i="17"/>
  <c r="V117" i="17"/>
  <c r="U117" i="17"/>
  <c r="T117" i="17"/>
  <c r="S117" i="17"/>
  <c r="R117" i="17"/>
  <c r="Q117" i="17"/>
  <c r="O117" i="17"/>
  <c r="N117" i="17"/>
  <c r="M117" i="17"/>
  <c r="L117" i="17"/>
  <c r="K117" i="17"/>
  <c r="J117" i="17"/>
  <c r="I117" i="17"/>
  <c r="H117" i="17"/>
  <c r="G117" i="17"/>
  <c r="Y116" i="17"/>
  <c r="X116" i="17"/>
  <c r="W116" i="17"/>
  <c r="W122" i="17" s="1"/>
  <c r="V116" i="17"/>
  <c r="V121" i="17" s="1"/>
  <c r="U116" i="17"/>
  <c r="T116" i="17"/>
  <c r="S116" i="17"/>
  <c r="R116" i="17"/>
  <c r="R122" i="17" s="1"/>
  <c r="Q116" i="17"/>
  <c r="O116" i="17"/>
  <c r="N116" i="17"/>
  <c r="M116" i="17"/>
  <c r="L116" i="17"/>
  <c r="K116" i="17"/>
  <c r="K121" i="17" s="1"/>
  <c r="J116" i="17"/>
  <c r="I116" i="17"/>
  <c r="H116" i="17"/>
  <c r="H122" i="17" s="1"/>
  <c r="G116" i="17"/>
  <c r="G121" i="17" s="1"/>
  <c r="G113" i="17"/>
  <c r="AA112" i="17"/>
  <c r="G112" i="17"/>
  <c r="X112" i="17" s="1"/>
  <c r="H107" i="17"/>
  <c r="H106" i="17"/>
  <c r="H105" i="17"/>
  <c r="H104" i="17"/>
  <c r="O99" i="17"/>
  <c r="G99" i="17"/>
  <c r="Y96" i="17"/>
  <c r="X96" i="17"/>
  <c r="W96" i="17"/>
  <c r="V96" i="17"/>
  <c r="U96" i="17"/>
  <c r="T96" i="17"/>
  <c r="S96" i="17"/>
  <c r="R96" i="17"/>
  <c r="R99" i="17" s="1"/>
  <c r="Q96" i="17"/>
  <c r="O96" i="17"/>
  <c r="N96" i="17"/>
  <c r="M96" i="17"/>
  <c r="L96" i="17"/>
  <c r="K96" i="17"/>
  <c r="J96" i="17"/>
  <c r="I96" i="17"/>
  <c r="I99" i="17" s="1"/>
  <c r="H96" i="17"/>
  <c r="G96" i="17"/>
  <c r="Y94" i="17"/>
  <c r="X94" i="17"/>
  <c r="W94" i="17"/>
  <c r="V94" i="17"/>
  <c r="U94" i="17"/>
  <c r="T94" i="17"/>
  <c r="S94" i="17"/>
  <c r="R94" i="17"/>
  <c r="Q94" i="17"/>
  <c r="O94" i="17"/>
  <c r="N94" i="17"/>
  <c r="M94" i="17"/>
  <c r="L94" i="17"/>
  <c r="K94" i="17"/>
  <c r="J94" i="17"/>
  <c r="I94" i="17"/>
  <c r="H94" i="17"/>
  <c r="G94" i="17"/>
  <c r="Y93" i="17"/>
  <c r="X93" i="17"/>
  <c r="W93" i="17"/>
  <c r="W98" i="17" s="1"/>
  <c r="V93" i="17"/>
  <c r="V99" i="17" s="1"/>
  <c r="U93" i="17"/>
  <c r="T93" i="17"/>
  <c r="S93" i="17"/>
  <c r="R93" i="17"/>
  <c r="Q93" i="17"/>
  <c r="O93" i="17"/>
  <c r="O98" i="17" s="1"/>
  <c r="N93" i="17"/>
  <c r="N98" i="17" s="1"/>
  <c r="M93" i="17"/>
  <c r="M99" i="17" s="1"/>
  <c r="L93" i="17"/>
  <c r="K93" i="17"/>
  <c r="K99" i="17" s="1"/>
  <c r="J93" i="17"/>
  <c r="J98" i="17" s="1"/>
  <c r="I93" i="17"/>
  <c r="H93" i="17"/>
  <c r="G93" i="17"/>
  <c r="G98" i="17" s="1"/>
  <c r="G90" i="17"/>
  <c r="AA89" i="17"/>
  <c r="G89" i="17"/>
  <c r="X90" i="17" s="1"/>
  <c r="AA40" i="17"/>
  <c r="Z40" i="17"/>
  <c r="P40" i="17"/>
  <c r="Z39" i="17"/>
  <c r="AA39" i="17" s="1"/>
  <c r="P39" i="17"/>
  <c r="Z38" i="17"/>
  <c r="P38" i="17"/>
  <c r="AA38" i="17" s="1"/>
  <c r="Z37" i="17"/>
  <c r="P37" i="17"/>
  <c r="AA37" i="17" s="1"/>
  <c r="AA36" i="17"/>
  <c r="Z36" i="17"/>
  <c r="P36" i="17"/>
  <c r="Z35" i="17"/>
  <c r="AA35" i="17" s="1"/>
  <c r="P35" i="17"/>
  <c r="Z34" i="17"/>
  <c r="P34" i="17"/>
  <c r="AA34" i="17" s="1"/>
  <c r="Z33" i="17"/>
  <c r="P33" i="17"/>
  <c r="AA33" i="17" s="1"/>
  <c r="AA32" i="17"/>
  <c r="Z32" i="17"/>
  <c r="P32" i="17"/>
  <c r="AA31" i="17"/>
  <c r="Z31" i="17"/>
  <c r="P31" i="17"/>
  <c r="Z30" i="17"/>
  <c r="P30" i="17"/>
  <c r="AA30" i="17" s="1"/>
  <c r="Z29" i="17"/>
  <c r="AA29" i="17"/>
  <c r="AA28" i="17"/>
  <c r="Z28" i="17"/>
  <c r="Z27" i="17"/>
  <c r="Z26" i="17"/>
  <c r="AA26" i="17" s="1"/>
  <c r="Z25" i="17"/>
  <c r="AA25" i="17"/>
  <c r="AA24" i="17"/>
  <c r="Z24" i="17"/>
  <c r="Z23" i="17"/>
  <c r="AA23" i="17" s="1"/>
  <c r="Z22" i="17"/>
  <c r="AA22" i="17"/>
  <c r="Z21" i="17"/>
  <c r="Z20" i="17"/>
  <c r="Z19" i="17"/>
  <c r="AA19" i="17" s="1"/>
  <c r="Z18" i="17"/>
  <c r="AA18" i="17"/>
  <c r="Z17" i="17"/>
  <c r="Z16" i="17"/>
  <c r="Z15" i="17"/>
  <c r="AA15" i="17" s="1"/>
  <c r="Z14" i="17"/>
  <c r="AA14" i="17"/>
  <c r="Z13" i="17"/>
  <c r="Z12" i="17"/>
  <c r="Z11" i="17"/>
  <c r="AA11" i="17" s="1"/>
  <c r="H774" i="18"/>
  <c r="H773" i="18"/>
  <c r="H772" i="18"/>
  <c r="H771" i="18"/>
  <c r="Q766" i="18"/>
  <c r="U764" i="18"/>
  <c r="Y763" i="18"/>
  <c r="X763" i="18"/>
  <c r="W763" i="18"/>
  <c r="V763" i="18"/>
  <c r="U763" i="18"/>
  <c r="T763" i="18"/>
  <c r="S763" i="18"/>
  <c r="R763" i="18"/>
  <c r="Q763" i="18"/>
  <c r="O763" i="18"/>
  <c r="N763" i="18"/>
  <c r="M763" i="18"/>
  <c r="L763" i="18"/>
  <c r="K763" i="18"/>
  <c r="J763" i="18"/>
  <c r="I763" i="18"/>
  <c r="H763" i="18"/>
  <c r="G763" i="18"/>
  <c r="Y761" i="18"/>
  <c r="X761" i="18"/>
  <c r="W761" i="18"/>
  <c r="V761" i="18"/>
  <c r="U761" i="18"/>
  <c r="T761" i="18"/>
  <c r="S761" i="18"/>
  <c r="R761" i="18"/>
  <c r="Q761" i="18"/>
  <c r="O761" i="18"/>
  <c r="N761" i="18"/>
  <c r="M761" i="18"/>
  <c r="L761" i="18"/>
  <c r="K761" i="18"/>
  <c r="J761" i="18"/>
  <c r="I761" i="18"/>
  <c r="H761" i="18"/>
  <c r="G761" i="18"/>
  <c r="Y760" i="18"/>
  <c r="Y766" i="18" s="1"/>
  <c r="X760" i="18"/>
  <c r="X766" i="18" s="1"/>
  <c r="W760" i="18"/>
  <c r="V760" i="18"/>
  <c r="U760" i="18"/>
  <c r="U766" i="18" s="1"/>
  <c r="T760" i="18"/>
  <c r="T765" i="18" s="1"/>
  <c r="S760" i="18"/>
  <c r="R760" i="18"/>
  <c r="Q760" i="18"/>
  <c r="O760" i="18"/>
  <c r="N760" i="18"/>
  <c r="M760" i="18"/>
  <c r="M766" i="18" s="1"/>
  <c r="L760" i="18"/>
  <c r="L766" i="18" s="1"/>
  <c r="K760" i="18"/>
  <c r="J760" i="18"/>
  <c r="J764" i="18" s="1"/>
  <c r="I760" i="18"/>
  <c r="I765" i="18" s="1"/>
  <c r="H760" i="18"/>
  <c r="H765" i="18" s="1"/>
  <c r="G760" i="18"/>
  <c r="G766" i="18" s="1"/>
  <c r="G757" i="18"/>
  <c r="AA756" i="18"/>
  <c r="G756" i="18"/>
  <c r="X756" i="18" s="1"/>
  <c r="H751" i="18"/>
  <c r="H750" i="18"/>
  <c r="H749" i="18"/>
  <c r="H748" i="18"/>
  <c r="S743" i="18"/>
  <c r="J743" i="18"/>
  <c r="W742" i="18"/>
  <c r="L742" i="18"/>
  <c r="Y741" i="18"/>
  <c r="U741" i="18"/>
  <c r="Q741" i="18"/>
  <c r="H741" i="18"/>
  <c r="Y740" i="18"/>
  <c r="X740" i="18"/>
  <c r="W740" i="18"/>
  <c r="V740" i="18"/>
  <c r="U740" i="18"/>
  <c r="T740" i="18"/>
  <c r="S740" i="18"/>
  <c r="R740" i="18"/>
  <c r="Q740" i="18"/>
  <c r="O740" i="18"/>
  <c r="N740" i="18"/>
  <c r="M740" i="18"/>
  <c r="L740" i="18"/>
  <c r="K740" i="18"/>
  <c r="J740" i="18"/>
  <c r="I740" i="18"/>
  <c r="H740" i="18"/>
  <c r="G740" i="18"/>
  <c r="Y738" i="18"/>
  <c r="X738" i="18"/>
  <c r="W738" i="18"/>
  <c r="V738" i="18"/>
  <c r="U738" i="18"/>
  <c r="T738" i="18"/>
  <c r="S738" i="18"/>
  <c r="R738" i="18"/>
  <c r="Q738" i="18"/>
  <c r="O738" i="18"/>
  <c r="N738" i="18"/>
  <c r="M738" i="18"/>
  <c r="L738" i="18"/>
  <c r="K738" i="18"/>
  <c r="J738" i="18"/>
  <c r="I738" i="18"/>
  <c r="H738" i="18"/>
  <c r="G738" i="18"/>
  <c r="Y737" i="18"/>
  <c r="X737" i="18"/>
  <c r="W737" i="18"/>
  <c r="W743" i="18" s="1"/>
  <c r="V737" i="18"/>
  <c r="U737" i="18"/>
  <c r="T737" i="18"/>
  <c r="S737" i="18"/>
  <c r="S742" i="18" s="1"/>
  <c r="R737" i="18"/>
  <c r="Q737" i="18"/>
  <c r="O737" i="18"/>
  <c r="N737" i="18"/>
  <c r="M737" i="18"/>
  <c r="L737" i="18"/>
  <c r="L741" i="18" s="1"/>
  <c r="K737" i="18"/>
  <c r="J737" i="18"/>
  <c r="I737" i="18"/>
  <c r="H737" i="18"/>
  <c r="H743" i="18" s="1"/>
  <c r="G737" i="18"/>
  <c r="X734" i="18"/>
  <c r="G734" i="18"/>
  <c r="AA733" i="18"/>
  <c r="G733" i="18"/>
  <c r="X733" i="18" s="1"/>
  <c r="H728" i="18"/>
  <c r="H727" i="18"/>
  <c r="H726" i="18"/>
  <c r="H725" i="18"/>
  <c r="S720" i="18"/>
  <c r="S719" i="18"/>
  <c r="W718" i="18"/>
  <c r="G718" i="18"/>
  <c r="Y717" i="18"/>
  <c r="X717" i="18"/>
  <c r="W717" i="18"/>
  <c r="V717" i="18"/>
  <c r="U717" i="18"/>
  <c r="T717" i="18"/>
  <c r="S717" i="18"/>
  <c r="R717" i="18"/>
  <c r="Q717" i="18"/>
  <c r="O717" i="18"/>
  <c r="N717" i="18"/>
  <c r="M717" i="18"/>
  <c r="L717" i="18"/>
  <c r="K717" i="18"/>
  <c r="J717" i="18"/>
  <c r="I717" i="18"/>
  <c r="H717" i="18"/>
  <c r="G717" i="18"/>
  <c r="Y715" i="18"/>
  <c r="X715" i="18"/>
  <c r="W715" i="18"/>
  <c r="V715" i="18"/>
  <c r="U715" i="18"/>
  <c r="T715" i="18"/>
  <c r="S715" i="18"/>
  <c r="R715" i="18"/>
  <c r="Q715" i="18"/>
  <c r="O715" i="18"/>
  <c r="N715" i="18"/>
  <c r="M715" i="18"/>
  <c r="L715" i="18"/>
  <c r="K715" i="18"/>
  <c r="J715" i="18"/>
  <c r="I715" i="18"/>
  <c r="H715" i="18"/>
  <c r="G715" i="18"/>
  <c r="Y714" i="18"/>
  <c r="X714" i="18"/>
  <c r="W714" i="18"/>
  <c r="W720" i="18" s="1"/>
  <c r="V714" i="18"/>
  <c r="V720" i="18" s="1"/>
  <c r="U714" i="18"/>
  <c r="T714" i="18"/>
  <c r="S714" i="18"/>
  <c r="S718" i="18" s="1"/>
  <c r="R714" i="18"/>
  <c r="R720" i="18" s="1"/>
  <c r="Q714" i="18"/>
  <c r="O714" i="18"/>
  <c r="O719" i="18" s="1"/>
  <c r="N714" i="18"/>
  <c r="N720" i="18" s="1"/>
  <c r="M714" i="18"/>
  <c r="M720" i="18" s="1"/>
  <c r="L714" i="18"/>
  <c r="K714" i="18"/>
  <c r="K720" i="18" s="1"/>
  <c r="J714" i="18"/>
  <c r="J720" i="18" s="1"/>
  <c r="I714" i="18"/>
  <c r="H714" i="18"/>
  <c r="G714" i="18"/>
  <c r="G720" i="18" s="1"/>
  <c r="X711" i="18"/>
  <c r="G711" i="18"/>
  <c r="AA710" i="18"/>
  <c r="X710" i="18"/>
  <c r="L711" i="18" s="1"/>
  <c r="G710" i="18"/>
  <c r="H705" i="18"/>
  <c r="H704" i="18"/>
  <c r="H703" i="18"/>
  <c r="H702" i="18"/>
  <c r="V696" i="18"/>
  <c r="J696" i="18"/>
  <c r="V695" i="18"/>
  <c r="O695" i="18"/>
  <c r="Y694" i="18"/>
  <c r="X694" i="18"/>
  <c r="W694" i="18"/>
  <c r="V694" i="18"/>
  <c r="U694" i="18"/>
  <c r="T694" i="18"/>
  <c r="S694" i="18"/>
  <c r="R694" i="18"/>
  <c r="Q694" i="18"/>
  <c r="O694" i="18"/>
  <c r="N694" i="18"/>
  <c r="M694" i="18"/>
  <c r="L694" i="18"/>
  <c r="K694" i="18"/>
  <c r="J694" i="18"/>
  <c r="I694" i="18"/>
  <c r="H694" i="18"/>
  <c r="G694" i="18"/>
  <c r="Y692" i="18"/>
  <c r="X692" i="18"/>
  <c r="W692" i="18"/>
  <c r="V692" i="18"/>
  <c r="U692" i="18"/>
  <c r="T692" i="18"/>
  <c r="S692" i="18"/>
  <c r="R692" i="18"/>
  <c r="Q692" i="18"/>
  <c r="O692" i="18"/>
  <c r="N692" i="18"/>
  <c r="M692" i="18"/>
  <c r="L692" i="18"/>
  <c r="K692" i="18"/>
  <c r="J692" i="18"/>
  <c r="I692" i="18"/>
  <c r="H692" i="18"/>
  <c r="G692" i="18"/>
  <c r="Y691" i="18"/>
  <c r="Y697" i="18" s="1"/>
  <c r="X691" i="18"/>
  <c r="W691" i="18"/>
  <c r="W695" i="18" s="1"/>
  <c r="V691" i="18"/>
  <c r="V697" i="18" s="1"/>
  <c r="U691" i="18"/>
  <c r="U696" i="18" s="1"/>
  <c r="T691" i="18"/>
  <c r="T695" i="18" s="1"/>
  <c r="S691" i="18"/>
  <c r="R691" i="18"/>
  <c r="R696" i="18" s="1"/>
  <c r="Q691" i="18"/>
  <c r="Q697" i="18" s="1"/>
  <c r="O691" i="18"/>
  <c r="N691" i="18"/>
  <c r="N697" i="18" s="1"/>
  <c r="M691" i="18"/>
  <c r="L691" i="18"/>
  <c r="L697" i="18" s="1"/>
  <c r="K691" i="18"/>
  <c r="J691" i="18"/>
  <c r="J697" i="18" s="1"/>
  <c r="I691" i="18"/>
  <c r="H691" i="18"/>
  <c r="G691" i="18"/>
  <c r="G695" i="18" s="1"/>
  <c r="G688" i="18"/>
  <c r="AA687" i="18"/>
  <c r="G687" i="18"/>
  <c r="H682" i="18"/>
  <c r="H681" i="18"/>
  <c r="H680" i="18"/>
  <c r="H679" i="18"/>
  <c r="M674" i="18"/>
  <c r="Q673" i="18"/>
  <c r="Y671" i="18"/>
  <c r="X671" i="18"/>
  <c r="W671" i="18"/>
  <c r="V671" i="18"/>
  <c r="U671" i="18"/>
  <c r="T671" i="18"/>
  <c r="S671" i="18"/>
  <c r="R671" i="18"/>
  <c r="Q671" i="18"/>
  <c r="O671" i="18"/>
  <c r="N671" i="18"/>
  <c r="M671" i="18"/>
  <c r="L671" i="18"/>
  <c r="K671" i="18"/>
  <c r="J671" i="18"/>
  <c r="I671" i="18"/>
  <c r="H671" i="18"/>
  <c r="G671" i="18"/>
  <c r="Y669" i="18"/>
  <c r="X669" i="18"/>
  <c r="W669" i="18"/>
  <c r="V669" i="18"/>
  <c r="U669" i="18"/>
  <c r="T669" i="18"/>
  <c r="S669" i="18"/>
  <c r="R669" i="18"/>
  <c r="Q669" i="18"/>
  <c r="O669" i="18"/>
  <c r="N669" i="18"/>
  <c r="M669" i="18"/>
  <c r="L669" i="18"/>
  <c r="K669" i="18"/>
  <c r="J669" i="18"/>
  <c r="I669" i="18"/>
  <c r="H669" i="18"/>
  <c r="G669" i="18"/>
  <c r="Y668" i="18"/>
  <c r="X668" i="18"/>
  <c r="X674" i="18" s="1"/>
  <c r="W668" i="18"/>
  <c r="V668" i="18"/>
  <c r="V672" i="18" s="1"/>
  <c r="U668" i="18"/>
  <c r="T668" i="18"/>
  <c r="T673" i="18" s="1"/>
  <c r="S668" i="18"/>
  <c r="R668" i="18"/>
  <c r="Q668" i="18"/>
  <c r="O668" i="18"/>
  <c r="N668" i="18"/>
  <c r="N672" i="18" s="1"/>
  <c r="M668" i="18"/>
  <c r="M673" i="18" s="1"/>
  <c r="L668" i="18"/>
  <c r="L673" i="18" s="1"/>
  <c r="K668" i="18"/>
  <c r="J668" i="18"/>
  <c r="I668" i="18"/>
  <c r="I674" i="18" s="1"/>
  <c r="H668" i="18"/>
  <c r="P668" i="18" s="1"/>
  <c r="G668" i="18"/>
  <c r="G665" i="18"/>
  <c r="AA664" i="18"/>
  <c r="G664" i="18"/>
  <c r="X664" i="18" s="1"/>
  <c r="O665" i="18" s="1"/>
  <c r="H659" i="18"/>
  <c r="H658" i="18"/>
  <c r="H657" i="18"/>
  <c r="H656" i="18"/>
  <c r="L651" i="18"/>
  <c r="T650" i="18"/>
  <c r="H650" i="18"/>
  <c r="V649" i="18"/>
  <c r="I649" i="18"/>
  <c r="Y648" i="18"/>
  <c r="X648" i="18"/>
  <c r="W648" i="18"/>
  <c r="V648" i="18"/>
  <c r="U648" i="18"/>
  <c r="T648" i="18"/>
  <c r="S648" i="18"/>
  <c r="R648" i="18"/>
  <c r="Q648" i="18"/>
  <c r="O648" i="18"/>
  <c r="N648" i="18"/>
  <c r="M648" i="18"/>
  <c r="L648" i="18"/>
  <c r="K648" i="18"/>
  <c r="J648" i="18"/>
  <c r="I648" i="18"/>
  <c r="H648" i="18"/>
  <c r="G648" i="18"/>
  <c r="Y646" i="18"/>
  <c r="X646" i="18"/>
  <c r="W646" i="18"/>
  <c r="V646" i="18"/>
  <c r="U646" i="18"/>
  <c r="T646" i="18"/>
  <c r="S646" i="18"/>
  <c r="R646" i="18"/>
  <c r="Q646" i="18"/>
  <c r="O646" i="18"/>
  <c r="N646" i="18"/>
  <c r="M646" i="18"/>
  <c r="L646" i="18"/>
  <c r="K646" i="18"/>
  <c r="J646" i="18"/>
  <c r="I646" i="18"/>
  <c r="H646" i="18"/>
  <c r="G646" i="18"/>
  <c r="Y645" i="18"/>
  <c r="Y649" i="18" s="1"/>
  <c r="X645" i="18"/>
  <c r="X651" i="18" s="1"/>
  <c r="W645" i="18"/>
  <c r="V645" i="18"/>
  <c r="U645" i="18"/>
  <c r="T645" i="18"/>
  <c r="T649" i="18" s="1"/>
  <c r="S645" i="18"/>
  <c r="R645" i="18"/>
  <c r="Q645" i="18"/>
  <c r="O645" i="18"/>
  <c r="O650" i="18" s="1"/>
  <c r="N645" i="18"/>
  <c r="M645" i="18"/>
  <c r="L645" i="18"/>
  <c r="L650" i="18" s="1"/>
  <c r="K645" i="18"/>
  <c r="K651" i="18" s="1"/>
  <c r="J645" i="18"/>
  <c r="I645" i="18"/>
  <c r="I650" i="18" s="1"/>
  <c r="H645" i="18"/>
  <c r="H651" i="18" s="1"/>
  <c r="G645" i="18"/>
  <c r="G650" i="18" s="1"/>
  <c r="X642" i="18"/>
  <c r="G642" i="18"/>
  <c r="AA641" i="18"/>
  <c r="G641" i="18"/>
  <c r="X641" i="18" s="1"/>
  <c r="O642" i="18" s="1"/>
  <c r="H636" i="18"/>
  <c r="H635" i="18"/>
  <c r="H634" i="18"/>
  <c r="H633" i="18"/>
  <c r="K628" i="18"/>
  <c r="W627" i="18"/>
  <c r="H627" i="18"/>
  <c r="S626" i="18"/>
  <c r="G626" i="18"/>
  <c r="Y625" i="18"/>
  <c r="X625" i="18"/>
  <c r="W625" i="18"/>
  <c r="V625" i="18"/>
  <c r="U625" i="18"/>
  <c r="T625" i="18"/>
  <c r="S625" i="18"/>
  <c r="R625" i="18"/>
  <c r="Q625" i="18"/>
  <c r="O625" i="18"/>
  <c r="N625" i="18"/>
  <c r="M625" i="18"/>
  <c r="L625" i="18"/>
  <c r="K625" i="18"/>
  <c r="J625" i="18"/>
  <c r="I625" i="18"/>
  <c r="H625" i="18"/>
  <c r="G625" i="18"/>
  <c r="Y623" i="18"/>
  <c r="X623" i="18"/>
  <c r="W623" i="18"/>
  <c r="V623" i="18"/>
  <c r="U623" i="18"/>
  <c r="T623" i="18"/>
  <c r="S623" i="18"/>
  <c r="R623" i="18"/>
  <c r="Q623" i="18"/>
  <c r="O623" i="18"/>
  <c r="N623" i="18"/>
  <c r="M623" i="18"/>
  <c r="L623" i="18"/>
  <c r="K623" i="18"/>
  <c r="J623" i="18"/>
  <c r="I623" i="18"/>
  <c r="H623" i="18"/>
  <c r="G623" i="18"/>
  <c r="Y622" i="18"/>
  <c r="X622" i="18"/>
  <c r="X627" i="18" s="1"/>
  <c r="W622" i="18"/>
  <c r="W628" i="18" s="1"/>
  <c r="V622" i="18"/>
  <c r="U622" i="18"/>
  <c r="U626" i="18" s="1"/>
  <c r="T622" i="18"/>
  <c r="S622" i="18"/>
  <c r="S627" i="18" s="1"/>
  <c r="R622" i="18"/>
  <c r="Z622" i="18" s="1"/>
  <c r="Q622" i="18"/>
  <c r="O622" i="18"/>
  <c r="O626" i="18" s="1"/>
  <c r="N622" i="18"/>
  <c r="M622" i="18"/>
  <c r="M626" i="18" s="1"/>
  <c r="L622" i="18"/>
  <c r="K622" i="18"/>
  <c r="K627" i="18" s="1"/>
  <c r="J622" i="18"/>
  <c r="I622" i="18"/>
  <c r="I628" i="18" s="1"/>
  <c r="H622" i="18"/>
  <c r="G622" i="18"/>
  <c r="G627" i="18" s="1"/>
  <c r="X619" i="18"/>
  <c r="G619" i="18"/>
  <c r="AA618" i="18"/>
  <c r="X618" i="18"/>
  <c r="L619" i="18" s="1"/>
  <c r="G618" i="18"/>
  <c r="H613" i="18"/>
  <c r="H612" i="18"/>
  <c r="H611" i="18"/>
  <c r="H610" i="18"/>
  <c r="N605" i="18"/>
  <c r="V604" i="18"/>
  <c r="V603" i="18"/>
  <c r="Y602" i="18"/>
  <c r="X602" i="18"/>
  <c r="W602" i="18"/>
  <c r="V602" i="18"/>
  <c r="U602" i="18"/>
  <c r="T602" i="18"/>
  <c r="S602" i="18"/>
  <c r="R602" i="18"/>
  <c r="Q602" i="18"/>
  <c r="O602" i="18"/>
  <c r="N602" i="18"/>
  <c r="M602" i="18"/>
  <c r="L602" i="18"/>
  <c r="K602" i="18"/>
  <c r="J602" i="18"/>
  <c r="I602" i="18"/>
  <c r="H602" i="18"/>
  <c r="G602" i="18"/>
  <c r="Y600" i="18"/>
  <c r="X600" i="18"/>
  <c r="W600" i="18"/>
  <c r="V600" i="18"/>
  <c r="U600" i="18"/>
  <c r="T600" i="18"/>
  <c r="S600" i="18"/>
  <c r="R600" i="18"/>
  <c r="Q600" i="18"/>
  <c r="O600" i="18"/>
  <c r="N600" i="18"/>
  <c r="M600" i="18"/>
  <c r="L600" i="18"/>
  <c r="K600" i="18"/>
  <c r="J600" i="18"/>
  <c r="I600" i="18"/>
  <c r="H600" i="18"/>
  <c r="G600" i="18"/>
  <c r="Y599" i="18"/>
  <c r="X599" i="18"/>
  <c r="W599" i="18"/>
  <c r="W604" i="18" s="1"/>
  <c r="V599" i="18"/>
  <c r="V605" i="18" s="1"/>
  <c r="U599" i="18"/>
  <c r="T599" i="18"/>
  <c r="T603" i="18" s="1"/>
  <c r="S599" i="18"/>
  <c r="S605" i="18" s="1"/>
  <c r="R599" i="18"/>
  <c r="R604" i="18" s="1"/>
  <c r="Q599" i="18"/>
  <c r="O599" i="18"/>
  <c r="N599" i="18"/>
  <c r="N604" i="18" s="1"/>
  <c r="M599" i="18"/>
  <c r="M605" i="18" s="1"/>
  <c r="L599" i="18"/>
  <c r="L603" i="18" s="1"/>
  <c r="K599" i="18"/>
  <c r="J599" i="18"/>
  <c r="J605" i="18" s="1"/>
  <c r="I599" i="18"/>
  <c r="H599" i="18"/>
  <c r="P599" i="18" s="1"/>
  <c r="G599" i="18"/>
  <c r="G596" i="18"/>
  <c r="AA595" i="18"/>
  <c r="G595" i="18"/>
  <c r="H590" i="18"/>
  <c r="H589" i="18"/>
  <c r="H588" i="18"/>
  <c r="H587" i="18"/>
  <c r="Q582" i="18"/>
  <c r="Q581" i="18"/>
  <c r="Y580" i="18"/>
  <c r="N580" i="18"/>
  <c r="Y579" i="18"/>
  <c r="X579" i="18"/>
  <c r="W579" i="18"/>
  <c r="V579" i="18"/>
  <c r="U579" i="18"/>
  <c r="T579" i="18"/>
  <c r="S579" i="18"/>
  <c r="R579" i="18"/>
  <c r="Z579" i="18" s="1"/>
  <c r="Q579" i="18"/>
  <c r="O579" i="18"/>
  <c r="N579" i="18"/>
  <c r="M579" i="18"/>
  <c r="L579" i="18"/>
  <c r="K579" i="18"/>
  <c r="J579" i="18"/>
  <c r="I579" i="18"/>
  <c r="H579" i="18"/>
  <c r="G579" i="18"/>
  <c r="Y577" i="18"/>
  <c r="X577" i="18"/>
  <c r="W577" i="18"/>
  <c r="V577" i="18"/>
  <c r="U577" i="18"/>
  <c r="T577" i="18"/>
  <c r="S577" i="18"/>
  <c r="R577" i="18"/>
  <c r="Q577" i="18"/>
  <c r="O577" i="18"/>
  <c r="N577" i="18"/>
  <c r="M577" i="18"/>
  <c r="L577" i="18"/>
  <c r="K577" i="18"/>
  <c r="J577" i="18"/>
  <c r="I577" i="18"/>
  <c r="H577" i="18"/>
  <c r="G577" i="18"/>
  <c r="Y576" i="18"/>
  <c r="Y582" i="18" s="1"/>
  <c r="X576" i="18"/>
  <c r="X582" i="18" s="1"/>
  <c r="W576" i="18"/>
  <c r="V576" i="18"/>
  <c r="V581" i="18" s="1"/>
  <c r="U576" i="18"/>
  <c r="U581" i="18" s="1"/>
  <c r="T576" i="18"/>
  <c r="T581" i="18" s="1"/>
  <c r="S576" i="18"/>
  <c r="R576" i="18"/>
  <c r="R582" i="18" s="1"/>
  <c r="Q576" i="18"/>
  <c r="Q580" i="18" s="1"/>
  <c r="O576" i="18"/>
  <c r="O582" i="18" s="1"/>
  <c r="N576" i="18"/>
  <c r="N581" i="18" s="1"/>
  <c r="M576" i="18"/>
  <c r="M581" i="18" s="1"/>
  <c r="L576" i="18"/>
  <c r="L582" i="18" s="1"/>
  <c r="K576" i="18"/>
  <c r="J576" i="18"/>
  <c r="I576" i="18"/>
  <c r="I580" i="18" s="1"/>
  <c r="H576" i="18"/>
  <c r="G576" i="18"/>
  <c r="G582" i="18" s="1"/>
  <c r="G573" i="18"/>
  <c r="AA572" i="18"/>
  <c r="G572" i="18"/>
  <c r="X572" i="18" s="1"/>
  <c r="O573" i="18" s="1"/>
  <c r="H567" i="18"/>
  <c r="H566" i="18"/>
  <c r="H565" i="18"/>
  <c r="H564" i="18"/>
  <c r="X559" i="18"/>
  <c r="W558" i="18"/>
  <c r="L558" i="18"/>
  <c r="N557" i="18"/>
  <c r="Y556" i="18"/>
  <c r="X556" i="18"/>
  <c r="W556" i="18"/>
  <c r="V556" i="18"/>
  <c r="U556" i="18"/>
  <c r="T556" i="18"/>
  <c r="S556" i="18"/>
  <c r="R556" i="18"/>
  <c r="Q556" i="18"/>
  <c r="O556" i="18"/>
  <c r="N556" i="18"/>
  <c r="M556" i="18"/>
  <c r="L556" i="18"/>
  <c r="K556" i="18"/>
  <c r="J556" i="18"/>
  <c r="I556" i="18"/>
  <c r="H556" i="18"/>
  <c r="G556" i="18"/>
  <c r="Y554" i="18"/>
  <c r="X554" i="18"/>
  <c r="W554" i="18"/>
  <c r="V554" i="18"/>
  <c r="U554" i="18"/>
  <c r="T554" i="18"/>
  <c r="S554" i="18"/>
  <c r="R554" i="18"/>
  <c r="Q554" i="18"/>
  <c r="O554" i="18"/>
  <c r="N554" i="18"/>
  <c r="M554" i="18"/>
  <c r="L554" i="18"/>
  <c r="K554" i="18"/>
  <c r="J554" i="18"/>
  <c r="I554" i="18"/>
  <c r="H554" i="18"/>
  <c r="G554" i="18"/>
  <c r="Y553" i="18"/>
  <c r="Y557" i="18" s="1"/>
  <c r="X553" i="18"/>
  <c r="W553" i="18"/>
  <c r="V553" i="18"/>
  <c r="V557" i="18" s="1"/>
  <c r="U553" i="18"/>
  <c r="T553" i="18"/>
  <c r="S553" i="18"/>
  <c r="R553" i="18"/>
  <c r="R557" i="18" s="1"/>
  <c r="Q553" i="18"/>
  <c r="O553" i="18"/>
  <c r="N553" i="18"/>
  <c r="M553" i="18"/>
  <c r="M557" i="18" s="1"/>
  <c r="L553" i="18"/>
  <c r="L557" i="18" s="1"/>
  <c r="K553" i="18"/>
  <c r="J553" i="18"/>
  <c r="J559" i="18" s="1"/>
  <c r="I553" i="18"/>
  <c r="I558" i="18" s="1"/>
  <c r="H553" i="18"/>
  <c r="G553" i="18"/>
  <c r="X550" i="18"/>
  <c r="G550" i="18"/>
  <c r="AA549" i="18"/>
  <c r="X549" i="18"/>
  <c r="G549" i="18"/>
  <c r="H544" i="18"/>
  <c r="H543" i="18"/>
  <c r="H542" i="18"/>
  <c r="H541" i="18"/>
  <c r="X536" i="18"/>
  <c r="T536" i="18"/>
  <c r="O535" i="18"/>
  <c r="I535" i="18"/>
  <c r="X534" i="18"/>
  <c r="T534" i="18"/>
  <c r="N534" i="18"/>
  <c r="Y533" i="18"/>
  <c r="X533" i="18"/>
  <c r="W533" i="18"/>
  <c r="V533" i="18"/>
  <c r="U533" i="18"/>
  <c r="T533" i="18"/>
  <c r="S533" i="18"/>
  <c r="R533" i="18"/>
  <c r="Q533" i="18"/>
  <c r="O533" i="18"/>
  <c r="N533" i="18"/>
  <c r="M533" i="18"/>
  <c r="L533" i="18"/>
  <c r="K533" i="18"/>
  <c r="J533" i="18"/>
  <c r="I533" i="18"/>
  <c r="H533" i="18"/>
  <c r="G533" i="18"/>
  <c r="Y531" i="18"/>
  <c r="X531" i="18"/>
  <c r="W531" i="18"/>
  <c r="V531" i="18"/>
  <c r="U531" i="18"/>
  <c r="T531" i="18"/>
  <c r="S531" i="18"/>
  <c r="R531" i="18"/>
  <c r="Q531" i="18"/>
  <c r="O531" i="18"/>
  <c r="N531" i="18"/>
  <c r="M531" i="18"/>
  <c r="L531" i="18"/>
  <c r="K531" i="18"/>
  <c r="J531" i="18"/>
  <c r="I531" i="18"/>
  <c r="H531" i="18"/>
  <c r="G531" i="18"/>
  <c r="Y530" i="18"/>
  <c r="Y536" i="18" s="1"/>
  <c r="X530" i="18"/>
  <c r="X535" i="18" s="1"/>
  <c r="W530" i="18"/>
  <c r="V530" i="18"/>
  <c r="V534" i="18" s="1"/>
  <c r="U530" i="18"/>
  <c r="T530" i="18"/>
  <c r="T535" i="18" s="1"/>
  <c r="S530" i="18"/>
  <c r="R530" i="18"/>
  <c r="R534" i="18" s="1"/>
  <c r="Q530" i="18"/>
  <c r="Z530" i="18" s="1"/>
  <c r="O530" i="18"/>
  <c r="N530" i="18"/>
  <c r="N536" i="18" s="1"/>
  <c r="M530" i="18"/>
  <c r="L530" i="18"/>
  <c r="K530" i="18"/>
  <c r="J530" i="18"/>
  <c r="J534" i="18" s="1"/>
  <c r="I530" i="18"/>
  <c r="H530" i="18"/>
  <c r="H536" i="18" s="1"/>
  <c r="G530" i="18"/>
  <c r="G527" i="18"/>
  <c r="AA526" i="18"/>
  <c r="G526" i="18"/>
  <c r="H521" i="18"/>
  <c r="H520" i="18"/>
  <c r="H519" i="18"/>
  <c r="H518" i="18"/>
  <c r="S512" i="18"/>
  <c r="W511" i="18"/>
  <c r="K511" i="18"/>
  <c r="Y510" i="18"/>
  <c r="X510" i="18"/>
  <c r="W510" i="18"/>
  <c r="V510" i="18"/>
  <c r="U510" i="18"/>
  <c r="T510" i="18"/>
  <c r="S510" i="18"/>
  <c r="R510" i="18"/>
  <c r="Q510" i="18"/>
  <c r="O510" i="18"/>
  <c r="O511" i="18" s="1"/>
  <c r="N510" i="18"/>
  <c r="M510" i="18"/>
  <c r="L510" i="18"/>
  <c r="K510" i="18"/>
  <c r="K512" i="18" s="1"/>
  <c r="J510" i="18"/>
  <c r="I510" i="18"/>
  <c r="H510" i="18"/>
  <c r="G510" i="18"/>
  <c r="G513" i="18" s="1"/>
  <c r="Y508" i="18"/>
  <c r="X508" i="18"/>
  <c r="W508" i="18"/>
  <c r="V508" i="18"/>
  <c r="U508" i="18"/>
  <c r="T508" i="18"/>
  <c r="S508" i="18"/>
  <c r="R508" i="18"/>
  <c r="Q508" i="18"/>
  <c r="O508" i="18"/>
  <c r="N508" i="18"/>
  <c r="M508" i="18"/>
  <c r="L508" i="18"/>
  <c r="K508" i="18"/>
  <c r="J508" i="18"/>
  <c r="I508" i="18"/>
  <c r="H508" i="18"/>
  <c r="G508" i="18"/>
  <c r="Y507" i="18"/>
  <c r="X507" i="18"/>
  <c r="W507" i="18"/>
  <c r="V507" i="18"/>
  <c r="U507" i="18"/>
  <c r="T507" i="18"/>
  <c r="S507" i="18"/>
  <c r="R507" i="18"/>
  <c r="R512" i="18" s="1"/>
  <c r="Q507" i="18"/>
  <c r="Q511" i="18" s="1"/>
  <c r="O507" i="18"/>
  <c r="O512" i="18" s="1"/>
  <c r="N507" i="18"/>
  <c r="N513" i="18" s="1"/>
  <c r="M507" i="18"/>
  <c r="M513" i="18" s="1"/>
  <c r="L507" i="18"/>
  <c r="K507" i="18"/>
  <c r="J507" i="18"/>
  <c r="I507" i="18"/>
  <c r="I513" i="18" s="1"/>
  <c r="H507" i="18"/>
  <c r="P507" i="18" s="1"/>
  <c r="G507" i="18"/>
  <c r="G511" i="18" s="1"/>
  <c r="X504" i="18"/>
  <c r="G504" i="18"/>
  <c r="AA503" i="18"/>
  <c r="X503" i="18"/>
  <c r="L504" i="18" s="1"/>
  <c r="G503" i="18"/>
  <c r="H498" i="18"/>
  <c r="H497" i="18"/>
  <c r="H496" i="18"/>
  <c r="H495" i="18"/>
  <c r="V490" i="18"/>
  <c r="R489" i="18"/>
  <c r="Y487" i="18"/>
  <c r="X487" i="18"/>
  <c r="W487" i="18"/>
  <c r="V487" i="18"/>
  <c r="U487" i="18"/>
  <c r="T487" i="18"/>
  <c r="S487" i="18"/>
  <c r="R487" i="18"/>
  <c r="Q487" i="18"/>
  <c r="O487" i="18"/>
  <c r="N487" i="18"/>
  <c r="M487" i="18"/>
  <c r="L487" i="18"/>
  <c r="K487" i="18"/>
  <c r="J487" i="18"/>
  <c r="J490" i="18" s="1"/>
  <c r="I487" i="18"/>
  <c r="H487" i="18"/>
  <c r="G487" i="18"/>
  <c r="Y485" i="18"/>
  <c r="X485" i="18"/>
  <c r="W485" i="18"/>
  <c r="V485" i="18"/>
  <c r="U485" i="18"/>
  <c r="T485" i="18"/>
  <c r="S485" i="18"/>
  <c r="R485" i="18"/>
  <c r="Q485" i="18"/>
  <c r="O485" i="18"/>
  <c r="N485" i="18"/>
  <c r="M485" i="18"/>
  <c r="L485" i="18"/>
  <c r="K485" i="18"/>
  <c r="J485" i="18"/>
  <c r="I485" i="18"/>
  <c r="H485" i="18"/>
  <c r="G485" i="18"/>
  <c r="Y484" i="18"/>
  <c r="Y490" i="18" s="1"/>
  <c r="X484" i="18"/>
  <c r="W484" i="18"/>
  <c r="W489" i="18" s="1"/>
  <c r="V484" i="18"/>
  <c r="V489" i="18" s="1"/>
  <c r="U484" i="18"/>
  <c r="T484" i="18"/>
  <c r="S484" i="18"/>
  <c r="R484" i="18"/>
  <c r="R490" i="18" s="1"/>
  <c r="Q484" i="18"/>
  <c r="Q489" i="18" s="1"/>
  <c r="O484" i="18"/>
  <c r="N484" i="18"/>
  <c r="N490" i="18" s="1"/>
  <c r="M484" i="18"/>
  <c r="M490" i="18" s="1"/>
  <c r="L484" i="18"/>
  <c r="L490" i="18" s="1"/>
  <c r="K484" i="18"/>
  <c r="J484" i="18"/>
  <c r="I484" i="18"/>
  <c r="H484" i="18"/>
  <c r="G484" i="18"/>
  <c r="G489" i="18" s="1"/>
  <c r="G481" i="18"/>
  <c r="AA480" i="18"/>
  <c r="G480" i="18"/>
  <c r="H475" i="18"/>
  <c r="H474" i="18"/>
  <c r="H473" i="18"/>
  <c r="H472" i="18"/>
  <c r="Y464" i="18"/>
  <c r="X464" i="18"/>
  <c r="W464" i="18"/>
  <c r="V464" i="18"/>
  <c r="U464" i="18"/>
  <c r="U466" i="18" s="1"/>
  <c r="T464" i="18"/>
  <c r="S464" i="18"/>
  <c r="R464" i="18"/>
  <c r="Q464" i="18"/>
  <c r="Q467" i="18" s="1"/>
  <c r="O464" i="18"/>
  <c r="N464" i="18"/>
  <c r="M464" i="18"/>
  <c r="L464" i="18"/>
  <c r="K464" i="18"/>
  <c r="J464" i="18"/>
  <c r="I464" i="18"/>
  <c r="H464" i="18"/>
  <c r="G464" i="18"/>
  <c r="Y462" i="18"/>
  <c r="X462" i="18"/>
  <c r="W462" i="18"/>
  <c r="V462" i="18"/>
  <c r="U462" i="18"/>
  <c r="T462" i="18"/>
  <c r="S462" i="18"/>
  <c r="R462" i="18"/>
  <c r="Q462" i="18"/>
  <c r="O462" i="18"/>
  <c r="N462" i="18"/>
  <c r="M462" i="18"/>
  <c r="L462" i="18"/>
  <c r="K462" i="18"/>
  <c r="J462" i="18"/>
  <c r="I462" i="18"/>
  <c r="H462" i="18"/>
  <c r="G462" i="18"/>
  <c r="Y461" i="18"/>
  <c r="Y466" i="18" s="1"/>
  <c r="X461" i="18"/>
  <c r="X467" i="18" s="1"/>
  <c r="W461" i="18"/>
  <c r="V461" i="18"/>
  <c r="V466" i="18" s="1"/>
  <c r="U461" i="18"/>
  <c r="U467" i="18" s="1"/>
  <c r="T461" i="18"/>
  <c r="S461" i="18"/>
  <c r="R461" i="18"/>
  <c r="R467" i="18" s="1"/>
  <c r="Q461" i="18"/>
  <c r="Q466" i="18" s="1"/>
  <c r="O461" i="18"/>
  <c r="N461" i="18"/>
  <c r="M461" i="18"/>
  <c r="M467" i="18" s="1"/>
  <c r="L461" i="18"/>
  <c r="L467" i="18" s="1"/>
  <c r="K461" i="18"/>
  <c r="J461" i="18"/>
  <c r="I461" i="18"/>
  <c r="I467" i="18" s="1"/>
  <c r="H461" i="18"/>
  <c r="G461" i="18"/>
  <c r="G458" i="18"/>
  <c r="AA457" i="18"/>
  <c r="X457" i="18"/>
  <c r="L458" i="18" s="1"/>
  <c r="G457" i="18"/>
  <c r="X458" i="18" s="1"/>
  <c r="H452" i="18"/>
  <c r="H451" i="18"/>
  <c r="H450" i="18"/>
  <c r="H449" i="18"/>
  <c r="Y443" i="18"/>
  <c r="Q443" i="18"/>
  <c r="L443" i="18"/>
  <c r="H443" i="18"/>
  <c r="Y441" i="18"/>
  <c r="X441" i="18"/>
  <c r="W441" i="18"/>
  <c r="V441" i="18"/>
  <c r="U441" i="18"/>
  <c r="U443" i="18" s="1"/>
  <c r="T441" i="18"/>
  <c r="T444" i="18" s="1"/>
  <c r="S441" i="18"/>
  <c r="R441" i="18"/>
  <c r="Q441" i="18"/>
  <c r="O441" i="18"/>
  <c r="N441" i="18"/>
  <c r="M441" i="18"/>
  <c r="L441" i="18"/>
  <c r="L444" i="18" s="1"/>
  <c r="K441" i="18"/>
  <c r="J441" i="18"/>
  <c r="I441" i="18"/>
  <c r="H441" i="18"/>
  <c r="G441" i="18"/>
  <c r="Y439" i="18"/>
  <c r="X439" i="18"/>
  <c r="W439" i="18"/>
  <c r="V439" i="18"/>
  <c r="U439" i="18"/>
  <c r="T439" i="18"/>
  <c r="S439" i="18"/>
  <c r="R439" i="18"/>
  <c r="Q439" i="18"/>
  <c r="O439" i="18"/>
  <c r="N439" i="18"/>
  <c r="M439" i="18"/>
  <c r="L439" i="18"/>
  <c r="K439" i="18"/>
  <c r="J439" i="18"/>
  <c r="I439" i="18"/>
  <c r="H439" i="18"/>
  <c r="G439" i="18"/>
  <c r="Y438" i="18"/>
  <c r="Y444" i="18" s="1"/>
  <c r="X438" i="18"/>
  <c r="X443" i="18" s="1"/>
  <c r="W438" i="18"/>
  <c r="V438" i="18"/>
  <c r="U438" i="18"/>
  <c r="U444" i="18" s="1"/>
  <c r="T438" i="18"/>
  <c r="T443" i="18" s="1"/>
  <c r="S438" i="18"/>
  <c r="R438" i="18"/>
  <c r="Q438" i="18"/>
  <c r="Q444" i="18" s="1"/>
  <c r="O438" i="18"/>
  <c r="N438" i="18"/>
  <c r="M438" i="18"/>
  <c r="M443" i="18" s="1"/>
  <c r="L438" i="18"/>
  <c r="K438" i="18"/>
  <c r="J438" i="18"/>
  <c r="I438" i="18"/>
  <c r="I443" i="18" s="1"/>
  <c r="H438" i="18"/>
  <c r="H444" i="18" s="1"/>
  <c r="G438" i="18"/>
  <c r="G435" i="18"/>
  <c r="AA434" i="18"/>
  <c r="G434" i="18"/>
  <c r="H429" i="18"/>
  <c r="H428" i="18"/>
  <c r="H427" i="18"/>
  <c r="H426" i="18"/>
  <c r="H420" i="18"/>
  <c r="Y418" i="18"/>
  <c r="X418" i="18"/>
  <c r="X421" i="18" s="1"/>
  <c r="W418" i="18"/>
  <c r="V418" i="18"/>
  <c r="U418" i="18"/>
  <c r="T418" i="18"/>
  <c r="T421" i="18" s="1"/>
  <c r="S418" i="18"/>
  <c r="R418" i="18"/>
  <c r="Q418" i="18"/>
  <c r="O418" i="18"/>
  <c r="O421" i="18" s="1"/>
  <c r="N418" i="18"/>
  <c r="M418" i="18"/>
  <c r="L418" i="18"/>
  <c r="K418" i="18"/>
  <c r="J418" i="18"/>
  <c r="I418" i="18"/>
  <c r="H418" i="18"/>
  <c r="G418" i="18"/>
  <c r="G421" i="18" s="1"/>
  <c r="Y416" i="18"/>
  <c r="X416" i="18"/>
  <c r="W416" i="18"/>
  <c r="V416" i="18"/>
  <c r="U416" i="18"/>
  <c r="T416" i="18"/>
  <c r="S416" i="18"/>
  <c r="R416" i="18"/>
  <c r="Q416" i="18"/>
  <c r="O416" i="18"/>
  <c r="N416" i="18"/>
  <c r="M416" i="18"/>
  <c r="L416" i="18"/>
  <c r="K416" i="18"/>
  <c r="J416" i="18"/>
  <c r="I416" i="18"/>
  <c r="H416" i="18"/>
  <c r="G416" i="18"/>
  <c r="Y415" i="18"/>
  <c r="X415" i="18"/>
  <c r="X420" i="18" s="1"/>
  <c r="W415" i="18"/>
  <c r="V415" i="18"/>
  <c r="U415" i="18"/>
  <c r="T415" i="18"/>
  <c r="T420" i="18" s="1"/>
  <c r="S415" i="18"/>
  <c r="S421" i="18" s="1"/>
  <c r="R415" i="18"/>
  <c r="Q415" i="18"/>
  <c r="O415" i="18"/>
  <c r="O420" i="18" s="1"/>
  <c r="N415" i="18"/>
  <c r="M415" i="18"/>
  <c r="L415" i="18"/>
  <c r="L420" i="18" s="1"/>
  <c r="K415" i="18"/>
  <c r="K421" i="18" s="1"/>
  <c r="J415" i="18"/>
  <c r="I415" i="18"/>
  <c r="H415" i="18"/>
  <c r="G415" i="18"/>
  <c r="G412" i="18"/>
  <c r="AA411" i="18"/>
  <c r="G411" i="18"/>
  <c r="X411" i="18" s="1"/>
  <c r="H406" i="18"/>
  <c r="H405" i="18"/>
  <c r="H404" i="18"/>
  <c r="H403" i="18"/>
  <c r="W398" i="18"/>
  <c r="S397" i="18"/>
  <c r="Y395" i="18"/>
  <c r="X395" i="18"/>
  <c r="W395" i="18"/>
  <c r="W397" i="18" s="1"/>
  <c r="V395" i="18"/>
  <c r="U395" i="18"/>
  <c r="T395" i="18"/>
  <c r="S395" i="18"/>
  <c r="S398" i="18" s="1"/>
  <c r="R395" i="18"/>
  <c r="Q395" i="18"/>
  <c r="O395" i="18"/>
  <c r="N395" i="18"/>
  <c r="N398" i="18" s="1"/>
  <c r="M395" i="18"/>
  <c r="L395" i="18"/>
  <c r="K395" i="18"/>
  <c r="J395" i="18"/>
  <c r="I395" i="18"/>
  <c r="H395" i="18"/>
  <c r="G395" i="18"/>
  <c r="Y393" i="18"/>
  <c r="X393" i="18"/>
  <c r="W393" i="18"/>
  <c r="V393" i="18"/>
  <c r="U393" i="18"/>
  <c r="T393" i="18"/>
  <c r="S393" i="18"/>
  <c r="R393" i="18"/>
  <c r="Q393" i="18"/>
  <c r="O393" i="18"/>
  <c r="N393" i="18"/>
  <c r="M393" i="18"/>
  <c r="L393" i="18"/>
  <c r="K393" i="18"/>
  <c r="J393" i="18"/>
  <c r="I393" i="18"/>
  <c r="H393" i="18"/>
  <c r="G393" i="18"/>
  <c r="Y392" i="18"/>
  <c r="X392" i="18"/>
  <c r="W392" i="18"/>
  <c r="V392" i="18"/>
  <c r="V398" i="18" s="1"/>
  <c r="U392" i="18"/>
  <c r="T392" i="18"/>
  <c r="S392" i="18"/>
  <c r="R392" i="18"/>
  <c r="R397" i="18" s="1"/>
  <c r="Q392" i="18"/>
  <c r="O392" i="18"/>
  <c r="O397" i="18" s="1"/>
  <c r="N392" i="18"/>
  <c r="N397" i="18" s="1"/>
  <c r="M392" i="18"/>
  <c r="L392" i="18"/>
  <c r="K392" i="18"/>
  <c r="K397" i="18" s="1"/>
  <c r="J392" i="18"/>
  <c r="J398" i="18" s="1"/>
  <c r="I392" i="18"/>
  <c r="H392" i="18"/>
  <c r="G392" i="18"/>
  <c r="G397" i="18" s="1"/>
  <c r="G389" i="18"/>
  <c r="AA388" i="18"/>
  <c r="G388" i="18"/>
  <c r="X389" i="18" s="1"/>
  <c r="H383" i="18"/>
  <c r="H382" i="18"/>
  <c r="H381" i="18"/>
  <c r="H380" i="18"/>
  <c r="Y374" i="18"/>
  <c r="U374" i="18"/>
  <c r="Y372" i="18"/>
  <c r="X372" i="18"/>
  <c r="W372" i="18"/>
  <c r="V372" i="18"/>
  <c r="U372" i="18"/>
  <c r="T372" i="18"/>
  <c r="S372" i="18"/>
  <c r="R372" i="18"/>
  <c r="Q372" i="18"/>
  <c r="Q374" i="18" s="1"/>
  <c r="O372" i="18"/>
  <c r="N372" i="18"/>
  <c r="M372" i="18"/>
  <c r="L372" i="18"/>
  <c r="K372" i="18"/>
  <c r="J372" i="18"/>
  <c r="I372" i="18"/>
  <c r="H372" i="18"/>
  <c r="G372" i="18"/>
  <c r="Y370" i="18"/>
  <c r="X370" i="18"/>
  <c r="W370" i="18"/>
  <c r="V370" i="18"/>
  <c r="U370" i="18"/>
  <c r="T370" i="18"/>
  <c r="S370" i="18"/>
  <c r="R370" i="18"/>
  <c r="Q370" i="18"/>
  <c r="O370" i="18"/>
  <c r="N370" i="18"/>
  <c r="M370" i="18"/>
  <c r="L370" i="18"/>
  <c r="K370" i="18"/>
  <c r="J370" i="18"/>
  <c r="I370" i="18"/>
  <c r="H370" i="18"/>
  <c r="G370" i="18"/>
  <c r="Y369" i="18"/>
  <c r="Y375" i="18" s="1"/>
  <c r="X369" i="18"/>
  <c r="W369" i="18"/>
  <c r="V369" i="18"/>
  <c r="U369" i="18"/>
  <c r="U375" i="18" s="1"/>
  <c r="T369" i="18"/>
  <c r="S369" i="18"/>
  <c r="R369" i="18"/>
  <c r="R374" i="18" s="1"/>
  <c r="Q369" i="18"/>
  <c r="Q375" i="18" s="1"/>
  <c r="O369" i="18"/>
  <c r="N369" i="18"/>
  <c r="N374" i="18" s="1"/>
  <c r="M369" i="18"/>
  <c r="L369" i="18"/>
  <c r="K369" i="18"/>
  <c r="J369" i="18"/>
  <c r="J374" i="18" s="1"/>
  <c r="I369" i="18"/>
  <c r="I375" i="18" s="1"/>
  <c r="H369" i="18"/>
  <c r="G369" i="18"/>
  <c r="G366" i="18"/>
  <c r="AA365" i="18"/>
  <c r="G365" i="18"/>
  <c r="X366" i="18" s="1"/>
  <c r="H360" i="18"/>
  <c r="H359" i="18"/>
  <c r="H358" i="18"/>
  <c r="H357" i="18"/>
  <c r="Y349" i="18"/>
  <c r="Y351" i="18" s="1"/>
  <c r="X349" i="18"/>
  <c r="X352" i="18" s="1"/>
  <c r="W349" i="18"/>
  <c r="V349" i="18"/>
  <c r="U349" i="18"/>
  <c r="U351" i="18" s="1"/>
  <c r="T349" i="18"/>
  <c r="S349" i="18"/>
  <c r="R349" i="18"/>
  <c r="Q349" i="18"/>
  <c r="Q351" i="18" s="1"/>
  <c r="O349" i="18"/>
  <c r="N349" i="18"/>
  <c r="M349" i="18"/>
  <c r="M352" i="18" s="1"/>
  <c r="L349" i="18"/>
  <c r="L351" i="18" s="1"/>
  <c r="K349" i="18"/>
  <c r="J349" i="18"/>
  <c r="I349" i="18"/>
  <c r="H349" i="18"/>
  <c r="H351" i="18" s="1"/>
  <c r="G349" i="18"/>
  <c r="Y347" i="18"/>
  <c r="X347" i="18"/>
  <c r="W347" i="18"/>
  <c r="V347" i="18"/>
  <c r="U347" i="18"/>
  <c r="T347" i="18"/>
  <c r="S347" i="18"/>
  <c r="R347" i="18"/>
  <c r="Q347" i="18"/>
  <c r="O347" i="18"/>
  <c r="N347" i="18"/>
  <c r="M347" i="18"/>
  <c r="L347" i="18"/>
  <c r="K347" i="18"/>
  <c r="J347" i="18"/>
  <c r="I347" i="18"/>
  <c r="H347" i="18"/>
  <c r="G347" i="18"/>
  <c r="Y346" i="18"/>
  <c r="Y352" i="18" s="1"/>
  <c r="X346" i="18"/>
  <c r="X351" i="18" s="1"/>
  <c r="W346" i="18"/>
  <c r="V346" i="18"/>
  <c r="U346" i="18"/>
  <c r="U352" i="18" s="1"/>
  <c r="T346" i="18"/>
  <c r="T352" i="18" s="1"/>
  <c r="S346" i="18"/>
  <c r="R346" i="18"/>
  <c r="Z346" i="18" s="1"/>
  <c r="Q346" i="18"/>
  <c r="Q352" i="18" s="1"/>
  <c r="O346" i="18"/>
  <c r="O352" i="18" s="1"/>
  <c r="N346" i="18"/>
  <c r="M346" i="18"/>
  <c r="M351" i="18" s="1"/>
  <c r="L346" i="18"/>
  <c r="L352" i="18" s="1"/>
  <c r="K346" i="18"/>
  <c r="K352" i="18" s="1"/>
  <c r="J346" i="18"/>
  <c r="I346" i="18"/>
  <c r="H346" i="18"/>
  <c r="H352" i="18" s="1"/>
  <c r="G346" i="18"/>
  <c r="G343" i="18"/>
  <c r="AA342" i="18"/>
  <c r="G342" i="18"/>
  <c r="X342" i="18" s="1"/>
  <c r="H337" i="18"/>
  <c r="H336" i="18"/>
  <c r="H335" i="18"/>
  <c r="H334" i="18"/>
  <c r="X329" i="18"/>
  <c r="X328" i="18"/>
  <c r="T328" i="18"/>
  <c r="G328" i="18"/>
  <c r="Y326" i="18"/>
  <c r="X326" i="18"/>
  <c r="W326" i="18"/>
  <c r="V326" i="18"/>
  <c r="U326" i="18"/>
  <c r="T326" i="18"/>
  <c r="T329" i="18" s="1"/>
  <c r="S326" i="18"/>
  <c r="R326" i="18"/>
  <c r="Q326" i="18"/>
  <c r="O326" i="18"/>
  <c r="O328" i="18" s="1"/>
  <c r="N326" i="18"/>
  <c r="M326" i="18"/>
  <c r="L326" i="18"/>
  <c r="K326" i="18"/>
  <c r="K328" i="18" s="1"/>
  <c r="J326" i="18"/>
  <c r="I326" i="18"/>
  <c r="H326" i="18"/>
  <c r="G326" i="18"/>
  <c r="Y324" i="18"/>
  <c r="X324" i="18"/>
  <c r="W324" i="18"/>
  <c r="V324" i="18"/>
  <c r="U324" i="18"/>
  <c r="T324" i="18"/>
  <c r="S324" i="18"/>
  <c r="R324" i="18"/>
  <c r="Q324" i="18"/>
  <c r="O324" i="18"/>
  <c r="N324" i="18"/>
  <c r="M324" i="18"/>
  <c r="L324" i="18"/>
  <c r="K324" i="18"/>
  <c r="J324" i="18"/>
  <c r="I324" i="18"/>
  <c r="H324" i="18"/>
  <c r="G324" i="18"/>
  <c r="Y323" i="18"/>
  <c r="X323" i="18"/>
  <c r="W323" i="18"/>
  <c r="V323" i="18"/>
  <c r="U323" i="18"/>
  <c r="T323" i="18"/>
  <c r="S323" i="18"/>
  <c r="R323" i="18"/>
  <c r="Q323" i="18"/>
  <c r="O323" i="18"/>
  <c r="N323" i="18"/>
  <c r="N329" i="18" s="1"/>
  <c r="M323" i="18"/>
  <c r="L323" i="18"/>
  <c r="L328" i="18" s="1"/>
  <c r="K323" i="18"/>
  <c r="K329" i="18" s="1"/>
  <c r="J323" i="18"/>
  <c r="I323" i="18"/>
  <c r="H323" i="18"/>
  <c r="G323" i="18"/>
  <c r="G320" i="18"/>
  <c r="AA319" i="18"/>
  <c r="G319" i="18"/>
  <c r="X319" i="18" s="1"/>
  <c r="H314" i="18"/>
  <c r="H313" i="18"/>
  <c r="H312" i="18"/>
  <c r="H311" i="18"/>
  <c r="I306" i="18"/>
  <c r="V305" i="18"/>
  <c r="Y303" i="18"/>
  <c r="X303" i="18"/>
  <c r="W303" i="18"/>
  <c r="V303" i="18"/>
  <c r="U303" i="18"/>
  <c r="T303" i="18"/>
  <c r="S303" i="18"/>
  <c r="S306" i="18" s="1"/>
  <c r="R303" i="18"/>
  <c r="R305" i="18" s="1"/>
  <c r="Q303" i="18"/>
  <c r="O303" i="18"/>
  <c r="N303" i="18"/>
  <c r="M303" i="18"/>
  <c r="L303" i="18"/>
  <c r="K303" i="18"/>
  <c r="J303" i="18"/>
  <c r="I303" i="18"/>
  <c r="H303" i="18"/>
  <c r="G303" i="18"/>
  <c r="Y301" i="18"/>
  <c r="X301" i="18"/>
  <c r="W301" i="18"/>
  <c r="V301" i="18"/>
  <c r="U301" i="18"/>
  <c r="T301" i="18"/>
  <c r="S301" i="18"/>
  <c r="R301" i="18"/>
  <c r="Q301" i="18"/>
  <c r="O301" i="18"/>
  <c r="N301" i="18"/>
  <c r="M301" i="18"/>
  <c r="L301" i="18"/>
  <c r="K301" i="18"/>
  <c r="J301" i="18"/>
  <c r="I301" i="18"/>
  <c r="H301" i="18"/>
  <c r="G301" i="18"/>
  <c r="Y300" i="18"/>
  <c r="X300" i="18"/>
  <c r="W300" i="18"/>
  <c r="W305" i="18" s="1"/>
  <c r="V300" i="18"/>
  <c r="V306" i="18" s="1"/>
  <c r="U300" i="18"/>
  <c r="T300" i="18"/>
  <c r="S300" i="18"/>
  <c r="S305" i="18" s="1"/>
  <c r="R300" i="18"/>
  <c r="R306" i="18" s="1"/>
  <c r="Q300" i="18"/>
  <c r="O300" i="18"/>
  <c r="O306" i="18" s="1"/>
  <c r="N300" i="18"/>
  <c r="N306" i="18" s="1"/>
  <c r="M300" i="18"/>
  <c r="M306" i="18" s="1"/>
  <c r="L300" i="18"/>
  <c r="K300" i="18"/>
  <c r="K306" i="18" s="1"/>
  <c r="J300" i="18"/>
  <c r="J306" i="18" s="1"/>
  <c r="I300" i="18"/>
  <c r="H300" i="18"/>
  <c r="G300" i="18"/>
  <c r="G306" i="18" s="1"/>
  <c r="G297" i="18"/>
  <c r="AA296" i="18"/>
  <c r="X296" i="18"/>
  <c r="G296" i="18"/>
  <c r="X297" i="18" s="1"/>
  <c r="H291" i="18"/>
  <c r="H290" i="18"/>
  <c r="H289" i="18"/>
  <c r="H288" i="18"/>
  <c r="U282" i="18"/>
  <c r="Q282" i="18"/>
  <c r="Y280" i="18"/>
  <c r="Y282" i="18" s="1"/>
  <c r="X280" i="18"/>
  <c r="W280" i="18"/>
  <c r="V280" i="18"/>
  <c r="U280" i="18"/>
  <c r="T280" i="18"/>
  <c r="S280" i="18"/>
  <c r="R280" i="18"/>
  <c r="Q280" i="18"/>
  <c r="O280" i="18"/>
  <c r="N280" i="18"/>
  <c r="M280" i="18"/>
  <c r="M283" i="18" s="1"/>
  <c r="L280" i="18"/>
  <c r="K280" i="18"/>
  <c r="J280" i="18"/>
  <c r="I280" i="18"/>
  <c r="H280" i="18"/>
  <c r="G280" i="18"/>
  <c r="Y278" i="18"/>
  <c r="X278" i="18"/>
  <c r="W278" i="18"/>
  <c r="V278" i="18"/>
  <c r="U278" i="18"/>
  <c r="T278" i="18"/>
  <c r="S278" i="18"/>
  <c r="R278" i="18"/>
  <c r="Q278" i="18"/>
  <c r="O278" i="18"/>
  <c r="N278" i="18"/>
  <c r="M278" i="18"/>
  <c r="L278" i="18"/>
  <c r="K278" i="18"/>
  <c r="J278" i="18"/>
  <c r="I278" i="18"/>
  <c r="H278" i="18"/>
  <c r="G278" i="18"/>
  <c r="Y277" i="18"/>
  <c r="Y283" i="18" s="1"/>
  <c r="X277" i="18"/>
  <c r="W277" i="18"/>
  <c r="V277" i="18"/>
  <c r="V282" i="18" s="1"/>
  <c r="U277" i="18"/>
  <c r="U283" i="18" s="1"/>
  <c r="T277" i="18"/>
  <c r="S277" i="18"/>
  <c r="R277" i="18"/>
  <c r="R282" i="18" s="1"/>
  <c r="Q277" i="18"/>
  <c r="O277" i="18"/>
  <c r="N277" i="18"/>
  <c r="N283" i="18" s="1"/>
  <c r="M277" i="18"/>
  <c r="L277" i="18"/>
  <c r="K277" i="18"/>
  <c r="J277" i="18"/>
  <c r="J283" i="18" s="1"/>
  <c r="I277" i="18"/>
  <c r="I283" i="18" s="1"/>
  <c r="H277" i="18"/>
  <c r="G277" i="18"/>
  <c r="G274" i="18"/>
  <c r="AA273" i="18"/>
  <c r="G273" i="18"/>
  <c r="X274" i="18" s="1"/>
  <c r="H268" i="18"/>
  <c r="H267" i="18"/>
  <c r="H266" i="18"/>
  <c r="H265" i="18"/>
  <c r="Y257" i="18"/>
  <c r="Y259" i="18" s="1"/>
  <c r="X257" i="18"/>
  <c r="W257" i="18"/>
  <c r="V257" i="18"/>
  <c r="U257" i="18"/>
  <c r="U260" i="18" s="1"/>
  <c r="T257" i="18"/>
  <c r="S257" i="18"/>
  <c r="R257" i="18"/>
  <c r="Q257" i="18"/>
  <c r="Q259" i="18" s="1"/>
  <c r="O257" i="18"/>
  <c r="N257" i="18"/>
  <c r="M257" i="18"/>
  <c r="L257" i="18"/>
  <c r="L259" i="18" s="1"/>
  <c r="K257" i="18"/>
  <c r="J257" i="18"/>
  <c r="I257" i="18"/>
  <c r="H257" i="18"/>
  <c r="H259" i="18" s="1"/>
  <c r="G257" i="18"/>
  <c r="Y255" i="18"/>
  <c r="X255" i="18"/>
  <c r="W255" i="18"/>
  <c r="V255" i="18"/>
  <c r="U255" i="18"/>
  <c r="T255" i="18"/>
  <c r="S255" i="18"/>
  <c r="R255" i="18"/>
  <c r="Q255" i="18"/>
  <c r="O255" i="18"/>
  <c r="N255" i="18"/>
  <c r="M255" i="18"/>
  <c r="L255" i="18"/>
  <c r="K255" i="18"/>
  <c r="J255" i="18"/>
  <c r="I255" i="18"/>
  <c r="H255" i="18"/>
  <c r="G255" i="18"/>
  <c r="Y254" i="18"/>
  <c r="X254" i="18"/>
  <c r="W254" i="18"/>
  <c r="V254" i="18"/>
  <c r="U254" i="18"/>
  <c r="T254" i="18"/>
  <c r="S254" i="18"/>
  <c r="R254" i="18"/>
  <c r="Q254" i="18"/>
  <c r="O254" i="18"/>
  <c r="N254" i="18"/>
  <c r="M254" i="18"/>
  <c r="L254" i="18"/>
  <c r="L260" i="18" s="1"/>
  <c r="K254" i="18"/>
  <c r="K260" i="18" s="1"/>
  <c r="J254" i="18"/>
  <c r="I254" i="18"/>
  <c r="H254" i="18"/>
  <c r="H260" i="18" s="1"/>
  <c r="G254" i="18"/>
  <c r="G251" i="18"/>
  <c r="AA250" i="18"/>
  <c r="G250" i="18"/>
  <c r="X250" i="18" s="1"/>
  <c r="H245" i="18"/>
  <c r="H244" i="18"/>
  <c r="H243" i="18"/>
  <c r="H242" i="18"/>
  <c r="K237" i="18"/>
  <c r="Y234" i="18"/>
  <c r="X234" i="18"/>
  <c r="X237" i="18" s="1"/>
  <c r="W234" i="18"/>
  <c r="V234" i="18"/>
  <c r="U234" i="18"/>
  <c r="T234" i="18"/>
  <c r="T237" i="18" s="1"/>
  <c r="S234" i="18"/>
  <c r="R234" i="18"/>
  <c r="Q234" i="18"/>
  <c r="O234" i="18"/>
  <c r="O237" i="18" s="1"/>
  <c r="N234" i="18"/>
  <c r="M234" i="18"/>
  <c r="L234" i="18"/>
  <c r="L236" i="18" s="1"/>
  <c r="K234" i="18"/>
  <c r="J234" i="18"/>
  <c r="I234" i="18"/>
  <c r="H234" i="18"/>
  <c r="H236" i="18" s="1"/>
  <c r="G234" i="18"/>
  <c r="G237" i="18" s="1"/>
  <c r="Y232" i="18"/>
  <c r="X232" i="18"/>
  <c r="W232" i="18"/>
  <c r="V232" i="18"/>
  <c r="U232" i="18"/>
  <c r="T232" i="18"/>
  <c r="S232" i="18"/>
  <c r="R232" i="18"/>
  <c r="Q232" i="18"/>
  <c r="O232" i="18"/>
  <c r="N232" i="18"/>
  <c r="M232" i="18"/>
  <c r="L232" i="18"/>
  <c r="K232" i="18"/>
  <c r="J232" i="18"/>
  <c r="I232" i="18"/>
  <c r="H232" i="18"/>
  <c r="G232" i="18"/>
  <c r="Y231" i="18"/>
  <c r="X231" i="18"/>
  <c r="X236" i="18" s="1"/>
  <c r="W231" i="18"/>
  <c r="W237" i="18" s="1"/>
  <c r="V231" i="18"/>
  <c r="U231" i="18"/>
  <c r="T231" i="18"/>
  <c r="T236" i="18" s="1"/>
  <c r="S231" i="18"/>
  <c r="S237" i="18" s="1"/>
  <c r="R231" i="18"/>
  <c r="Q231" i="18"/>
  <c r="O231" i="18"/>
  <c r="O236" i="18" s="1"/>
  <c r="N231" i="18"/>
  <c r="M231" i="18"/>
  <c r="L231" i="18"/>
  <c r="L237" i="18" s="1"/>
  <c r="K231" i="18"/>
  <c r="K236" i="18" s="1"/>
  <c r="J231" i="18"/>
  <c r="I231" i="18"/>
  <c r="H231" i="18"/>
  <c r="H237" i="18" s="1"/>
  <c r="G231" i="18"/>
  <c r="G236" i="18" s="1"/>
  <c r="G228" i="18"/>
  <c r="AA227" i="18"/>
  <c r="G227" i="18"/>
  <c r="X227" i="18" s="1"/>
  <c r="H222" i="18"/>
  <c r="H221" i="18"/>
  <c r="H220" i="18"/>
  <c r="H219" i="18"/>
  <c r="O214" i="18"/>
  <c r="K214" i="18"/>
  <c r="J213" i="18"/>
  <c r="Y211" i="18"/>
  <c r="X211" i="18"/>
  <c r="W211" i="18"/>
  <c r="W214" i="18" s="1"/>
  <c r="V211" i="18"/>
  <c r="V213" i="18" s="1"/>
  <c r="U211" i="18"/>
  <c r="T211" i="18"/>
  <c r="S211" i="18"/>
  <c r="S214" i="18" s="1"/>
  <c r="R211" i="18"/>
  <c r="R213" i="18" s="1"/>
  <c r="Q211" i="18"/>
  <c r="O211" i="18"/>
  <c r="N211" i="18"/>
  <c r="M211" i="18"/>
  <c r="L211" i="18"/>
  <c r="K211" i="18"/>
  <c r="J211" i="18"/>
  <c r="I211" i="18"/>
  <c r="H211" i="18"/>
  <c r="G211" i="18"/>
  <c r="G214" i="18" s="1"/>
  <c r="Y209" i="18"/>
  <c r="X209" i="18"/>
  <c r="W209" i="18"/>
  <c r="V209" i="18"/>
  <c r="U209" i="18"/>
  <c r="T209" i="18"/>
  <c r="S209" i="18"/>
  <c r="R209" i="18"/>
  <c r="Q209" i="18"/>
  <c r="O209" i="18"/>
  <c r="N209" i="18"/>
  <c r="M209" i="18"/>
  <c r="L209" i="18"/>
  <c r="K209" i="18"/>
  <c r="J209" i="18"/>
  <c r="I209" i="18"/>
  <c r="H209" i="18"/>
  <c r="G209" i="18"/>
  <c r="Y208" i="18"/>
  <c r="X208" i="18"/>
  <c r="W208" i="18"/>
  <c r="W213" i="18" s="1"/>
  <c r="V208" i="18"/>
  <c r="V214" i="18" s="1"/>
  <c r="U208" i="18"/>
  <c r="T208" i="18"/>
  <c r="S208" i="18"/>
  <c r="S213" i="18" s="1"/>
  <c r="R208" i="18"/>
  <c r="R214" i="18" s="1"/>
  <c r="Q208" i="18"/>
  <c r="Z208" i="18" s="1"/>
  <c r="O208" i="18"/>
  <c r="O213" i="18" s="1"/>
  <c r="N208" i="18"/>
  <c r="N214" i="18" s="1"/>
  <c r="M208" i="18"/>
  <c r="L208" i="18"/>
  <c r="K208" i="18"/>
  <c r="K213" i="18" s="1"/>
  <c r="J208" i="18"/>
  <c r="J214" i="18" s="1"/>
  <c r="I208" i="18"/>
  <c r="H208" i="18"/>
  <c r="P208" i="18" s="1"/>
  <c r="AA208" i="18" s="1"/>
  <c r="G208" i="18"/>
  <c r="G213" i="18" s="1"/>
  <c r="G205" i="18"/>
  <c r="AA204" i="18"/>
  <c r="G204" i="18"/>
  <c r="X204" i="18" s="1"/>
  <c r="H199" i="18"/>
  <c r="H198" i="18"/>
  <c r="H197" i="18"/>
  <c r="H196" i="18"/>
  <c r="V191" i="18"/>
  <c r="Y188" i="18"/>
  <c r="Y190" i="18" s="1"/>
  <c r="X188" i="18"/>
  <c r="W188" i="18"/>
  <c r="V188" i="18"/>
  <c r="U188" i="18"/>
  <c r="U190" i="18" s="1"/>
  <c r="T188" i="18"/>
  <c r="S188" i="18"/>
  <c r="R188" i="18"/>
  <c r="Q188" i="18"/>
  <c r="O188" i="18"/>
  <c r="N188" i="18"/>
  <c r="M188" i="18"/>
  <c r="L188" i="18"/>
  <c r="K188" i="18"/>
  <c r="J188" i="18"/>
  <c r="I188" i="18"/>
  <c r="H188" i="18"/>
  <c r="G188" i="18"/>
  <c r="Y186" i="18"/>
  <c r="X186" i="18"/>
  <c r="W186" i="18"/>
  <c r="V186" i="18"/>
  <c r="U186" i="18"/>
  <c r="T186" i="18"/>
  <c r="S186" i="18"/>
  <c r="R186" i="18"/>
  <c r="Q186" i="18"/>
  <c r="O186" i="18"/>
  <c r="N186" i="18"/>
  <c r="M186" i="18"/>
  <c r="L186" i="18"/>
  <c r="K186" i="18"/>
  <c r="J186" i="18"/>
  <c r="I186" i="18"/>
  <c r="H186" i="18"/>
  <c r="G186" i="18"/>
  <c r="Y185" i="18"/>
  <c r="Y191" i="18" s="1"/>
  <c r="X185" i="18"/>
  <c r="W185" i="18"/>
  <c r="V185" i="18"/>
  <c r="V190" i="18" s="1"/>
  <c r="U185" i="18"/>
  <c r="U191" i="18" s="1"/>
  <c r="T185" i="18"/>
  <c r="S185" i="18"/>
  <c r="R185" i="18"/>
  <c r="R190" i="18" s="1"/>
  <c r="Q185" i="18"/>
  <c r="O185" i="18"/>
  <c r="N185" i="18"/>
  <c r="N190" i="18" s="1"/>
  <c r="M185" i="18"/>
  <c r="M191" i="18" s="1"/>
  <c r="L185" i="18"/>
  <c r="K185" i="18"/>
  <c r="J185" i="18"/>
  <c r="J190" i="18" s="1"/>
  <c r="I185" i="18"/>
  <c r="I191" i="18" s="1"/>
  <c r="H185" i="18"/>
  <c r="G185" i="18"/>
  <c r="G182" i="18"/>
  <c r="AA181" i="18"/>
  <c r="G181" i="18"/>
  <c r="H176" i="18"/>
  <c r="H175" i="18"/>
  <c r="H174" i="18"/>
  <c r="H173" i="18"/>
  <c r="X168" i="18"/>
  <c r="Q167" i="18"/>
  <c r="H167" i="18"/>
  <c r="Y165" i="18"/>
  <c r="Y167" i="18" s="1"/>
  <c r="X165" i="18"/>
  <c r="X167" i="18" s="1"/>
  <c r="W165" i="18"/>
  <c r="V165" i="18"/>
  <c r="U165" i="18"/>
  <c r="T165" i="18"/>
  <c r="S165" i="18"/>
  <c r="R165" i="18"/>
  <c r="Q165" i="18"/>
  <c r="O165" i="18"/>
  <c r="N165" i="18"/>
  <c r="M165" i="18"/>
  <c r="L165" i="18"/>
  <c r="K165" i="18"/>
  <c r="J165" i="18"/>
  <c r="I165" i="18"/>
  <c r="H165" i="18"/>
  <c r="G165" i="18"/>
  <c r="Y163" i="18"/>
  <c r="X163" i="18"/>
  <c r="W163" i="18"/>
  <c r="V163" i="18"/>
  <c r="U163" i="18"/>
  <c r="T163" i="18"/>
  <c r="S163" i="18"/>
  <c r="R163" i="18"/>
  <c r="Q163" i="18"/>
  <c r="O163" i="18"/>
  <c r="N163" i="18"/>
  <c r="M163" i="18"/>
  <c r="L163" i="18"/>
  <c r="K163" i="18"/>
  <c r="J163" i="18"/>
  <c r="I163" i="18"/>
  <c r="H163" i="18"/>
  <c r="G163" i="18"/>
  <c r="Y162" i="18"/>
  <c r="Y168" i="18" s="1"/>
  <c r="X162" i="18"/>
  <c r="W162" i="18"/>
  <c r="V162" i="18"/>
  <c r="U162" i="18"/>
  <c r="U168" i="18" s="1"/>
  <c r="T162" i="18"/>
  <c r="T168" i="18" s="1"/>
  <c r="S162" i="18"/>
  <c r="R162" i="18"/>
  <c r="Z162" i="18" s="1"/>
  <c r="Q162" i="18"/>
  <c r="Q168" i="18" s="1"/>
  <c r="O162" i="18"/>
  <c r="N162" i="18"/>
  <c r="M162" i="18"/>
  <c r="M167" i="18" s="1"/>
  <c r="L162" i="18"/>
  <c r="L168" i="18" s="1"/>
  <c r="K162" i="18"/>
  <c r="J162" i="18"/>
  <c r="I162" i="18"/>
  <c r="I168" i="18" s="1"/>
  <c r="H162" i="18"/>
  <c r="H168" i="18" s="1"/>
  <c r="G162" i="18"/>
  <c r="G159" i="18"/>
  <c r="AA158" i="18"/>
  <c r="G158" i="18"/>
  <c r="X158" i="18" s="1"/>
  <c r="H153" i="18"/>
  <c r="H152" i="18"/>
  <c r="H151" i="18"/>
  <c r="H150" i="18"/>
  <c r="H145" i="18"/>
  <c r="L144" i="18"/>
  <c r="H144" i="18"/>
  <c r="Y142" i="18"/>
  <c r="X142" i="18"/>
  <c r="W142" i="18"/>
  <c r="V142" i="18"/>
  <c r="U142" i="18"/>
  <c r="T142" i="18"/>
  <c r="S142" i="18"/>
  <c r="R142" i="18"/>
  <c r="Q142" i="18"/>
  <c r="O142" i="18"/>
  <c r="N142" i="18"/>
  <c r="M142" i="18"/>
  <c r="L142" i="18"/>
  <c r="L145" i="18" s="1"/>
  <c r="K142" i="18"/>
  <c r="J142" i="18"/>
  <c r="I142" i="18"/>
  <c r="H142" i="18"/>
  <c r="G142" i="18"/>
  <c r="Y140" i="18"/>
  <c r="X140" i="18"/>
  <c r="W140" i="18"/>
  <c r="V140" i="18"/>
  <c r="U140" i="18"/>
  <c r="T140" i="18"/>
  <c r="S140" i="18"/>
  <c r="R140" i="18"/>
  <c r="Q140" i="18"/>
  <c r="O140" i="18"/>
  <c r="N140" i="18"/>
  <c r="M140" i="18"/>
  <c r="L140" i="18"/>
  <c r="K140" i="18"/>
  <c r="J140" i="18"/>
  <c r="I140" i="18"/>
  <c r="H140" i="18"/>
  <c r="G140" i="18"/>
  <c r="Y139" i="18"/>
  <c r="X139" i="18"/>
  <c r="X145" i="18" s="1"/>
  <c r="W139" i="18"/>
  <c r="W145" i="18" s="1"/>
  <c r="V139" i="18"/>
  <c r="U139" i="18"/>
  <c r="T139" i="18"/>
  <c r="T144" i="18" s="1"/>
  <c r="S139" i="18"/>
  <c r="S145" i="18" s="1"/>
  <c r="R139" i="18"/>
  <c r="Q139" i="18"/>
  <c r="O139" i="18"/>
  <c r="O144" i="18" s="1"/>
  <c r="N139" i="18"/>
  <c r="N145" i="18" s="1"/>
  <c r="M139" i="18"/>
  <c r="L139" i="18"/>
  <c r="K139" i="18"/>
  <c r="J139" i="18"/>
  <c r="J145" i="18" s="1"/>
  <c r="I139" i="18"/>
  <c r="H139" i="18"/>
  <c r="G139" i="18"/>
  <c r="G136" i="18"/>
  <c r="AA135" i="18"/>
  <c r="G135" i="18"/>
  <c r="X135" i="18" s="1"/>
  <c r="H130" i="18"/>
  <c r="H129" i="18"/>
  <c r="H128" i="18"/>
  <c r="H127" i="18"/>
  <c r="V122" i="18"/>
  <c r="Y119" i="18"/>
  <c r="X119" i="18"/>
  <c r="W119" i="18"/>
  <c r="V119" i="18"/>
  <c r="U119" i="18"/>
  <c r="T119" i="18"/>
  <c r="S119" i="18"/>
  <c r="R119" i="18"/>
  <c r="Q119" i="18"/>
  <c r="O119" i="18"/>
  <c r="N119" i="18"/>
  <c r="M119" i="18"/>
  <c r="L119" i="18"/>
  <c r="K119" i="18"/>
  <c r="J119" i="18"/>
  <c r="J122" i="18" s="1"/>
  <c r="I119" i="18"/>
  <c r="H119" i="18"/>
  <c r="G119" i="18"/>
  <c r="Y117" i="18"/>
  <c r="X117" i="18"/>
  <c r="W117" i="18"/>
  <c r="V117" i="18"/>
  <c r="U117" i="18"/>
  <c r="T117" i="18"/>
  <c r="S117" i="18"/>
  <c r="R117" i="18"/>
  <c r="Q117" i="18"/>
  <c r="O117" i="18"/>
  <c r="N117" i="18"/>
  <c r="M117" i="18"/>
  <c r="L117" i="18"/>
  <c r="K117" i="18"/>
  <c r="J117" i="18"/>
  <c r="I117" i="18"/>
  <c r="H117" i="18"/>
  <c r="G117" i="18"/>
  <c r="Y116" i="18"/>
  <c r="X116" i="18"/>
  <c r="W116" i="18"/>
  <c r="W121" i="18" s="1"/>
  <c r="V116" i="18"/>
  <c r="U116" i="18"/>
  <c r="T116" i="18"/>
  <c r="T121" i="18" s="1"/>
  <c r="S116" i="18"/>
  <c r="S121" i="18" s="1"/>
  <c r="R116" i="18"/>
  <c r="R121" i="18" s="1"/>
  <c r="Q116" i="18"/>
  <c r="O116" i="18"/>
  <c r="O121" i="18" s="1"/>
  <c r="N116" i="18"/>
  <c r="N121" i="18" s="1"/>
  <c r="M116" i="18"/>
  <c r="L116" i="18"/>
  <c r="K116" i="18"/>
  <c r="K122" i="18" s="1"/>
  <c r="J116" i="18"/>
  <c r="J121" i="18" s="1"/>
  <c r="I116" i="18"/>
  <c r="H116" i="18"/>
  <c r="P116" i="18" s="1"/>
  <c r="G116" i="18"/>
  <c r="G122" i="18" s="1"/>
  <c r="G113" i="18"/>
  <c r="AA112" i="18"/>
  <c r="G112" i="18"/>
  <c r="X113" i="18" s="1"/>
  <c r="H107" i="18"/>
  <c r="H106" i="18"/>
  <c r="H105" i="18"/>
  <c r="H104" i="18"/>
  <c r="U99" i="18"/>
  <c r="T99" i="18"/>
  <c r="Y98" i="18"/>
  <c r="X98" i="18"/>
  <c r="T98" i="18"/>
  <c r="I98" i="18"/>
  <c r="H98" i="18"/>
  <c r="Y96" i="18"/>
  <c r="X96" i="18"/>
  <c r="W96" i="18"/>
  <c r="V96" i="18"/>
  <c r="U96" i="18"/>
  <c r="T96" i="18"/>
  <c r="S96" i="18"/>
  <c r="R96" i="18"/>
  <c r="Q96" i="18"/>
  <c r="Q98" i="18" s="1"/>
  <c r="O96" i="18"/>
  <c r="N96" i="18"/>
  <c r="M96" i="18"/>
  <c r="L96" i="18"/>
  <c r="K96" i="18"/>
  <c r="J96" i="18"/>
  <c r="I96" i="18"/>
  <c r="H96" i="18"/>
  <c r="H99" i="18" s="1"/>
  <c r="G96" i="18"/>
  <c r="Y94" i="18"/>
  <c r="X94" i="18"/>
  <c r="W94" i="18"/>
  <c r="V94" i="18"/>
  <c r="U94" i="18"/>
  <c r="T94" i="18"/>
  <c r="S94" i="18"/>
  <c r="R94" i="18"/>
  <c r="Q94" i="18"/>
  <c r="O94" i="18"/>
  <c r="N94" i="18"/>
  <c r="M94" i="18"/>
  <c r="L94" i="18"/>
  <c r="K94" i="18"/>
  <c r="J94" i="18"/>
  <c r="I94" i="18"/>
  <c r="H94" i="18"/>
  <c r="G94" i="18"/>
  <c r="Y93" i="18"/>
  <c r="Y99" i="18" s="1"/>
  <c r="X93" i="18"/>
  <c r="X99" i="18" s="1"/>
  <c r="W93" i="18"/>
  <c r="V93" i="18"/>
  <c r="U93" i="18"/>
  <c r="U98" i="18" s="1"/>
  <c r="T93" i="18"/>
  <c r="S93" i="18"/>
  <c r="R93" i="18"/>
  <c r="Q93" i="18"/>
  <c r="Q99" i="18" s="1"/>
  <c r="O93" i="18"/>
  <c r="N93" i="18"/>
  <c r="M93" i="18"/>
  <c r="M98" i="18" s="1"/>
  <c r="L93" i="18"/>
  <c r="L99" i="18" s="1"/>
  <c r="K93" i="18"/>
  <c r="J93" i="18"/>
  <c r="I93" i="18"/>
  <c r="H93" i="18"/>
  <c r="G93" i="18"/>
  <c r="G90" i="18"/>
  <c r="AA89" i="18"/>
  <c r="G89" i="18"/>
  <c r="Z40" i="18"/>
  <c r="P40" i="18"/>
  <c r="AA40" i="18" s="1"/>
  <c r="Z39" i="18"/>
  <c r="P39" i="18"/>
  <c r="AA39" i="18" s="1"/>
  <c r="AA38" i="18"/>
  <c r="Z38" i="18"/>
  <c r="P38" i="18"/>
  <c r="Z37" i="18"/>
  <c r="AA37" i="18" s="1"/>
  <c r="P37" i="18"/>
  <c r="Z36" i="18"/>
  <c r="P36" i="18"/>
  <c r="Z35" i="18"/>
  <c r="P35" i="18"/>
  <c r="AA35" i="18" s="1"/>
  <c r="AA34" i="18"/>
  <c r="Z34" i="18"/>
  <c r="P34" i="18"/>
  <c r="AA33" i="18"/>
  <c r="Z33" i="18"/>
  <c r="P33" i="18"/>
  <c r="Z32" i="18"/>
  <c r="P32" i="18"/>
  <c r="AA32" i="18" s="1"/>
  <c r="Z31" i="18"/>
  <c r="P31" i="18"/>
  <c r="AA31" i="18" s="1"/>
  <c r="AA30" i="18"/>
  <c r="Z30" i="18"/>
  <c r="P30" i="18"/>
  <c r="Z29" i="18"/>
  <c r="AA29" i="18" s="1"/>
  <c r="Z28" i="18"/>
  <c r="Z27" i="18"/>
  <c r="Z26" i="18"/>
  <c r="AA26" i="18" s="1"/>
  <c r="Z25" i="18"/>
  <c r="AA25" i="18" s="1"/>
  <c r="Z24" i="18"/>
  <c r="AA24" i="18"/>
  <c r="Z23" i="18"/>
  <c r="AA23" i="18"/>
  <c r="AA22" i="18"/>
  <c r="Z22" i="18"/>
  <c r="Z21" i="18"/>
  <c r="AA21" i="18" s="1"/>
  <c r="Z20" i="18"/>
  <c r="Z19" i="18"/>
  <c r="AA19" i="18" s="1"/>
  <c r="Z18" i="18"/>
  <c r="AA18" i="18" s="1"/>
  <c r="AA17" i="18"/>
  <c r="Z17" i="18"/>
  <c r="Z16" i="18"/>
  <c r="AA16" i="18"/>
  <c r="Z15" i="18"/>
  <c r="AA15" i="18" s="1"/>
  <c r="Z14" i="18"/>
  <c r="AA14" i="18" s="1"/>
  <c r="AA13" i="18"/>
  <c r="Z13" i="18"/>
  <c r="Z12" i="18"/>
  <c r="Z11" i="18"/>
  <c r="AA11" i="18" s="1"/>
  <c r="H774" i="19"/>
  <c r="H773" i="19"/>
  <c r="H772" i="19"/>
  <c r="H771" i="19"/>
  <c r="W766" i="19"/>
  <c r="V766" i="19"/>
  <c r="S766" i="19"/>
  <c r="R766" i="19"/>
  <c r="N766" i="19"/>
  <c r="J766" i="19"/>
  <c r="W765" i="19"/>
  <c r="V765" i="19"/>
  <c r="S765" i="19"/>
  <c r="R765" i="19"/>
  <c r="O765" i="19"/>
  <c r="N765" i="19"/>
  <c r="K765" i="19"/>
  <c r="J765" i="19"/>
  <c r="G765" i="19"/>
  <c r="W764" i="19"/>
  <c r="V764" i="19"/>
  <c r="S764" i="19"/>
  <c r="R764" i="19"/>
  <c r="O764" i="19"/>
  <c r="N764" i="19"/>
  <c r="K764" i="19"/>
  <c r="J764" i="19"/>
  <c r="G764" i="19"/>
  <c r="Y763" i="19"/>
  <c r="X763" i="19"/>
  <c r="W763" i="19"/>
  <c r="V763" i="19"/>
  <c r="U763" i="19"/>
  <c r="T763" i="19"/>
  <c r="S763" i="19"/>
  <c r="R763" i="19"/>
  <c r="Q763" i="19"/>
  <c r="O763" i="19"/>
  <c r="O766" i="19" s="1"/>
  <c r="N763" i="19"/>
  <c r="M763" i="19"/>
  <c r="L763" i="19"/>
  <c r="K763" i="19"/>
  <c r="K766" i="19" s="1"/>
  <c r="J763" i="19"/>
  <c r="I763" i="19"/>
  <c r="I766" i="19" s="1"/>
  <c r="H763" i="19"/>
  <c r="G763" i="19"/>
  <c r="G766" i="19" s="1"/>
  <c r="Y761" i="19"/>
  <c r="X761" i="19"/>
  <c r="W761" i="19"/>
  <c r="V761" i="19"/>
  <c r="U761" i="19"/>
  <c r="T761" i="19"/>
  <c r="S761" i="19"/>
  <c r="R761" i="19"/>
  <c r="Q761" i="19"/>
  <c r="O761" i="19"/>
  <c r="N761" i="19"/>
  <c r="M761" i="19"/>
  <c r="L761" i="19"/>
  <c r="K761" i="19"/>
  <c r="J761" i="19"/>
  <c r="I761" i="19"/>
  <c r="H761" i="19"/>
  <c r="G761" i="19"/>
  <c r="Y760" i="19"/>
  <c r="X760" i="19"/>
  <c r="X764" i="19" s="1"/>
  <c r="W760" i="19"/>
  <c r="V760" i="19"/>
  <c r="U760" i="19"/>
  <c r="T760" i="19"/>
  <c r="S760" i="19"/>
  <c r="R760" i="19"/>
  <c r="Q760" i="19"/>
  <c r="O760" i="19"/>
  <c r="N760" i="19"/>
  <c r="M760" i="19"/>
  <c r="L760" i="19"/>
  <c r="L764" i="19" s="1"/>
  <c r="K760" i="19"/>
  <c r="J760" i="19"/>
  <c r="I760" i="19"/>
  <c r="H760" i="19"/>
  <c r="P760" i="19" s="1"/>
  <c r="G760" i="19"/>
  <c r="G757" i="19"/>
  <c r="AA756" i="19"/>
  <c r="X756" i="19"/>
  <c r="L757" i="19" s="1"/>
  <c r="G756" i="19"/>
  <c r="X757" i="19" s="1"/>
  <c r="H751" i="19"/>
  <c r="H750" i="19"/>
  <c r="H749" i="19"/>
  <c r="H748" i="19"/>
  <c r="Y743" i="19"/>
  <c r="V743" i="19"/>
  <c r="U743" i="19"/>
  <c r="R743" i="19"/>
  <c r="Q743" i="19"/>
  <c r="M743" i="19"/>
  <c r="I743" i="19"/>
  <c r="Y742" i="19"/>
  <c r="V742" i="19"/>
  <c r="U742" i="19"/>
  <c r="R742" i="19"/>
  <c r="Q742" i="19"/>
  <c r="N742" i="19"/>
  <c r="M742" i="19"/>
  <c r="J742" i="19"/>
  <c r="I742" i="19"/>
  <c r="Y741" i="19"/>
  <c r="V741" i="19"/>
  <c r="U741" i="19"/>
  <c r="R741" i="19"/>
  <c r="Q741" i="19"/>
  <c r="N741" i="19"/>
  <c r="M741" i="19"/>
  <c r="J741" i="19"/>
  <c r="I741" i="19"/>
  <c r="Y740" i="19"/>
  <c r="X740" i="19"/>
  <c r="W740" i="19"/>
  <c r="V740" i="19"/>
  <c r="U740" i="19"/>
  <c r="T740" i="19"/>
  <c r="S740" i="19"/>
  <c r="S741" i="19" s="1"/>
  <c r="R740" i="19"/>
  <c r="Q740" i="19"/>
  <c r="O740" i="19"/>
  <c r="O741" i="19" s="1"/>
  <c r="N740" i="19"/>
  <c r="N743" i="19" s="1"/>
  <c r="M740" i="19"/>
  <c r="L740" i="19"/>
  <c r="K740" i="19"/>
  <c r="K741" i="19" s="1"/>
  <c r="J740" i="19"/>
  <c r="J743" i="19" s="1"/>
  <c r="I740" i="19"/>
  <c r="H740" i="19"/>
  <c r="G740" i="19"/>
  <c r="P740" i="19" s="1"/>
  <c r="Y738" i="19"/>
  <c r="X738" i="19"/>
  <c r="W738" i="19"/>
  <c r="V738" i="19"/>
  <c r="U738" i="19"/>
  <c r="T738" i="19"/>
  <c r="S738" i="19"/>
  <c r="R738" i="19"/>
  <c r="Q738" i="19"/>
  <c r="O738" i="19"/>
  <c r="N738" i="19"/>
  <c r="M738" i="19"/>
  <c r="L738" i="19"/>
  <c r="K738" i="19"/>
  <c r="J738" i="19"/>
  <c r="I738" i="19"/>
  <c r="H738" i="19"/>
  <c r="G738" i="19"/>
  <c r="Y737" i="19"/>
  <c r="X737" i="19"/>
  <c r="W737" i="19"/>
  <c r="V737" i="19"/>
  <c r="U737" i="19"/>
  <c r="T737" i="19"/>
  <c r="S737" i="19"/>
  <c r="R737" i="19"/>
  <c r="Q737" i="19"/>
  <c r="O737" i="19"/>
  <c r="N737" i="19"/>
  <c r="M737" i="19"/>
  <c r="L737" i="19"/>
  <c r="K737" i="19"/>
  <c r="J737" i="19"/>
  <c r="I737" i="19"/>
  <c r="H737" i="19"/>
  <c r="G737" i="19"/>
  <c r="P737" i="19" s="1"/>
  <c r="G734" i="19"/>
  <c r="AA733" i="19"/>
  <c r="X733" i="19"/>
  <c r="O734" i="19" s="1"/>
  <c r="G733" i="19"/>
  <c r="X734" i="19" s="1"/>
  <c r="H728" i="19"/>
  <c r="H727" i="19"/>
  <c r="H726" i="19"/>
  <c r="H725" i="19"/>
  <c r="Y720" i="19"/>
  <c r="X720" i="19"/>
  <c r="U720" i="19"/>
  <c r="T720" i="19"/>
  <c r="Q720" i="19"/>
  <c r="L720" i="19"/>
  <c r="H720" i="19"/>
  <c r="Y719" i="19"/>
  <c r="X719" i="19"/>
  <c r="U719" i="19"/>
  <c r="T719" i="19"/>
  <c r="Q719" i="19"/>
  <c r="M719" i="19"/>
  <c r="L719" i="19"/>
  <c r="I719" i="19"/>
  <c r="H719" i="19"/>
  <c r="Y718" i="19"/>
  <c r="X718" i="19"/>
  <c r="U718" i="19"/>
  <c r="T718" i="19"/>
  <c r="Q718" i="19"/>
  <c r="M718" i="19"/>
  <c r="L718" i="19"/>
  <c r="I718" i="19"/>
  <c r="H718" i="19"/>
  <c r="Y717" i="19"/>
  <c r="X717" i="19"/>
  <c r="W717" i="19"/>
  <c r="V717" i="19"/>
  <c r="U717" i="19"/>
  <c r="T717" i="19"/>
  <c r="S717" i="19"/>
  <c r="R717" i="19"/>
  <c r="Q717" i="19"/>
  <c r="O717" i="19"/>
  <c r="N717" i="19"/>
  <c r="N718" i="19" s="1"/>
  <c r="M717" i="19"/>
  <c r="M720" i="19" s="1"/>
  <c r="L717" i="19"/>
  <c r="K717" i="19"/>
  <c r="K720" i="19" s="1"/>
  <c r="J717" i="19"/>
  <c r="J718" i="19" s="1"/>
  <c r="I717" i="19"/>
  <c r="I720" i="19" s="1"/>
  <c r="H717" i="19"/>
  <c r="G717" i="19"/>
  <c r="Y715" i="19"/>
  <c r="X715" i="19"/>
  <c r="W715" i="19"/>
  <c r="V715" i="19"/>
  <c r="U715" i="19"/>
  <c r="T715" i="19"/>
  <c r="S715" i="19"/>
  <c r="R715" i="19"/>
  <c r="Q715" i="19"/>
  <c r="O715" i="19"/>
  <c r="N715" i="19"/>
  <c r="M715" i="19"/>
  <c r="L715" i="19"/>
  <c r="K715" i="19"/>
  <c r="J715" i="19"/>
  <c r="I715" i="19"/>
  <c r="H715" i="19"/>
  <c r="G715" i="19"/>
  <c r="Y714" i="19"/>
  <c r="X714" i="19"/>
  <c r="W714" i="19"/>
  <c r="V714" i="19"/>
  <c r="U714" i="19"/>
  <c r="T714" i="19"/>
  <c r="S714" i="19"/>
  <c r="R714" i="19"/>
  <c r="R718" i="19" s="1"/>
  <c r="Q714" i="19"/>
  <c r="O714" i="19"/>
  <c r="N714" i="19"/>
  <c r="M714" i="19"/>
  <c r="L714" i="19"/>
  <c r="K714" i="19"/>
  <c r="J714" i="19"/>
  <c r="I714" i="19"/>
  <c r="H714" i="19"/>
  <c r="G714" i="19"/>
  <c r="P714" i="19" s="1"/>
  <c r="L711" i="19"/>
  <c r="G711" i="19"/>
  <c r="AA710" i="19"/>
  <c r="G710" i="19"/>
  <c r="X710" i="19" s="1"/>
  <c r="O711" i="19" s="1"/>
  <c r="H705" i="19"/>
  <c r="H704" i="19"/>
  <c r="H703" i="19"/>
  <c r="H702" i="19"/>
  <c r="X697" i="19"/>
  <c r="W697" i="19"/>
  <c r="T697" i="19"/>
  <c r="S697" i="19"/>
  <c r="O697" i="19"/>
  <c r="K697" i="19"/>
  <c r="G697" i="19"/>
  <c r="X696" i="19"/>
  <c r="W696" i="19"/>
  <c r="T696" i="19"/>
  <c r="S696" i="19"/>
  <c r="O696" i="19"/>
  <c r="L696" i="19"/>
  <c r="K696" i="19"/>
  <c r="H696" i="19"/>
  <c r="G696" i="19"/>
  <c r="X695" i="19"/>
  <c r="W695" i="19"/>
  <c r="T695" i="19"/>
  <c r="S695" i="19"/>
  <c r="O695" i="19"/>
  <c r="L695" i="19"/>
  <c r="K695" i="19"/>
  <c r="I695" i="19"/>
  <c r="H695" i="19"/>
  <c r="G695" i="19"/>
  <c r="Y694" i="19"/>
  <c r="X694" i="19"/>
  <c r="W694" i="19"/>
  <c r="V694" i="19"/>
  <c r="U694" i="19"/>
  <c r="U695" i="19" s="1"/>
  <c r="T694" i="19"/>
  <c r="S694" i="19"/>
  <c r="R694" i="19"/>
  <c r="Q694" i="19"/>
  <c r="Q695" i="19" s="1"/>
  <c r="O694" i="19"/>
  <c r="N694" i="19"/>
  <c r="M694" i="19"/>
  <c r="L694" i="19"/>
  <c r="L697" i="19" s="1"/>
  <c r="K694" i="19"/>
  <c r="J694" i="19"/>
  <c r="J697" i="19" s="1"/>
  <c r="I694" i="19"/>
  <c r="H694" i="19"/>
  <c r="P694" i="19" s="1"/>
  <c r="G694" i="19"/>
  <c r="Y692" i="19"/>
  <c r="X692" i="19"/>
  <c r="W692" i="19"/>
  <c r="V692" i="19"/>
  <c r="U692" i="19"/>
  <c r="T692" i="19"/>
  <c r="S692" i="19"/>
  <c r="R692" i="19"/>
  <c r="Q692" i="19"/>
  <c r="O692" i="19"/>
  <c r="N692" i="19"/>
  <c r="M692" i="19"/>
  <c r="L692" i="19"/>
  <c r="K692" i="19"/>
  <c r="J692" i="19"/>
  <c r="I692" i="19"/>
  <c r="H692" i="19"/>
  <c r="G692" i="19"/>
  <c r="Y691" i="19"/>
  <c r="X691" i="19"/>
  <c r="W691" i="19"/>
  <c r="V691" i="19"/>
  <c r="U691" i="19"/>
  <c r="T691" i="19"/>
  <c r="S691" i="19"/>
  <c r="R691" i="19"/>
  <c r="Q691" i="19"/>
  <c r="Z691" i="19" s="1"/>
  <c r="O691" i="19"/>
  <c r="N691" i="19"/>
  <c r="M691" i="19"/>
  <c r="L691" i="19"/>
  <c r="K691" i="19"/>
  <c r="J691" i="19"/>
  <c r="I691" i="19"/>
  <c r="H691" i="19"/>
  <c r="P691" i="19" s="1"/>
  <c r="G691" i="19"/>
  <c r="X688" i="19"/>
  <c r="G688" i="19"/>
  <c r="AA687" i="19"/>
  <c r="X687" i="19"/>
  <c r="O688" i="19" s="1"/>
  <c r="G687" i="19"/>
  <c r="H682" i="19"/>
  <c r="H681" i="19"/>
  <c r="H680" i="19"/>
  <c r="H679" i="19"/>
  <c r="W674" i="19"/>
  <c r="V674" i="19"/>
  <c r="S674" i="19"/>
  <c r="R674" i="19"/>
  <c r="N674" i="19"/>
  <c r="J674" i="19"/>
  <c r="W673" i="19"/>
  <c r="V673" i="19"/>
  <c r="S673" i="19"/>
  <c r="R673" i="19"/>
  <c r="O673" i="19"/>
  <c r="N673" i="19"/>
  <c r="K673" i="19"/>
  <c r="J673" i="19"/>
  <c r="G673" i="19"/>
  <c r="W672" i="19"/>
  <c r="V672" i="19"/>
  <c r="S672" i="19"/>
  <c r="R672" i="19"/>
  <c r="O672" i="19"/>
  <c r="N672" i="19"/>
  <c r="K672" i="19"/>
  <c r="J672" i="19"/>
  <c r="G672" i="19"/>
  <c r="Y671" i="19"/>
  <c r="X671" i="19"/>
  <c r="X672" i="19" s="1"/>
  <c r="W671" i="19"/>
  <c r="V671" i="19"/>
  <c r="U671" i="19"/>
  <c r="T671" i="19"/>
  <c r="S671" i="19"/>
  <c r="R671" i="19"/>
  <c r="Q671" i="19"/>
  <c r="O671" i="19"/>
  <c r="O674" i="19" s="1"/>
  <c r="N671" i="19"/>
  <c r="M671" i="19"/>
  <c r="M674" i="19" s="1"/>
  <c r="L671" i="19"/>
  <c r="L672" i="19" s="1"/>
  <c r="K671" i="19"/>
  <c r="K674" i="19" s="1"/>
  <c r="J671" i="19"/>
  <c r="I671" i="19"/>
  <c r="I674" i="19" s="1"/>
  <c r="H671" i="19"/>
  <c r="G671" i="19"/>
  <c r="G674" i="19" s="1"/>
  <c r="Y669" i="19"/>
  <c r="X669" i="19"/>
  <c r="W669" i="19"/>
  <c r="V669" i="19"/>
  <c r="U669" i="19"/>
  <c r="T669" i="19"/>
  <c r="S669" i="19"/>
  <c r="R669" i="19"/>
  <c r="Q669" i="19"/>
  <c r="O669" i="19"/>
  <c r="N669" i="19"/>
  <c r="M669" i="19"/>
  <c r="L669" i="19"/>
  <c r="K669" i="19"/>
  <c r="J669" i="19"/>
  <c r="I669" i="19"/>
  <c r="H669" i="19"/>
  <c r="G669" i="19"/>
  <c r="Y668" i="19"/>
  <c r="X668" i="19"/>
  <c r="W668" i="19"/>
  <c r="V668" i="19"/>
  <c r="U668" i="19"/>
  <c r="T668" i="19"/>
  <c r="S668" i="19"/>
  <c r="R668" i="19"/>
  <c r="Q668" i="19"/>
  <c r="O668" i="19"/>
  <c r="N668" i="19"/>
  <c r="M668" i="19"/>
  <c r="L668" i="19"/>
  <c r="K668" i="19"/>
  <c r="J668" i="19"/>
  <c r="I668" i="19"/>
  <c r="H668" i="19"/>
  <c r="P668" i="19" s="1"/>
  <c r="G668" i="19"/>
  <c r="G665" i="19"/>
  <c r="AA664" i="19"/>
  <c r="X664" i="19"/>
  <c r="L665" i="19" s="1"/>
  <c r="G664" i="19"/>
  <c r="X665" i="19" s="1"/>
  <c r="H659" i="19"/>
  <c r="H658" i="19"/>
  <c r="H657" i="19"/>
  <c r="H656" i="19"/>
  <c r="Y651" i="19"/>
  <c r="V651" i="19"/>
  <c r="U651" i="19"/>
  <c r="R651" i="19"/>
  <c r="Q651" i="19"/>
  <c r="M651" i="19"/>
  <c r="I651" i="19"/>
  <c r="Y650" i="19"/>
  <c r="V650" i="19"/>
  <c r="U650" i="19"/>
  <c r="R650" i="19"/>
  <c r="Q650" i="19"/>
  <c r="N650" i="19"/>
  <c r="M650" i="19"/>
  <c r="J650" i="19"/>
  <c r="I650" i="19"/>
  <c r="Y649" i="19"/>
  <c r="V649" i="19"/>
  <c r="U649" i="19"/>
  <c r="S649" i="19"/>
  <c r="R649" i="19"/>
  <c r="Q649" i="19"/>
  <c r="N649" i="19"/>
  <c r="M649" i="19"/>
  <c r="K649" i="19"/>
  <c r="J649" i="19"/>
  <c r="I649" i="19"/>
  <c r="Y648" i="19"/>
  <c r="X648" i="19"/>
  <c r="W648" i="19"/>
  <c r="V648" i="19"/>
  <c r="U648" i="19"/>
  <c r="T648" i="19"/>
  <c r="S648" i="19"/>
  <c r="R648" i="19"/>
  <c r="Q648" i="19"/>
  <c r="O648" i="19"/>
  <c r="N648" i="19"/>
  <c r="N651" i="19" s="1"/>
  <c r="M648" i="19"/>
  <c r="L648" i="19"/>
  <c r="K648" i="19"/>
  <c r="J648" i="19"/>
  <c r="J651" i="19" s="1"/>
  <c r="I648" i="19"/>
  <c r="H648" i="19"/>
  <c r="G648" i="19"/>
  <c r="Y646" i="19"/>
  <c r="X646" i="19"/>
  <c r="W646" i="19"/>
  <c r="V646" i="19"/>
  <c r="U646" i="19"/>
  <c r="T646" i="19"/>
  <c r="S646" i="19"/>
  <c r="R646" i="19"/>
  <c r="Q646" i="19"/>
  <c r="O646" i="19"/>
  <c r="N646" i="19"/>
  <c r="M646" i="19"/>
  <c r="L646" i="19"/>
  <c r="K646" i="19"/>
  <c r="J646" i="19"/>
  <c r="I646" i="19"/>
  <c r="H646" i="19"/>
  <c r="G646" i="19"/>
  <c r="Y645" i="19"/>
  <c r="X645" i="19"/>
  <c r="W645" i="19"/>
  <c r="V645" i="19"/>
  <c r="U645" i="19"/>
  <c r="T645" i="19"/>
  <c r="S645" i="19"/>
  <c r="R645" i="19"/>
  <c r="Q645" i="19"/>
  <c r="O645" i="19"/>
  <c r="N645" i="19"/>
  <c r="M645" i="19"/>
  <c r="L645" i="19"/>
  <c r="K645" i="19"/>
  <c r="J645" i="19"/>
  <c r="I645" i="19"/>
  <c r="H645" i="19"/>
  <c r="P645" i="19" s="1"/>
  <c r="G645" i="19"/>
  <c r="G642" i="19"/>
  <c r="AA641" i="19"/>
  <c r="X641" i="19"/>
  <c r="O642" i="19" s="1"/>
  <c r="G641" i="19"/>
  <c r="X642" i="19" s="1"/>
  <c r="H636" i="19"/>
  <c r="H635" i="19"/>
  <c r="H634" i="19"/>
  <c r="H633" i="19"/>
  <c r="Y628" i="19"/>
  <c r="X628" i="19"/>
  <c r="U628" i="19"/>
  <c r="T628" i="19"/>
  <c r="Q628" i="19"/>
  <c r="L628" i="19"/>
  <c r="H628" i="19"/>
  <c r="Y627" i="19"/>
  <c r="X627" i="19"/>
  <c r="U627" i="19"/>
  <c r="T627" i="19"/>
  <c r="Q627" i="19"/>
  <c r="M627" i="19"/>
  <c r="L627" i="19"/>
  <c r="I627" i="19"/>
  <c r="H627" i="19"/>
  <c r="Y626" i="19"/>
  <c r="X626" i="19"/>
  <c r="U626" i="19"/>
  <c r="T626" i="19"/>
  <c r="Q626" i="19"/>
  <c r="N626" i="19"/>
  <c r="M626" i="19"/>
  <c r="L626" i="19"/>
  <c r="I626" i="19"/>
  <c r="H626" i="19"/>
  <c r="Y625" i="19"/>
  <c r="X625" i="19"/>
  <c r="W625" i="19"/>
  <c r="V625" i="19"/>
  <c r="U625" i="19"/>
  <c r="T625" i="19"/>
  <c r="S625" i="19"/>
  <c r="R625" i="19"/>
  <c r="Q625" i="19"/>
  <c r="O625" i="19"/>
  <c r="N625" i="19"/>
  <c r="M625" i="19"/>
  <c r="M628" i="19" s="1"/>
  <c r="L625" i="19"/>
  <c r="K625" i="19"/>
  <c r="J625" i="19"/>
  <c r="I625" i="19"/>
  <c r="I628" i="19" s="1"/>
  <c r="H625" i="19"/>
  <c r="G625" i="19"/>
  <c r="Y623" i="19"/>
  <c r="X623" i="19"/>
  <c r="W623" i="19"/>
  <c r="V623" i="19"/>
  <c r="U623" i="19"/>
  <c r="T623" i="19"/>
  <c r="S623" i="19"/>
  <c r="R623" i="19"/>
  <c r="Q623" i="19"/>
  <c r="O623" i="19"/>
  <c r="N623" i="19"/>
  <c r="M623" i="19"/>
  <c r="L623" i="19"/>
  <c r="K623" i="19"/>
  <c r="J623" i="19"/>
  <c r="I623" i="19"/>
  <c r="H623" i="19"/>
  <c r="G623" i="19"/>
  <c r="Y622" i="19"/>
  <c r="X622" i="19"/>
  <c r="W622" i="19"/>
  <c r="V622" i="19"/>
  <c r="U622" i="19"/>
  <c r="T622" i="19"/>
  <c r="S622" i="19"/>
  <c r="R622" i="19"/>
  <c r="R626" i="19" s="1"/>
  <c r="Q622" i="19"/>
  <c r="O622" i="19"/>
  <c r="N622" i="19"/>
  <c r="M622" i="19"/>
  <c r="L622" i="19"/>
  <c r="K622" i="19"/>
  <c r="J622" i="19"/>
  <c r="I622" i="19"/>
  <c r="H622" i="19"/>
  <c r="G622" i="19"/>
  <c r="P622" i="19" s="1"/>
  <c r="G619" i="19"/>
  <c r="AA618" i="19"/>
  <c r="G618" i="19"/>
  <c r="X618" i="19" s="1"/>
  <c r="O619" i="19" s="1"/>
  <c r="H613" i="19"/>
  <c r="H612" i="19"/>
  <c r="H611" i="19"/>
  <c r="H610" i="19"/>
  <c r="X605" i="19"/>
  <c r="W605" i="19"/>
  <c r="T605" i="19"/>
  <c r="S605" i="19"/>
  <c r="O605" i="19"/>
  <c r="N605" i="19"/>
  <c r="K605" i="19"/>
  <c r="J605" i="19"/>
  <c r="G605" i="19"/>
  <c r="X604" i="19"/>
  <c r="W604" i="19"/>
  <c r="T604" i="19"/>
  <c r="S604" i="19"/>
  <c r="O604" i="19"/>
  <c r="L604" i="19"/>
  <c r="K604" i="19"/>
  <c r="H604" i="19"/>
  <c r="G604" i="19"/>
  <c r="X603" i="19"/>
  <c r="W603" i="19"/>
  <c r="U603" i="19"/>
  <c r="T603" i="19"/>
  <c r="S603" i="19"/>
  <c r="O603" i="19"/>
  <c r="M603" i="19"/>
  <c r="L603" i="19"/>
  <c r="K603" i="19"/>
  <c r="H603" i="19"/>
  <c r="G603" i="19"/>
  <c r="Y602" i="19"/>
  <c r="X602" i="19"/>
  <c r="W602" i="19"/>
  <c r="V602" i="19"/>
  <c r="U602" i="19"/>
  <c r="T602" i="19"/>
  <c r="S602" i="19"/>
  <c r="R602" i="19"/>
  <c r="Q602" i="19"/>
  <c r="O602" i="19"/>
  <c r="N602" i="19"/>
  <c r="M602" i="19"/>
  <c r="L602" i="19"/>
  <c r="L605" i="19" s="1"/>
  <c r="K602" i="19"/>
  <c r="J602" i="19"/>
  <c r="I602" i="19"/>
  <c r="H602" i="19"/>
  <c r="G602" i="19"/>
  <c r="Y600" i="19"/>
  <c r="X600" i="19"/>
  <c r="W600" i="19"/>
  <c r="V600" i="19"/>
  <c r="U600" i="19"/>
  <c r="T600" i="19"/>
  <c r="S600" i="19"/>
  <c r="R600" i="19"/>
  <c r="Q600" i="19"/>
  <c r="O600" i="19"/>
  <c r="N600" i="19"/>
  <c r="M600" i="19"/>
  <c r="L600" i="19"/>
  <c r="K600" i="19"/>
  <c r="J600" i="19"/>
  <c r="I600" i="19"/>
  <c r="H600" i="19"/>
  <c r="G600" i="19"/>
  <c r="Y599" i="19"/>
  <c r="X599" i="19"/>
  <c r="W599" i="19"/>
  <c r="V599" i="19"/>
  <c r="U599" i="19"/>
  <c r="T599" i="19"/>
  <c r="S599" i="19"/>
  <c r="R599" i="19"/>
  <c r="Z599" i="19" s="1"/>
  <c r="Q599" i="19"/>
  <c r="O599" i="19"/>
  <c r="N599" i="19"/>
  <c r="M599" i="19"/>
  <c r="L599" i="19"/>
  <c r="K599" i="19"/>
  <c r="J599" i="19"/>
  <c r="I599" i="19"/>
  <c r="H599" i="19"/>
  <c r="G599" i="19"/>
  <c r="X596" i="19"/>
  <c r="G596" i="19"/>
  <c r="AA595" i="19"/>
  <c r="X595" i="19"/>
  <c r="O596" i="19" s="1"/>
  <c r="G595" i="19"/>
  <c r="H590" i="19"/>
  <c r="H589" i="19"/>
  <c r="H588" i="19"/>
  <c r="H587" i="19"/>
  <c r="V582" i="19"/>
  <c r="R582" i="19"/>
  <c r="N582" i="19"/>
  <c r="L582" i="19"/>
  <c r="J582" i="19"/>
  <c r="V581" i="19"/>
  <c r="R581" i="19"/>
  <c r="Q581" i="19"/>
  <c r="N581" i="19"/>
  <c r="K581" i="19"/>
  <c r="J581" i="19"/>
  <c r="V580" i="19"/>
  <c r="R580" i="19"/>
  <c r="N580" i="19"/>
  <c r="J580" i="19"/>
  <c r="Y579" i="19"/>
  <c r="Y581" i="19" s="1"/>
  <c r="X579" i="19"/>
  <c r="W579" i="19"/>
  <c r="V579" i="19"/>
  <c r="U579" i="19"/>
  <c r="T579" i="19"/>
  <c r="S579" i="19"/>
  <c r="R579" i="19"/>
  <c r="Q579" i="19"/>
  <c r="O579" i="19"/>
  <c r="N579" i="19"/>
  <c r="M579" i="19"/>
  <c r="M580" i="19" s="1"/>
  <c r="L579" i="19"/>
  <c r="L580" i="19" s="1"/>
  <c r="K579" i="19"/>
  <c r="J579" i="19"/>
  <c r="I579" i="19"/>
  <c r="I580" i="19" s="1"/>
  <c r="H579" i="19"/>
  <c r="H582" i="19" s="1"/>
  <c r="G579" i="19"/>
  <c r="Y577" i="19"/>
  <c r="X577" i="19"/>
  <c r="W577" i="19"/>
  <c r="V577" i="19"/>
  <c r="U577" i="19"/>
  <c r="T577" i="19"/>
  <c r="S577" i="19"/>
  <c r="R577" i="19"/>
  <c r="Q577" i="19"/>
  <c r="O577" i="19"/>
  <c r="N577" i="19"/>
  <c r="M577" i="19"/>
  <c r="L577" i="19"/>
  <c r="K577" i="19"/>
  <c r="J577" i="19"/>
  <c r="I577" i="19"/>
  <c r="H577" i="19"/>
  <c r="G577" i="19"/>
  <c r="Y576" i="19"/>
  <c r="X576" i="19"/>
  <c r="W576" i="19"/>
  <c r="V576" i="19"/>
  <c r="U576" i="19"/>
  <c r="T576" i="19"/>
  <c r="T580" i="19" s="1"/>
  <c r="S576" i="19"/>
  <c r="S582" i="19" s="1"/>
  <c r="R576" i="19"/>
  <c r="Q576" i="19"/>
  <c r="O576" i="19"/>
  <c r="N576" i="19"/>
  <c r="M576" i="19"/>
  <c r="L576" i="19"/>
  <c r="K576" i="19"/>
  <c r="K580" i="19" s="1"/>
  <c r="J576" i="19"/>
  <c r="I576" i="19"/>
  <c r="H576" i="19"/>
  <c r="G576" i="19"/>
  <c r="P576" i="19" s="1"/>
  <c r="G573" i="19"/>
  <c r="AA572" i="19"/>
  <c r="G572" i="19"/>
  <c r="X573" i="19" s="1"/>
  <c r="H567" i="19"/>
  <c r="H566" i="19"/>
  <c r="H565" i="19"/>
  <c r="H564" i="19"/>
  <c r="Y559" i="19"/>
  <c r="U559" i="19"/>
  <c r="Q559" i="19"/>
  <c r="M559" i="19"/>
  <c r="K559" i="19"/>
  <c r="I559" i="19"/>
  <c r="Y558" i="19"/>
  <c r="U558" i="19"/>
  <c r="Q558" i="19"/>
  <c r="M558" i="19"/>
  <c r="I558" i="19"/>
  <c r="Y557" i="19"/>
  <c r="U557" i="19"/>
  <c r="S557" i="19"/>
  <c r="Q557" i="19"/>
  <c r="O557" i="19"/>
  <c r="M557" i="19"/>
  <c r="I557" i="19"/>
  <c r="Y556" i="19"/>
  <c r="X556" i="19"/>
  <c r="X559" i="19" s="1"/>
  <c r="W556" i="19"/>
  <c r="V556" i="19"/>
  <c r="U556" i="19"/>
  <c r="T556" i="19"/>
  <c r="S556" i="19"/>
  <c r="R556" i="19"/>
  <c r="Q556" i="19"/>
  <c r="O556" i="19"/>
  <c r="N556" i="19"/>
  <c r="M556" i="19"/>
  <c r="L556" i="19"/>
  <c r="L559" i="19" s="1"/>
  <c r="K556" i="19"/>
  <c r="J556" i="19"/>
  <c r="I556" i="19"/>
  <c r="H556" i="19"/>
  <c r="G556" i="19"/>
  <c r="Y554" i="19"/>
  <c r="X554" i="19"/>
  <c r="W554" i="19"/>
  <c r="V554" i="19"/>
  <c r="U554" i="19"/>
  <c r="T554" i="19"/>
  <c r="S554" i="19"/>
  <c r="R554" i="19"/>
  <c r="Q554" i="19"/>
  <c r="O554" i="19"/>
  <c r="N554" i="19"/>
  <c r="M554" i="19"/>
  <c r="L554" i="19"/>
  <c r="K554" i="19"/>
  <c r="J554" i="19"/>
  <c r="I554" i="19"/>
  <c r="H554" i="19"/>
  <c r="G554" i="19"/>
  <c r="Y553" i="19"/>
  <c r="X553" i="19"/>
  <c r="W553" i="19"/>
  <c r="V553" i="19"/>
  <c r="U553" i="19"/>
  <c r="T553" i="19"/>
  <c r="T558" i="19" s="1"/>
  <c r="S553" i="19"/>
  <c r="R553" i="19"/>
  <c r="Z553" i="19" s="1"/>
  <c r="Q553" i="19"/>
  <c r="O553" i="19"/>
  <c r="O559" i="19" s="1"/>
  <c r="N553" i="19"/>
  <c r="M553" i="19"/>
  <c r="L553" i="19"/>
  <c r="K553" i="19"/>
  <c r="J553" i="19"/>
  <c r="I553" i="19"/>
  <c r="H553" i="19"/>
  <c r="P553" i="19" s="1"/>
  <c r="G553" i="19"/>
  <c r="G550" i="19"/>
  <c r="AA549" i="19"/>
  <c r="X549" i="19"/>
  <c r="L550" i="19" s="1"/>
  <c r="G549" i="19"/>
  <c r="X550" i="19" s="1"/>
  <c r="H544" i="19"/>
  <c r="H543" i="19"/>
  <c r="H542" i="19"/>
  <c r="H541" i="19"/>
  <c r="X536" i="19"/>
  <c r="T536" i="19"/>
  <c r="Q536" i="19"/>
  <c r="L536" i="19"/>
  <c r="H536" i="19"/>
  <c r="X535" i="19"/>
  <c r="U535" i="19"/>
  <c r="T535" i="19"/>
  <c r="L535" i="19"/>
  <c r="K535" i="19"/>
  <c r="H535" i="19"/>
  <c r="X534" i="19"/>
  <c r="U534" i="19"/>
  <c r="T534" i="19"/>
  <c r="N534" i="19"/>
  <c r="L534" i="19"/>
  <c r="H534" i="19"/>
  <c r="Y533" i="19"/>
  <c r="X533" i="19"/>
  <c r="W533" i="19"/>
  <c r="V533" i="19"/>
  <c r="U533" i="19"/>
  <c r="U536" i="19" s="1"/>
  <c r="T533" i="19"/>
  <c r="S533" i="19"/>
  <c r="R533" i="19"/>
  <c r="Q533" i="19"/>
  <c r="O533" i="19"/>
  <c r="N533" i="19"/>
  <c r="M533" i="19"/>
  <c r="L533" i="19"/>
  <c r="K533" i="19"/>
  <c r="J533" i="19"/>
  <c r="I533" i="19"/>
  <c r="H533" i="19"/>
  <c r="G533" i="19"/>
  <c r="Y531" i="19"/>
  <c r="X531" i="19"/>
  <c r="W531" i="19"/>
  <c r="V531" i="19"/>
  <c r="U531" i="19"/>
  <c r="T531" i="19"/>
  <c r="S531" i="19"/>
  <c r="R531" i="19"/>
  <c r="Q531" i="19"/>
  <c r="O531" i="19"/>
  <c r="N531" i="19"/>
  <c r="M531" i="19"/>
  <c r="L531" i="19"/>
  <c r="K531" i="19"/>
  <c r="J531" i="19"/>
  <c r="I531" i="19"/>
  <c r="H531" i="19"/>
  <c r="G531" i="19"/>
  <c r="Y530" i="19"/>
  <c r="X530" i="19"/>
  <c r="W530" i="19"/>
  <c r="W536" i="19" s="1"/>
  <c r="V530" i="19"/>
  <c r="U530" i="19"/>
  <c r="T530" i="19"/>
  <c r="S530" i="19"/>
  <c r="R530" i="19"/>
  <c r="Q530" i="19"/>
  <c r="O530" i="19"/>
  <c r="N530" i="19"/>
  <c r="M530" i="19"/>
  <c r="L530" i="19"/>
  <c r="K530" i="19"/>
  <c r="K536" i="19" s="1"/>
  <c r="J530" i="19"/>
  <c r="I530" i="19"/>
  <c r="H530" i="19"/>
  <c r="G530" i="19"/>
  <c r="X527" i="19"/>
  <c r="G527" i="19"/>
  <c r="AA526" i="19"/>
  <c r="G526" i="19"/>
  <c r="X526" i="19" s="1"/>
  <c r="O527" i="19" s="1"/>
  <c r="H521" i="19"/>
  <c r="H520" i="19"/>
  <c r="H519" i="19"/>
  <c r="H518" i="19"/>
  <c r="V513" i="19"/>
  <c r="O513" i="19"/>
  <c r="K513" i="19"/>
  <c r="T512" i="19"/>
  <c r="S512" i="19"/>
  <c r="K512" i="19"/>
  <c r="G512" i="19"/>
  <c r="T511" i="19"/>
  <c r="O511" i="19"/>
  <c r="I511" i="19"/>
  <c r="G511" i="19"/>
  <c r="Y510" i="19"/>
  <c r="X510" i="19"/>
  <c r="W510" i="19"/>
  <c r="W511" i="19" s="1"/>
  <c r="V510" i="19"/>
  <c r="U510" i="19"/>
  <c r="T510" i="19"/>
  <c r="T513" i="19" s="1"/>
  <c r="S510" i="19"/>
  <c r="S513" i="19" s="1"/>
  <c r="R510" i="19"/>
  <c r="Q510" i="19"/>
  <c r="O510" i="19"/>
  <c r="O512" i="19" s="1"/>
  <c r="N510" i="19"/>
  <c r="N512" i="19" s="1"/>
  <c r="M510" i="19"/>
  <c r="L510" i="19"/>
  <c r="K510" i="19"/>
  <c r="K511" i="19" s="1"/>
  <c r="J510" i="19"/>
  <c r="I510" i="19"/>
  <c r="I512" i="19" s="1"/>
  <c r="H510" i="19"/>
  <c r="G510" i="19"/>
  <c r="G513" i="19" s="1"/>
  <c r="Y508" i="19"/>
  <c r="X508" i="19"/>
  <c r="W508" i="19"/>
  <c r="V508" i="19"/>
  <c r="U508" i="19"/>
  <c r="T508" i="19"/>
  <c r="S508" i="19"/>
  <c r="R508" i="19"/>
  <c r="Q508" i="19"/>
  <c r="O508" i="19"/>
  <c r="N508" i="19"/>
  <c r="M508" i="19"/>
  <c r="L508" i="19"/>
  <c r="K508" i="19"/>
  <c r="J508" i="19"/>
  <c r="I508" i="19"/>
  <c r="H508" i="19"/>
  <c r="G508" i="19"/>
  <c r="Y507" i="19"/>
  <c r="X507" i="19"/>
  <c r="W507" i="19"/>
  <c r="V507" i="19"/>
  <c r="U507" i="19"/>
  <c r="T507" i="19"/>
  <c r="S507" i="19"/>
  <c r="R507" i="19"/>
  <c r="Z507" i="19" s="1"/>
  <c r="Q507" i="19"/>
  <c r="O507" i="19"/>
  <c r="N507" i="19"/>
  <c r="M507" i="19"/>
  <c r="L507" i="19"/>
  <c r="K507" i="19"/>
  <c r="J507" i="19"/>
  <c r="I507" i="19"/>
  <c r="H507" i="19"/>
  <c r="G507" i="19"/>
  <c r="G504" i="19"/>
  <c r="AA503" i="19"/>
  <c r="G503" i="19"/>
  <c r="X503" i="19" s="1"/>
  <c r="L504" i="19" s="1"/>
  <c r="H498" i="19"/>
  <c r="H497" i="19"/>
  <c r="H496" i="19"/>
  <c r="H495" i="19"/>
  <c r="U490" i="19"/>
  <c r="Q490" i="19"/>
  <c r="H490" i="19"/>
  <c r="Y489" i="19"/>
  <c r="U489" i="19"/>
  <c r="Q489" i="19"/>
  <c r="L489" i="19"/>
  <c r="H489" i="19"/>
  <c r="Y487" i="19"/>
  <c r="Y490" i="19" s="1"/>
  <c r="X487" i="19"/>
  <c r="X489" i="19" s="1"/>
  <c r="W487" i="19"/>
  <c r="V487" i="19"/>
  <c r="U487" i="19"/>
  <c r="T487" i="19"/>
  <c r="T490" i="19" s="1"/>
  <c r="S487" i="19"/>
  <c r="R487" i="19"/>
  <c r="Q487" i="19"/>
  <c r="O487" i="19"/>
  <c r="N487" i="19"/>
  <c r="M487" i="19"/>
  <c r="M490" i="19" s="1"/>
  <c r="L487" i="19"/>
  <c r="L490" i="19" s="1"/>
  <c r="K487" i="19"/>
  <c r="K490" i="19" s="1"/>
  <c r="J487" i="19"/>
  <c r="I487" i="19"/>
  <c r="I490" i="19" s="1"/>
  <c r="H487" i="19"/>
  <c r="G487" i="19"/>
  <c r="Y485" i="19"/>
  <c r="X485" i="19"/>
  <c r="W485" i="19"/>
  <c r="V485" i="19"/>
  <c r="U485" i="19"/>
  <c r="T485" i="19"/>
  <c r="S485" i="19"/>
  <c r="R485" i="19"/>
  <c r="Q485" i="19"/>
  <c r="O485" i="19"/>
  <c r="N485" i="19"/>
  <c r="M485" i="19"/>
  <c r="L485" i="19"/>
  <c r="K485" i="19"/>
  <c r="J485" i="19"/>
  <c r="I485" i="19"/>
  <c r="H485" i="19"/>
  <c r="G485" i="19"/>
  <c r="Y484" i="19"/>
  <c r="X484" i="19"/>
  <c r="W484" i="19"/>
  <c r="V484" i="19"/>
  <c r="U484" i="19"/>
  <c r="T484" i="19"/>
  <c r="S484" i="19"/>
  <c r="R484" i="19"/>
  <c r="Z484" i="19" s="1"/>
  <c r="Q484" i="19"/>
  <c r="O484" i="19"/>
  <c r="N484" i="19"/>
  <c r="M484" i="19"/>
  <c r="L484" i="19"/>
  <c r="K484" i="19"/>
  <c r="J484" i="19"/>
  <c r="I484" i="19"/>
  <c r="H484" i="19"/>
  <c r="G484" i="19"/>
  <c r="G481" i="19"/>
  <c r="AA480" i="19"/>
  <c r="G480" i="19"/>
  <c r="X480" i="19" s="1"/>
  <c r="H475" i="19"/>
  <c r="H474" i="19"/>
  <c r="H473" i="19"/>
  <c r="H472" i="19"/>
  <c r="X467" i="19"/>
  <c r="T467" i="19"/>
  <c r="O467" i="19"/>
  <c r="K467" i="19"/>
  <c r="J467" i="19"/>
  <c r="X466" i="19"/>
  <c r="T466" i="19"/>
  <c r="O466" i="19"/>
  <c r="K466" i="19"/>
  <c r="G466" i="19"/>
  <c r="X465" i="19"/>
  <c r="Y464" i="19"/>
  <c r="X464" i="19"/>
  <c r="W464" i="19"/>
  <c r="W467" i="19" s="1"/>
  <c r="V464" i="19"/>
  <c r="U464" i="19"/>
  <c r="T464" i="19"/>
  <c r="S464" i="19"/>
  <c r="S467" i="19" s="1"/>
  <c r="R464" i="19"/>
  <c r="Q464" i="19"/>
  <c r="O464" i="19"/>
  <c r="N464" i="19"/>
  <c r="M464" i="19"/>
  <c r="L464" i="19"/>
  <c r="L467" i="19" s="1"/>
  <c r="K464" i="19"/>
  <c r="J464" i="19"/>
  <c r="I464" i="19"/>
  <c r="H464" i="19"/>
  <c r="H466" i="19" s="1"/>
  <c r="G464" i="19"/>
  <c r="G467" i="19" s="1"/>
  <c r="Y462" i="19"/>
  <c r="X462" i="19"/>
  <c r="W462" i="19"/>
  <c r="V462" i="19"/>
  <c r="U462" i="19"/>
  <c r="T462" i="19"/>
  <c r="S462" i="19"/>
  <c r="R462" i="19"/>
  <c r="Q462" i="19"/>
  <c r="O462" i="19"/>
  <c r="N462" i="19"/>
  <c r="M462" i="19"/>
  <c r="L462" i="19"/>
  <c r="K462" i="19"/>
  <c r="J462" i="19"/>
  <c r="I462" i="19"/>
  <c r="H462" i="19"/>
  <c r="G462" i="19"/>
  <c r="Y461" i="19"/>
  <c r="X461" i="19"/>
  <c r="W461" i="19"/>
  <c r="V461" i="19"/>
  <c r="U461" i="19"/>
  <c r="U465" i="19" s="1"/>
  <c r="T461" i="19"/>
  <c r="S461" i="19"/>
  <c r="R461" i="19"/>
  <c r="Q461" i="19"/>
  <c r="Z461" i="19" s="1"/>
  <c r="O461" i="19"/>
  <c r="N461" i="19"/>
  <c r="M461" i="19"/>
  <c r="L461" i="19"/>
  <c r="K461" i="19"/>
  <c r="J461" i="19"/>
  <c r="I461" i="19"/>
  <c r="H461" i="19"/>
  <c r="P461" i="19" s="1"/>
  <c r="AA461" i="19" s="1"/>
  <c r="G461" i="19"/>
  <c r="G458" i="19"/>
  <c r="AA457" i="19"/>
  <c r="X457" i="19"/>
  <c r="O458" i="19" s="1"/>
  <c r="G457" i="19"/>
  <c r="X458" i="19" s="1"/>
  <c r="H452" i="19"/>
  <c r="H451" i="19"/>
  <c r="H450" i="19"/>
  <c r="H449" i="19"/>
  <c r="W444" i="19"/>
  <c r="S444" i="19"/>
  <c r="N444" i="19"/>
  <c r="W443" i="19"/>
  <c r="S443" i="19"/>
  <c r="O443" i="19"/>
  <c r="G443" i="19"/>
  <c r="Y441" i="19"/>
  <c r="X441" i="19"/>
  <c r="W441" i="19"/>
  <c r="V441" i="19"/>
  <c r="V443" i="19" s="1"/>
  <c r="U441" i="19"/>
  <c r="T441" i="19"/>
  <c r="S441" i="19"/>
  <c r="R441" i="19"/>
  <c r="R444" i="19" s="1"/>
  <c r="Q441" i="19"/>
  <c r="O441" i="19"/>
  <c r="O444" i="19" s="1"/>
  <c r="N441" i="19"/>
  <c r="N443" i="19" s="1"/>
  <c r="M441" i="19"/>
  <c r="L441" i="19"/>
  <c r="K441" i="19"/>
  <c r="K444" i="19" s="1"/>
  <c r="J441" i="19"/>
  <c r="J444" i="19" s="1"/>
  <c r="I441" i="19"/>
  <c r="H441" i="19"/>
  <c r="G441" i="19"/>
  <c r="G444" i="19" s="1"/>
  <c r="Y439" i="19"/>
  <c r="X439" i="19"/>
  <c r="W439" i="19"/>
  <c r="V439" i="19"/>
  <c r="U439" i="19"/>
  <c r="T439" i="19"/>
  <c r="S439" i="19"/>
  <c r="R439" i="19"/>
  <c r="Q439" i="19"/>
  <c r="O439" i="19"/>
  <c r="N439" i="19"/>
  <c r="M439" i="19"/>
  <c r="L439" i="19"/>
  <c r="K439" i="19"/>
  <c r="J439" i="19"/>
  <c r="I439" i="19"/>
  <c r="H439" i="19"/>
  <c r="G439" i="19"/>
  <c r="Y438" i="19"/>
  <c r="X438" i="19"/>
  <c r="W438" i="19"/>
  <c r="V438" i="19"/>
  <c r="U438" i="19"/>
  <c r="T438" i="19"/>
  <c r="S438" i="19"/>
  <c r="R438" i="19"/>
  <c r="Q438" i="19"/>
  <c r="Z438" i="19" s="1"/>
  <c r="O438" i="19"/>
  <c r="N438" i="19"/>
  <c r="M438" i="19"/>
  <c r="L438" i="19"/>
  <c r="K438" i="19"/>
  <c r="J438" i="19"/>
  <c r="I438" i="19"/>
  <c r="H438" i="19"/>
  <c r="G438" i="19"/>
  <c r="G435" i="19"/>
  <c r="AA434" i="19"/>
  <c r="X434" i="19"/>
  <c r="G434" i="19"/>
  <c r="X435" i="19" s="1"/>
  <c r="H429" i="19"/>
  <c r="H428" i="19"/>
  <c r="H427" i="19"/>
  <c r="H426" i="19"/>
  <c r="V421" i="19"/>
  <c r="R421" i="19"/>
  <c r="M421" i="19"/>
  <c r="I421" i="19"/>
  <c r="V420" i="19"/>
  <c r="R420" i="19"/>
  <c r="N420" i="19"/>
  <c r="Y418" i="19"/>
  <c r="Y421" i="19" s="1"/>
  <c r="X418" i="19"/>
  <c r="W418" i="19"/>
  <c r="V418" i="19"/>
  <c r="U418" i="19"/>
  <c r="U421" i="19" s="1"/>
  <c r="T418" i="19"/>
  <c r="S418" i="19"/>
  <c r="R418" i="19"/>
  <c r="Q418" i="19"/>
  <c r="Q421" i="19" s="1"/>
  <c r="O418" i="19"/>
  <c r="N418" i="19"/>
  <c r="N421" i="19" s="1"/>
  <c r="M418" i="19"/>
  <c r="M420" i="19" s="1"/>
  <c r="L418" i="19"/>
  <c r="L421" i="19" s="1"/>
  <c r="K418" i="19"/>
  <c r="J418" i="19"/>
  <c r="J421" i="19" s="1"/>
  <c r="I418" i="19"/>
  <c r="I420" i="19" s="1"/>
  <c r="H418" i="19"/>
  <c r="G418" i="19"/>
  <c r="Y416" i="19"/>
  <c r="X416" i="19"/>
  <c r="W416" i="19"/>
  <c r="V416" i="19"/>
  <c r="U416" i="19"/>
  <c r="T416" i="19"/>
  <c r="S416" i="19"/>
  <c r="R416" i="19"/>
  <c r="Q416" i="19"/>
  <c r="O416" i="19"/>
  <c r="N416" i="19"/>
  <c r="M416" i="19"/>
  <c r="L416" i="19"/>
  <c r="K416" i="19"/>
  <c r="J416" i="19"/>
  <c r="I416" i="19"/>
  <c r="H416" i="19"/>
  <c r="G416" i="19"/>
  <c r="Y415" i="19"/>
  <c r="X415" i="19"/>
  <c r="W415" i="19"/>
  <c r="V415" i="19"/>
  <c r="U415" i="19"/>
  <c r="T415" i="19"/>
  <c r="S415" i="19"/>
  <c r="R415" i="19"/>
  <c r="Z415" i="19" s="1"/>
  <c r="AA415" i="19" s="1"/>
  <c r="Q415" i="19"/>
  <c r="O415" i="19"/>
  <c r="N415" i="19"/>
  <c r="M415" i="19"/>
  <c r="L415" i="19"/>
  <c r="K415" i="19"/>
  <c r="J415" i="19"/>
  <c r="I415" i="19"/>
  <c r="H415" i="19"/>
  <c r="G415" i="19"/>
  <c r="P415" i="19" s="1"/>
  <c r="G412" i="19"/>
  <c r="AA411" i="19"/>
  <c r="G411" i="19"/>
  <c r="H406" i="19"/>
  <c r="H405" i="19"/>
  <c r="H404" i="19"/>
  <c r="H403" i="19"/>
  <c r="T398" i="19"/>
  <c r="L398" i="19"/>
  <c r="Y397" i="19"/>
  <c r="U397" i="19"/>
  <c r="Q397" i="19"/>
  <c r="L397" i="19"/>
  <c r="H397" i="19"/>
  <c r="Y395" i="19"/>
  <c r="Y398" i="19" s="1"/>
  <c r="X395" i="19"/>
  <c r="X397" i="19" s="1"/>
  <c r="W395" i="19"/>
  <c r="V395" i="19"/>
  <c r="U395" i="19"/>
  <c r="U398" i="19" s="1"/>
  <c r="T395" i="19"/>
  <c r="T397" i="19" s="1"/>
  <c r="S395" i="19"/>
  <c r="R395" i="19"/>
  <c r="Q395" i="19"/>
  <c r="Q398" i="19" s="1"/>
  <c r="O395" i="19"/>
  <c r="N395" i="19"/>
  <c r="M395" i="19"/>
  <c r="M398" i="19" s="1"/>
  <c r="L395" i="19"/>
  <c r="K395" i="19"/>
  <c r="J395" i="19"/>
  <c r="I395" i="19"/>
  <c r="I398" i="19" s="1"/>
  <c r="H395" i="19"/>
  <c r="H398" i="19" s="1"/>
  <c r="G395" i="19"/>
  <c r="Y393" i="19"/>
  <c r="X393" i="19"/>
  <c r="W393" i="19"/>
  <c r="V393" i="19"/>
  <c r="U393" i="19"/>
  <c r="T393" i="19"/>
  <c r="S393" i="19"/>
  <c r="R393" i="19"/>
  <c r="Q393" i="19"/>
  <c r="O393" i="19"/>
  <c r="N393" i="19"/>
  <c r="M393" i="19"/>
  <c r="L393" i="19"/>
  <c r="K393" i="19"/>
  <c r="J393" i="19"/>
  <c r="I393" i="19"/>
  <c r="H393" i="19"/>
  <c r="G393" i="19"/>
  <c r="Y392" i="19"/>
  <c r="X392" i="19"/>
  <c r="W392" i="19"/>
  <c r="V392" i="19"/>
  <c r="U392" i="19"/>
  <c r="T392" i="19"/>
  <c r="S392" i="19"/>
  <c r="R392" i="19"/>
  <c r="Q392" i="19"/>
  <c r="O392" i="19"/>
  <c r="N392" i="19"/>
  <c r="M392" i="19"/>
  <c r="L392" i="19"/>
  <c r="K392" i="19"/>
  <c r="K398" i="19" s="1"/>
  <c r="J392" i="19"/>
  <c r="I392" i="19"/>
  <c r="H392" i="19"/>
  <c r="G392" i="19"/>
  <c r="G389" i="19"/>
  <c r="AA388" i="19"/>
  <c r="G388" i="19"/>
  <c r="X388" i="19" s="1"/>
  <c r="H383" i="19"/>
  <c r="H382" i="19"/>
  <c r="H381" i="19"/>
  <c r="H380" i="19"/>
  <c r="Y372" i="19"/>
  <c r="X372" i="19"/>
  <c r="X375" i="19" s="1"/>
  <c r="W372" i="19"/>
  <c r="W375" i="19" s="1"/>
  <c r="V372" i="19"/>
  <c r="U372" i="19"/>
  <c r="T372" i="19"/>
  <c r="T374" i="19" s="1"/>
  <c r="S372" i="19"/>
  <c r="S375" i="19" s="1"/>
  <c r="R372" i="19"/>
  <c r="Q372" i="19"/>
  <c r="O372" i="19"/>
  <c r="O375" i="19" s="1"/>
  <c r="N372" i="19"/>
  <c r="N375" i="19" s="1"/>
  <c r="M372" i="19"/>
  <c r="L372" i="19"/>
  <c r="L375" i="19" s="1"/>
  <c r="K372" i="19"/>
  <c r="K375" i="19" s="1"/>
  <c r="J372" i="19"/>
  <c r="I372" i="19"/>
  <c r="H372" i="19"/>
  <c r="H375" i="19" s="1"/>
  <c r="G372" i="19"/>
  <c r="G375" i="19" s="1"/>
  <c r="Y370" i="19"/>
  <c r="X370" i="19"/>
  <c r="W370" i="19"/>
  <c r="V370" i="19"/>
  <c r="U370" i="19"/>
  <c r="T370" i="19"/>
  <c r="S370" i="19"/>
  <c r="R370" i="19"/>
  <c r="Q370" i="19"/>
  <c r="O370" i="19"/>
  <c r="N370" i="19"/>
  <c r="M370" i="19"/>
  <c r="L370" i="19"/>
  <c r="K370" i="19"/>
  <c r="J370" i="19"/>
  <c r="I370" i="19"/>
  <c r="H370" i="19"/>
  <c r="G370" i="19"/>
  <c r="Y369" i="19"/>
  <c r="X369" i="19"/>
  <c r="W369" i="19"/>
  <c r="V369" i="19"/>
  <c r="U369" i="19"/>
  <c r="T369" i="19"/>
  <c r="S369" i="19"/>
  <c r="R369" i="19"/>
  <c r="Z369" i="19" s="1"/>
  <c r="Q369" i="19"/>
  <c r="O369" i="19"/>
  <c r="N369" i="19"/>
  <c r="M369" i="19"/>
  <c r="L369" i="19"/>
  <c r="K369" i="19"/>
  <c r="J369" i="19"/>
  <c r="I369" i="19"/>
  <c r="H369" i="19"/>
  <c r="G369" i="19"/>
  <c r="G366" i="19"/>
  <c r="AA365" i="19"/>
  <c r="G365" i="19"/>
  <c r="X365" i="19" s="1"/>
  <c r="H360" i="19"/>
  <c r="H359" i="19"/>
  <c r="H358" i="19"/>
  <c r="H357" i="19"/>
  <c r="W352" i="19"/>
  <c r="S352" i="19"/>
  <c r="N352" i="19"/>
  <c r="W351" i="19"/>
  <c r="S351" i="19"/>
  <c r="Y349" i="19"/>
  <c r="X349" i="19"/>
  <c r="W349" i="19"/>
  <c r="V349" i="19"/>
  <c r="V352" i="19" s="1"/>
  <c r="U349" i="19"/>
  <c r="T349" i="19"/>
  <c r="S349" i="19"/>
  <c r="R349" i="19"/>
  <c r="R351" i="19" s="1"/>
  <c r="Q349" i="19"/>
  <c r="O349" i="19"/>
  <c r="N349" i="19"/>
  <c r="N351" i="19" s="1"/>
  <c r="M349" i="19"/>
  <c r="L349" i="19"/>
  <c r="K349" i="19"/>
  <c r="J349" i="19"/>
  <c r="J352" i="19" s="1"/>
  <c r="I349" i="19"/>
  <c r="H349" i="19"/>
  <c r="G349" i="19"/>
  <c r="Y347" i="19"/>
  <c r="X347" i="19"/>
  <c r="W347" i="19"/>
  <c r="V347" i="19"/>
  <c r="U347" i="19"/>
  <c r="T347" i="19"/>
  <c r="S347" i="19"/>
  <c r="R347" i="19"/>
  <c r="Q347" i="19"/>
  <c r="O347" i="19"/>
  <c r="N347" i="19"/>
  <c r="M347" i="19"/>
  <c r="L347" i="19"/>
  <c r="K347" i="19"/>
  <c r="J347" i="19"/>
  <c r="I347" i="19"/>
  <c r="H347" i="19"/>
  <c r="G347" i="19"/>
  <c r="Y346" i="19"/>
  <c r="X346" i="19"/>
  <c r="W346" i="19"/>
  <c r="V346" i="19"/>
  <c r="U346" i="19"/>
  <c r="T346" i="19"/>
  <c r="S346" i="19"/>
  <c r="R346" i="19"/>
  <c r="Q346" i="19"/>
  <c r="O346" i="19"/>
  <c r="N346" i="19"/>
  <c r="M346" i="19"/>
  <c r="L346" i="19"/>
  <c r="K346" i="19"/>
  <c r="J346" i="19"/>
  <c r="I346" i="19"/>
  <c r="H346" i="19"/>
  <c r="G346" i="19"/>
  <c r="G343" i="19"/>
  <c r="AA342" i="19"/>
  <c r="X342" i="19"/>
  <c r="G342" i="19"/>
  <c r="X343" i="19" s="1"/>
  <c r="H337" i="19"/>
  <c r="H336" i="19"/>
  <c r="H335" i="19"/>
  <c r="H334" i="19"/>
  <c r="R329" i="19"/>
  <c r="I329" i="19"/>
  <c r="R328" i="19"/>
  <c r="N328" i="19"/>
  <c r="J328" i="19"/>
  <c r="Y326" i="19"/>
  <c r="Y329" i="19" s="1"/>
  <c r="X326" i="19"/>
  <c r="W326" i="19"/>
  <c r="V326" i="19"/>
  <c r="V329" i="19" s="1"/>
  <c r="U326" i="19"/>
  <c r="U329" i="19" s="1"/>
  <c r="T326" i="19"/>
  <c r="S326" i="19"/>
  <c r="R326" i="19"/>
  <c r="Q326" i="19"/>
  <c r="Q329" i="19" s="1"/>
  <c r="O326" i="19"/>
  <c r="N326" i="19"/>
  <c r="N329" i="19" s="1"/>
  <c r="M326" i="19"/>
  <c r="M329" i="19" s="1"/>
  <c r="L326" i="19"/>
  <c r="L329" i="19" s="1"/>
  <c r="K326" i="19"/>
  <c r="J326" i="19"/>
  <c r="J329" i="19" s="1"/>
  <c r="I326" i="19"/>
  <c r="I328" i="19" s="1"/>
  <c r="H326" i="19"/>
  <c r="G326" i="19"/>
  <c r="Y324" i="19"/>
  <c r="X324" i="19"/>
  <c r="W324" i="19"/>
  <c r="V324" i="19"/>
  <c r="U324" i="19"/>
  <c r="T324" i="19"/>
  <c r="S324" i="19"/>
  <c r="R324" i="19"/>
  <c r="Q324" i="19"/>
  <c r="O324" i="19"/>
  <c r="N324" i="19"/>
  <c r="M324" i="19"/>
  <c r="L324" i="19"/>
  <c r="K324" i="19"/>
  <c r="J324" i="19"/>
  <c r="I324" i="19"/>
  <c r="H324" i="19"/>
  <c r="G324" i="19"/>
  <c r="Y323" i="19"/>
  <c r="X323" i="19"/>
  <c r="W323" i="19"/>
  <c r="V323" i="19"/>
  <c r="U323" i="19"/>
  <c r="T323" i="19"/>
  <c r="S323" i="19"/>
  <c r="R323" i="19"/>
  <c r="Z323" i="19" s="1"/>
  <c r="AA323" i="19" s="1"/>
  <c r="Q323" i="19"/>
  <c r="O323" i="19"/>
  <c r="N323" i="19"/>
  <c r="M323" i="19"/>
  <c r="L323" i="19"/>
  <c r="K323" i="19"/>
  <c r="J323" i="19"/>
  <c r="I323" i="19"/>
  <c r="H323" i="19"/>
  <c r="G323" i="19"/>
  <c r="P323" i="19" s="1"/>
  <c r="G320" i="19"/>
  <c r="AA319" i="19"/>
  <c r="X319" i="19"/>
  <c r="L320" i="19" s="1"/>
  <c r="G319" i="19"/>
  <c r="X320" i="19" s="1"/>
  <c r="H314" i="19"/>
  <c r="H313" i="19"/>
  <c r="H312" i="19"/>
  <c r="H311" i="19"/>
  <c r="T306" i="19"/>
  <c r="L306" i="19"/>
  <c r="Y305" i="19"/>
  <c r="U305" i="19"/>
  <c r="Q305" i="19"/>
  <c r="L305" i="19"/>
  <c r="H305" i="19"/>
  <c r="Y303" i="19"/>
  <c r="Y306" i="19" s="1"/>
  <c r="X303" i="19"/>
  <c r="X305" i="19" s="1"/>
  <c r="W303" i="19"/>
  <c r="V303" i="19"/>
  <c r="U303" i="19"/>
  <c r="U306" i="19" s="1"/>
  <c r="T303" i="19"/>
  <c r="T305" i="19" s="1"/>
  <c r="S303" i="19"/>
  <c r="R303" i="19"/>
  <c r="R304" i="19" s="1"/>
  <c r="Q303" i="19"/>
  <c r="Q306" i="19" s="1"/>
  <c r="O303" i="19"/>
  <c r="N303" i="19"/>
  <c r="M303" i="19"/>
  <c r="L303" i="19"/>
  <c r="K303" i="19"/>
  <c r="J303" i="19"/>
  <c r="I303" i="19"/>
  <c r="H303" i="19"/>
  <c r="H306" i="19" s="1"/>
  <c r="G303" i="19"/>
  <c r="Y301" i="19"/>
  <c r="X301" i="19"/>
  <c r="W301" i="19"/>
  <c r="V301" i="19"/>
  <c r="U301" i="19"/>
  <c r="T301" i="19"/>
  <c r="S301" i="19"/>
  <c r="R301" i="19"/>
  <c r="Q301" i="19"/>
  <c r="O301" i="19"/>
  <c r="N301" i="19"/>
  <c r="M301" i="19"/>
  <c r="L301" i="19"/>
  <c r="K301" i="19"/>
  <c r="J301" i="19"/>
  <c r="I301" i="19"/>
  <c r="H301" i="19"/>
  <c r="G301" i="19"/>
  <c r="Y300" i="19"/>
  <c r="X300" i="19"/>
  <c r="W300" i="19"/>
  <c r="V300" i="19"/>
  <c r="U300" i="19"/>
  <c r="T300" i="19"/>
  <c r="S300" i="19"/>
  <c r="R300" i="19"/>
  <c r="Z300" i="19" s="1"/>
  <c r="Q300" i="19"/>
  <c r="O300" i="19"/>
  <c r="N300" i="19"/>
  <c r="M300" i="19"/>
  <c r="L300" i="19"/>
  <c r="K300" i="19"/>
  <c r="J300" i="19"/>
  <c r="I300" i="19"/>
  <c r="H300" i="19"/>
  <c r="G300" i="19"/>
  <c r="P300" i="19" s="1"/>
  <c r="AA300" i="19" s="1"/>
  <c r="G297" i="19"/>
  <c r="AA296" i="19"/>
  <c r="G296" i="19"/>
  <c r="X296" i="19" s="1"/>
  <c r="H291" i="19"/>
  <c r="H290" i="19"/>
  <c r="H289" i="19"/>
  <c r="H288" i="19"/>
  <c r="X283" i="19"/>
  <c r="T283" i="19"/>
  <c r="O283" i="19"/>
  <c r="G283" i="19"/>
  <c r="H282" i="19"/>
  <c r="Y280" i="19"/>
  <c r="X280" i="19"/>
  <c r="X282" i="19" s="1"/>
  <c r="W280" i="19"/>
  <c r="V280" i="19"/>
  <c r="U280" i="19"/>
  <c r="T280" i="19"/>
  <c r="T282" i="19" s="1"/>
  <c r="S280" i="19"/>
  <c r="S283" i="19" s="1"/>
  <c r="R280" i="19"/>
  <c r="Q280" i="19"/>
  <c r="O280" i="19"/>
  <c r="O282" i="19" s="1"/>
  <c r="N280" i="19"/>
  <c r="M280" i="19"/>
  <c r="L280" i="19"/>
  <c r="L283" i="19" s="1"/>
  <c r="K280" i="19"/>
  <c r="K283" i="19" s="1"/>
  <c r="J280" i="19"/>
  <c r="I280" i="19"/>
  <c r="H280" i="19"/>
  <c r="G280" i="19"/>
  <c r="G282" i="19" s="1"/>
  <c r="Y278" i="19"/>
  <c r="X278" i="19"/>
  <c r="W278" i="19"/>
  <c r="V278" i="19"/>
  <c r="U278" i="19"/>
  <c r="T278" i="19"/>
  <c r="S278" i="19"/>
  <c r="R278" i="19"/>
  <c r="Q278" i="19"/>
  <c r="O278" i="19"/>
  <c r="N278" i="19"/>
  <c r="M278" i="19"/>
  <c r="L278" i="19"/>
  <c r="K278" i="19"/>
  <c r="J278" i="19"/>
  <c r="I278" i="19"/>
  <c r="H278" i="19"/>
  <c r="G278" i="19"/>
  <c r="Y277" i="19"/>
  <c r="X277" i="19"/>
  <c r="W277" i="19"/>
  <c r="V277" i="19"/>
  <c r="U277" i="19"/>
  <c r="T277" i="19"/>
  <c r="S277" i="19"/>
  <c r="R277" i="19"/>
  <c r="Q277" i="19"/>
  <c r="Z277" i="19" s="1"/>
  <c r="O277" i="19"/>
  <c r="N277" i="19"/>
  <c r="N283" i="19" s="1"/>
  <c r="M277" i="19"/>
  <c r="L277" i="19"/>
  <c r="K277" i="19"/>
  <c r="J277" i="19"/>
  <c r="I277" i="19"/>
  <c r="H277" i="19"/>
  <c r="G277" i="19"/>
  <c r="G274" i="19"/>
  <c r="AA273" i="19"/>
  <c r="X273" i="19"/>
  <c r="G273" i="19"/>
  <c r="X274" i="19" s="1"/>
  <c r="H268" i="19"/>
  <c r="H267" i="19"/>
  <c r="H266" i="19"/>
  <c r="H265" i="19"/>
  <c r="W260" i="19"/>
  <c r="N260" i="19"/>
  <c r="I260" i="19"/>
  <c r="V259" i="19"/>
  <c r="R259" i="19"/>
  <c r="N259" i="19"/>
  <c r="Y257" i="19"/>
  <c r="X257" i="19"/>
  <c r="W257" i="19"/>
  <c r="W259" i="19" s="1"/>
  <c r="V257" i="19"/>
  <c r="V260" i="19" s="1"/>
  <c r="U257" i="19"/>
  <c r="T257" i="19"/>
  <c r="S257" i="19"/>
  <c r="S259" i="19" s="1"/>
  <c r="R257" i="19"/>
  <c r="R260" i="19" s="1"/>
  <c r="Q257" i="19"/>
  <c r="O257" i="19"/>
  <c r="O260" i="19" s="1"/>
  <c r="N257" i="19"/>
  <c r="M257" i="19"/>
  <c r="L257" i="19"/>
  <c r="K257" i="19"/>
  <c r="K260" i="19" s="1"/>
  <c r="J257" i="19"/>
  <c r="J260" i="19" s="1"/>
  <c r="I257" i="19"/>
  <c r="H257" i="19"/>
  <c r="G257" i="19"/>
  <c r="G260" i="19" s="1"/>
  <c r="Y255" i="19"/>
  <c r="X255" i="19"/>
  <c r="W255" i="19"/>
  <c r="V255" i="19"/>
  <c r="U255" i="19"/>
  <c r="T255" i="19"/>
  <c r="S255" i="19"/>
  <c r="R255" i="19"/>
  <c r="Q255" i="19"/>
  <c r="O255" i="19"/>
  <c r="N255" i="19"/>
  <c r="M255" i="19"/>
  <c r="L255" i="19"/>
  <c r="K255" i="19"/>
  <c r="J255" i="19"/>
  <c r="I255" i="19"/>
  <c r="H255" i="19"/>
  <c r="G255" i="19"/>
  <c r="Y254" i="19"/>
  <c r="X254" i="19"/>
  <c r="W254" i="19"/>
  <c r="V254" i="19"/>
  <c r="U254" i="19"/>
  <c r="T254" i="19"/>
  <c r="S254" i="19"/>
  <c r="R254" i="19"/>
  <c r="Q254" i="19"/>
  <c r="Z254" i="19" s="1"/>
  <c r="O254" i="19"/>
  <c r="N254" i="19"/>
  <c r="M254" i="19"/>
  <c r="M260" i="19" s="1"/>
  <c r="L254" i="19"/>
  <c r="K254" i="19"/>
  <c r="J254" i="19"/>
  <c r="I254" i="19"/>
  <c r="H254" i="19"/>
  <c r="P254" i="19" s="1"/>
  <c r="AA254" i="19" s="1"/>
  <c r="G254" i="19"/>
  <c r="G251" i="19"/>
  <c r="AA250" i="19"/>
  <c r="G250" i="19"/>
  <c r="X251" i="19" s="1"/>
  <c r="H245" i="19"/>
  <c r="H244" i="19"/>
  <c r="H243" i="19"/>
  <c r="H242" i="19"/>
  <c r="Y236" i="19"/>
  <c r="U236" i="19"/>
  <c r="Q236" i="19"/>
  <c r="Y234" i="19"/>
  <c r="Y237" i="19" s="1"/>
  <c r="X234" i="19"/>
  <c r="W234" i="19"/>
  <c r="V234" i="19"/>
  <c r="U234" i="19"/>
  <c r="U237" i="19" s="1"/>
  <c r="T234" i="19"/>
  <c r="S234" i="19"/>
  <c r="R234" i="19"/>
  <c r="R236" i="19" s="1"/>
  <c r="Q234" i="19"/>
  <c r="Q237" i="19" s="1"/>
  <c r="O234" i="19"/>
  <c r="N234" i="19"/>
  <c r="N237" i="19" s="1"/>
  <c r="M234" i="19"/>
  <c r="L234" i="19"/>
  <c r="K234" i="19"/>
  <c r="J234" i="19"/>
  <c r="J237" i="19" s="1"/>
  <c r="I234" i="19"/>
  <c r="I237" i="19" s="1"/>
  <c r="H234" i="19"/>
  <c r="G234" i="19"/>
  <c r="Y232" i="19"/>
  <c r="X232" i="19"/>
  <c r="W232" i="19"/>
  <c r="V232" i="19"/>
  <c r="U232" i="19"/>
  <c r="T232" i="19"/>
  <c r="S232" i="19"/>
  <c r="R232" i="19"/>
  <c r="Q232" i="19"/>
  <c r="O232" i="19"/>
  <c r="N232" i="19"/>
  <c r="M232" i="19"/>
  <c r="L232" i="19"/>
  <c r="K232" i="19"/>
  <c r="J232" i="19"/>
  <c r="I232" i="19"/>
  <c r="H232" i="19"/>
  <c r="G232" i="19"/>
  <c r="Y231" i="19"/>
  <c r="X231" i="19"/>
  <c r="W231" i="19"/>
  <c r="V231" i="19"/>
  <c r="U231" i="19"/>
  <c r="T231" i="19"/>
  <c r="S231" i="19"/>
  <c r="R231" i="19"/>
  <c r="Q231" i="19"/>
  <c r="O231" i="19"/>
  <c r="N231" i="19"/>
  <c r="M231" i="19"/>
  <c r="L231" i="19"/>
  <c r="K231" i="19"/>
  <c r="J231" i="19"/>
  <c r="I231" i="19"/>
  <c r="H231" i="19"/>
  <c r="G231" i="19"/>
  <c r="P231" i="19" s="1"/>
  <c r="G228" i="19"/>
  <c r="AA227" i="19"/>
  <c r="X227" i="19"/>
  <c r="O228" i="19" s="1"/>
  <c r="G227" i="19"/>
  <c r="X228" i="19" s="1"/>
  <c r="H222" i="19"/>
  <c r="H221" i="19"/>
  <c r="H220" i="19"/>
  <c r="H219" i="19"/>
  <c r="L214" i="19"/>
  <c r="Y213" i="19"/>
  <c r="U213" i="19"/>
  <c r="Q213" i="19"/>
  <c r="L213" i="19"/>
  <c r="H213" i="19"/>
  <c r="Y211" i="19"/>
  <c r="Y214" i="19" s="1"/>
  <c r="X211" i="19"/>
  <c r="X213" i="19" s="1"/>
  <c r="W211" i="19"/>
  <c r="V211" i="19"/>
  <c r="U211" i="19"/>
  <c r="U214" i="19" s="1"/>
  <c r="T211" i="19"/>
  <c r="S211" i="19"/>
  <c r="R211" i="19"/>
  <c r="Q211" i="19"/>
  <c r="Q214" i="19" s="1"/>
  <c r="O211" i="19"/>
  <c r="N211" i="19"/>
  <c r="M211" i="19"/>
  <c r="M214" i="19" s="1"/>
  <c r="L211" i="19"/>
  <c r="K211" i="19"/>
  <c r="J211" i="19"/>
  <c r="I211" i="19"/>
  <c r="I214" i="19" s="1"/>
  <c r="H211" i="19"/>
  <c r="H214" i="19" s="1"/>
  <c r="G211" i="19"/>
  <c r="Y209" i="19"/>
  <c r="X209" i="19"/>
  <c r="W209" i="19"/>
  <c r="V209" i="19"/>
  <c r="U209" i="19"/>
  <c r="T209" i="19"/>
  <c r="S209" i="19"/>
  <c r="R209" i="19"/>
  <c r="Q209" i="19"/>
  <c r="O209" i="19"/>
  <c r="N209" i="19"/>
  <c r="M209" i="19"/>
  <c r="L209" i="19"/>
  <c r="K209" i="19"/>
  <c r="J209" i="19"/>
  <c r="I209" i="19"/>
  <c r="H209" i="19"/>
  <c r="G209" i="19"/>
  <c r="Y208" i="19"/>
  <c r="X208" i="19"/>
  <c r="W208" i="19"/>
  <c r="V208" i="19"/>
  <c r="U208" i="19"/>
  <c r="T208" i="19"/>
  <c r="S208" i="19"/>
  <c r="R208" i="19"/>
  <c r="Q208" i="19"/>
  <c r="O208" i="19"/>
  <c r="N208" i="19"/>
  <c r="M208" i="19"/>
  <c r="L208" i="19"/>
  <c r="K208" i="19"/>
  <c r="J208" i="19"/>
  <c r="I208" i="19"/>
  <c r="H208" i="19"/>
  <c r="G208" i="19"/>
  <c r="P208" i="19" s="1"/>
  <c r="G205" i="19"/>
  <c r="AA204" i="19"/>
  <c r="G204" i="19"/>
  <c r="X204" i="19" s="1"/>
  <c r="H199" i="19"/>
  <c r="H198" i="19"/>
  <c r="H197" i="19"/>
  <c r="H196" i="19"/>
  <c r="X191" i="19"/>
  <c r="O191" i="19"/>
  <c r="J191" i="19"/>
  <c r="X190" i="19"/>
  <c r="O190" i="19"/>
  <c r="G190" i="19"/>
  <c r="Y188" i="19"/>
  <c r="X188" i="19"/>
  <c r="W188" i="19"/>
  <c r="W191" i="19" s="1"/>
  <c r="V188" i="19"/>
  <c r="U188" i="19"/>
  <c r="T188" i="19"/>
  <c r="T191" i="19" s="1"/>
  <c r="S188" i="19"/>
  <c r="S191" i="19" s="1"/>
  <c r="R188" i="19"/>
  <c r="Q188" i="19"/>
  <c r="O188" i="19"/>
  <c r="N188" i="19"/>
  <c r="M188" i="19"/>
  <c r="L188" i="19"/>
  <c r="L191" i="19" s="1"/>
  <c r="K188" i="19"/>
  <c r="K191" i="19" s="1"/>
  <c r="J188" i="19"/>
  <c r="I188" i="19"/>
  <c r="H188" i="19"/>
  <c r="H190" i="19" s="1"/>
  <c r="G188" i="19"/>
  <c r="G191" i="19" s="1"/>
  <c r="Y186" i="19"/>
  <c r="X186" i="19"/>
  <c r="W186" i="19"/>
  <c r="V186" i="19"/>
  <c r="U186" i="19"/>
  <c r="T186" i="19"/>
  <c r="S186" i="19"/>
  <c r="R186" i="19"/>
  <c r="Q186" i="19"/>
  <c r="O186" i="19"/>
  <c r="N186" i="19"/>
  <c r="M186" i="19"/>
  <c r="L186" i="19"/>
  <c r="K186" i="19"/>
  <c r="J186" i="19"/>
  <c r="I186" i="19"/>
  <c r="H186" i="19"/>
  <c r="G186" i="19"/>
  <c r="Y185" i="19"/>
  <c r="X185" i="19"/>
  <c r="W185" i="19"/>
  <c r="V185" i="19"/>
  <c r="U185" i="19"/>
  <c r="T185" i="19"/>
  <c r="S185" i="19"/>
  <c r="R185" i="19"/>
  <c r="Q185" i="19"/>
  <c r="Z185" i="19" s="1"/>
  <c r="O185" i="19"/>
  <c r="N185" i="19"/>
  <c r="M185" i="19"/>
  <c r="L185" i="19"/>
  <c r="K185" i="19"/>
  <c r="J185" i="19"/>
  <c r="I185" i="19"/>
  <c r="H185" i="19"/>
  <c r="P185" i="19" s="1"/>
  <c r="AA185" i="19" s="1"/>
  <c r="G185" i="19"/>
  <c r="G182" i="19"/>
  <c r="AA181" i="19"/>
  <c r="G181" i="19"/>
  <c r="X181" i="19" s="1"/>
  <c r="O182" i="19" s="1"/>
  <c r="H176" i="19"/>
  <c r="H175" i="19"/>
  <c r="H174" i="19"/>
  <c r="H173" i="19"/>
  <c r="I168" i="19"/>
  <c r="V167" i="19"/>
  <c r="R167" i="19"/>
  <c r="O167" i="19"/>
  <c r="G167" i="19"/>
  <c r="Y165" i="19"/>
  <c r="X165" i="19"/>
  <c r="W165" i="19"/>
  <c r="V165" i="19"/>
  <c r="V168" i="19" s="1"/>
  <c r="U165" i="19"/>
  <c r="T165" i="19"/>
  <c r="S165" i="19"/>
  <c r="S167" i="19" s="1"/>
  <c r="R165" i="19"/>
  <c r="R168" i="19" s="1"/>
  <c r="Q165" i="19"/>
  <c r="O165" i="19"/>
  <c r="O168" i="19" s="1"/>
  <c r="N165" i="19"/>
  <c r="M165" i="19"/>
  <c r="L165" i="19"/>
  <c r="K165" i="19"/>
  <c r="K168" i="19" s="1"/>
  <c r="J165" i="19"/>
  <c r="J168" i="19" s="1"/>
  <c r="I165" i="19"/>
  <c r="H165" i="19"/>
  <c r="G165" i="19"/>
  <c r="G168" i="19" s="1"/>
  <c r="Y163" i="19"/>
  <c r="X163" i="19"/>
  <c r="W163" i="19"/>
  <c r="V163" i="19"/>
  <c r="U163" i="19"/>
  <c r="T163" i="19"/>
  <c r="S163" i="19"/>
  <c r="R163" i="19"/>
  <c r="Q163" i="19"/>
  <c r="O163" i="19"/>
  <c r="N163" i="19"/>
  <c r="M163" i="19"/>
  <c r="L163" i="19"/>
  <c r="K163" i="19"/>
  <c r="J163" i="19"/>
  <c r="I163" i="19"/>
  <c r="H163" i="19"/>
  <c r="G163" i="19"/>
  <c r="Y162" i="19"/>
  <c r="X162" i="19"/>
  <c r="W162" i="19"/>
  <c r="V162" i="19"/>
  <c r="U162" i="19"/>
  <c r="T162" i="19"/>
  <c r="S162" i="19"/>
  <c r="R162" i="19"/>
  <c r="Q162" i="19"/>
  <c r="O162" i="19"/>
  <c r="N162" i="19"/>
  <c r="M162" i="19"/>
  <c r="L162" i="19"/>
  <c r="K162" i="19"/>
  <c r="J162" i="19"/>
  <c r="I162" i="19"/>
  <c r="H162" i="19"/>
  <c r="P162" i="19" s="1"/>
  <c r="G162" i="19"/>
  <c r="G159" i="19"/>
  <c r="AA158" i="19"/>
  <c r="X158" i="19"/>
  <c r="L159" i="19" s="1"/>
  <c r="G158" i="19"/>
  <c r="X159" i="19" s="1"/>
  <c r="H153" i="19"/>
  <c r="H152" i="19"/>
  <c r="H151" i="19"/>
  <c r="H150" i="19"/>
  <c r="Y145" i="19"/>
  <c r="Q145" i="19"/>
  <c r="I145" i="19"/>
  <c r="Y144" i="19"/>
  <c r="Q144" i="19"/>
  <c r="M144" i="19"/>
  <c r="I144" i="19"/>
  <c r="Y142" i="19"/>
  <c r="X142" i="19"/>
  <c r="W142" i="19"/>
  <c r="V142" i="19"/>
  <c r="V145" i="19" s="1"/>
  <c r="U142" i="19"/>
  <c r="U145" i="19" s="1"/>
  <c r="T142" i="19"/>
  <c r="S142" i="19"/>
  <c r="R142" i="19"/>
  <c r="R145" i="19" s="1"/>
  <c r="Q142" i="19"/>
  <c r="O142" i="19"/>
  <c r="N142" i="19"/>
  <c r="M142" i="19"/>
  <c r="M145" i="19" s="1"/>
  <c r="L142" i="19"/>
  <c r="L145" i="19" s="1"/>
  <c r="K142" i="19"/>
  <c r="J142" i="19"/>
  <c r="I142" i="19"/>
  <c r="I143" i="19" s="1"/>
  <c r="H142" i="19"/>
  <c r="H145" i="19" s="1"/>
  <c r="G142" i="19"/>
  <c r="Y140" i="19"/>
  <c r="X140" i="19"/>
  <c r="W140" i="19"/>
  <c r="V140" i="19"/>
  <c r="U140" i="19"/>
  <c r="T140" i="19"/>
  <c r="S140" i="19"/>
  <c r="R140" i="19"/>
  <c r="Q140" i="19"/>
  <c r="O140" i="19"/>
  <c r="N140" i="19"/>
  <c r="M140" i="19"/>
  <c r="L140" i="19"/>
  <c r="K140" i="19"/>
  <c r="J140" i="19"/>
  <c r="I140" i="19"/>
  <c r="H140" i="19"/>
  <c r="G140" i="19"/>
  <c r="Y139" i="19"/>
  <c r="X139" i="19"/>
  <c r="W139" i="19"/>
  <c r="V139" i="19"/>
  <c r="U139" i="19"/>
  <c r="T139" i="19"/>
  <c r="S139" i="19"/>
  <c r="R139" i="19"/>
  <c r="Z139" i="19" s="1"/>
  <c r="AA139" i="19" s="1"/>
  <c r="Q139" i="19"/>
  <c r="O139" i="19"/>
  <c r="N139" i="19"/>
  <c r="M139" i="19"/>
  <c r="L139" i="19"/>
  <c r="K139" i="19"/>
  <c r="J139" i="19"/>
  <c r="I139" i="19"/>
  <c r="H139" i="19"/>
  <c r="P139" i="19" s="1"/>
  <c r="G139" i="19"/>
  <c r="G136" i="19"/>
  <c r="AA135" i="19"/>
  <c r="G135" i="19"/>
  <c r="H130" i="19"/>
  <c r="H129" i="19"/>
  <c r="H128" i="19"/>
  <c r="H127" i="19"/>
  <c r="L122" i="19"/>
  <c r="Y121" i="19"/>
  <c r="U121" i="19"/>
  <c r="Q121" i="19"/>
  <c r="L121" i="19"/>
  <c r="H121" i="19"/>
  <c r="Y119" i="19"/>
  <c r="Y122" i="19" s="1"/>
  <c r="X119" i="19"/>
  <c r="X121" i="19" s="1"/>
  <c r="W119" i="19"/>
  <c r="V119" i="19"/>
  <c r="U119" i="19"/>
  <c r="U122" i="19" s="1"/>
  <c r="T119" i="19"/>
  <c r="S119" i="19"/>
  <c r="R119" i="19"/>
  <c r="Q119" i="19"/>
  <c r="Q122" i="19" s="1"/>
  <c r="O119" i="19"/>
  <c r="N119" i="19"/>
  <c r="M119" i="19"/>
  <c r="M122" i="19" s="1"/>
  <c r="L119" i="19"/>
  <c r="K119" i="19"/>
  <c r="J119" i="19"/>
  <c r="I119" i="19"/>
  <c r="I122" i="19" s="1"/>
  <c r="H119" i="19"/>
  <c r="H122" i="19" s="1"/>
  <c r="G119" i="19"/>
  <c r="Y117" i="19"/>
  <c r="X117" i="19"/>
  <c r="W117" i="19"/>
  <c r="V117" i="19"/>
  <c r="U117" i="19"/>
  <c r="T117" i="19"/>
  <c r="S117" i="19"/>
  <c r="R117" i="19"/>
  <c r="Q117" i="19"/>
  <c r="O117" i="19"/>
  <c r="N117" i="19"/>
  <c r="M117" i="19"/>
  <c r="L117" i="19"/>
  <c r="K117" i="19"/>
  <c r="J117" i="19"/>
  <c r="I117" i="19"/>
  <c r="H117" i="19"/>
  <c r="G117" i="19"/>
  <c r="Y116" i="19"/>
  <c r="X116" i="19"/>
  <c r="W116" i="19"/>
  <c r="V116" i="19"/>
  <c r="U116" i="19"/>
  <c r="T116" i="19"/>
  <c r="S116" i="19"/>
  <c r="R116" i="19"/>
  <c r="Q116" i="19"/>
  <c r="O116" i="19"/>
  <c r="N116" i="19"/>
  <c r="M116" i="19"/>
  <c r="L116" i="19"/>
  <c r="K116" i="19"/>
  <c r="K122" i="19" s="1"/>
  <c r="J116" i="19"/>
  <c r="I116" i="19"/>
  <c r="H116" i="19"/>
  <c r="G116" i="19"/>
  <c r="X113" i="19"/>
  <c r="G113" i="19"/>
  <c r="AA112" i="19"/>
  <c r="G112" i="19"/>
  <c r="X112" i="19" s="1"/>
  <c r="H107" i="19"/>
  <c r="H106" i="19"/>
  <c r="H105" i="19"/>
  <c r="H104" i="19"/>
  <c r="S99" i="19"/>
  <c r="G99" i="19"/>
  <c r="H98" i="19"/>
  <c r="Y96" i="19"/>
  <c r="X96" i="19"/>
  <c r="X99" i="19" s="1"/>
  <c r="W96" i="19"/>
  <c r="V96" i="19"/>
  <c r="U96" i="19"/>
  <c r="T96" i="19"/>
  <c r="T99" i="19" s="1"/>
  <c r="S96" i="19"/>
  <c r="S98" i="19" s="1"/>
  <c r="R96" i="19"/>
  <c r="Q96" i="19"/>
  <c r="O96" i="19"/>
  <c r="O99" i="19" s="1"/>
  <c r="N96" i="19"/>
  <c r="N99" i="19" s="1"/>
  <c r="M96" i="19"/>
  <c r="L96" i="19"/>
  <c r="L99" i="19" s="1"/>
  <c r="K96" i="19"/>
  <c r="K99" i="19" s="1"/>
  <c r="J96" i="19"/>
  <c r="I96" i="19"/>
  <c r="H96" i="19"/>
  <c r="G96" i="19"/>
  <c r="G98" i="19" s="1"/>
  <c r="Y94" i="19"/>
  <c r="X94" i="19"/>
  <c r="W94" i="19"/>
  <c r="V94" i="19"/>
  <c r="U94" i="19"/>
  <c r="T94" i="19"/>
  <c r="S94" i="19"/>
  <c r="R94" i="19"/>
  <c r="Q94" i="19"/>
  <c r="O94" i="19"/>
  <c r="N94" i="19"/>
  <c r="M94" i="19"/>
  <c r="L94" i="19"/>
  <c r="K94" i="19"/>
  <c r="J94" i="19"/>
  <c r="I94" i="19"/>
  <c r="H94" i="19"/>
  <c r="G94" i="19"/>
  <c r="Y93" i="19"/>
  <c r="X93" i="19"/>
  <c r="W93" i="19"/>
  <c r="V93" i="19"/>
  <c r="U93" i="19"/>
  <c r="T93" i="19"/>
  <c r="S93" i="19"/>
  <c r="R93" i="19"/>
  <c r="Z93" i="19" s="1"/>
  <c r="Q93" i="19"/>
  <c r="O93" i="19"/>
  <c r="N93" i="19"/>
  <c r="M93" i="19"/>
  <c r="L93" i="19"/>
  <c r="K93" i="19"/>
  <c r="J93" i="19"/>
  <c r="I93" i="19"/>
  <c r="H93" i="19"/>
  <c r="G93" i="19"/>
  <c r="G90" i="19"/>
  <c r="AA89" i="19"/>
  <c r="X89" i="19"/>
  <c r="O90" i="19" s="1"/>
  <c r="G89" i="19"/>
  <c r="X90" i="19" s="1"/>
  <c r="Z40" i="19"/>
  <c r="P40" i="19"/>
  <c r="AA40" i="19" s="1"/>
  <c r="AA39" i="19"/>
  <c r="Z39" i="19"/>
  <c r="P39" i="19"/>
  <c r="AA38" i="19"/>
  <c r="Z38" i="19"/>
  <c r="P38" i="19"/>
  <c r="Z37" i="19"/>
  <c r="P37" i="19"/>
  <c r="Z36" i="19"/>
  <c r="P36" i="19"/>
  <c r="AA36" i="19" s="1"/>
  <c r="AA35" i="19"/>
  <c r="Z35" i="19"/>
  <c r="P35" i="19"/>
  <c r="Z34" i="19"/>
  <c r="AA34" i="19" s="1"/>
  <c r="P34" i="19"/>
  <c r="Z33" i="19"/>
  <c r="P33" i="19"/>
  <c r="Z32" i="19"/>
  <c r="P32" i="19"/>
  <c r="AA32" i="19" s="1"/>
  <c r="AA31" i="19"/>
  <c r="Z31" i="19"/>
  <c r="P31" i="19"/>
  <c r="AA30" i="19"/>
  <c r="Z30" i="19"/>
  <c r="P30" i="19"/>
  <c r="Z29" i="19"/>
  <c r="Z28" i="19"/>
  <c r="AA28" i="19" s="1"/>
  <c r="AA27" i="19"/>
  <c r="Z27" i="19"/>
  <c r="Z26" i="19"/>
  <c r="AA26" i="19" s="1"/>
  <c r="Z25" i="19"/>
  <c r="AA25" i="19"/>
  <c r="Z24" i="19"/>
  <c r="AA24" i="19"/>
  <c r="Z23" i="19"/>
  <c r="AA23" i="19" s="1"/>
  <c r="Z22" i="19"/>
  <c r="Z21" i="19"/>
  <c r="Z20" i="19"/>
  <c r="AA20" i="19" s="1"/>
  <c r="AA19" i="19"/>
  <c r="Z19" i="19"/>
  <c r="Z18" i="19"/>
  <c r="Z17" i="19"/>
  <c r="AA17" i="19"/>
  <c r="Z16" i="19"/>
  <c r="AA16" i="19" s="1"/>
  <c r="Z15" i="19"/>
  <c r="AA15" i="19" s="1"/>
  <c r="Z14" i="19"/>
  <c r="Z13" i="19"/>
  <c r="AA12" i="19"/>
  <c r="Z12" i="19"/>
  <c r="AA11" i="19"/>
  <c r="Z11" i="19"/>
  <c r="Z9" i="19"/>
  <c r="P9" i="19"/>
  <c r="AA9" i="19" s="1"/>
  <c r="H774" i="20"/>
  <c r="H773" i="20"/>
  <c r="H772" i="20"/>
  <c r="H771" i="20"/>
  <c r="Y766" i="20"/>
  <c r="X766" i="20"/>
  <c r="U766" i="20"/>
  <c r="T766" i="20"/>
  <c r="R766" i="20"/>
  <c r="Q766" i="20"/>
  <c r="M766" i="20"/>
  <c r="L766" i="20"/>
  <c r="I766" i="20"/>
  <c r="H766" i="20"/>
  <c r="Y765" i="20"/>
  <c r="X765" i="20"/>
  <c r="V765" i="20"/>
  <c r="U765" i="20"/>
  <c r="Q765" i="20"/>
  <c r="M765" i="20"/>
  <c r="I765" i="20"/>
  <c r="H765" i="20"/>
  <c r="Y764" i="20"/>
  <c r="V764" i="20"/>
  <c r="U764" i="20"/>
  <c r="Q764" i="20"/>
  <c r="M764" i="20"/>
  <c r="I764" i="20"/>
  <c r="Y763" i="20"/>
  <c r="X763" i="20"/>
  <c r="X764" i="20" s="1"/>
  <c r="W763" i="20"/>
  <c r="V763" i="20"/>
  <c r="V766" i="20" s="1"/>
  <c r="U763" i="20"/>
  <c r="T763" i="20"/>
  <c r="S763" i="20"/>
  <c r="R763" i="20"/>
  <c r="Z763" i="20" s="1"/>
  <c r="Q763" i="20"/>
  <c r="O763" i="20"/>
  <c r="N763" i="20"/>
  <c r="N765" i="20" s="1"/>
  <c r="M763" i="20"/>
  <c r="L763" i="20"/>
  <c r="L764" i="20" s="1"/>
  <c r="K763" i="20"/>
  <c r="J763" i="20"/>
  <c r="I763" i="20"/>
  <c r="H763" i="20"/>
  <c r="H764" i="20" s="1"/>
  <c r="G763" i="20"/>
  <c r="Y761" i="20"/>
  <c r="X761" i="20"/>
  <c r="W761" i="20"/>
  <c r="V761" i="20"/>
  <c r="U761" i="20"/>
  <c r="T761" i="20"/>
  <c r="S761" i="20"/>
  <c r="R761" i="20"/>
  <c r="Q761" i="20"/>
  <c r="O761" i="20"/>
  <c r="N761" i="20"/>
  <c r="M761" i="20"/>
  <c r="L761" i="20"/>
  <c r="K761" i="20"/>
  <c r="J761" i="20"/>
  <c r="I761" i="20"/>
  <c r="H761" i="20"/>
  <c r="G761" i="20"/>
  <c r="Y760" i="20"/>
  <c r="X760" i="20"/>
  <c r="W760" i="20"/>
  <c r="V760" i="20"/>
  <c r="U760" i="20"/>
  <c r="T760" i="20"/>
  <c r="S760" i="20"/>
  <c r="R760" i="20"/>
  <c r="R764" i="20" s="1"/>
  <c r="Q760" i="20"/>
  <c r="O760" i="20"/>
  <c r="N760" i="20"/>
  <c r="M760" i="20"/>
  <c r="L760" i="20"/>
  <c r="K760" i="20"/>
  <c r="K764" i="20" s="1"/>
  <c r="J760" i="20"/>
  <c r="I760" i="20"/>
  <c r="H760" i="20"/>
  <c r="G760" i="20"/>
  <c r="P760" i="20" s="1"/>
  <c r="X757" i="20"/>
  <c r="G757" i="20"/>
  <c r="AA756" i="20"/>
  <c r="X756" i="20"/>
  <c r="O757" i="20" s="1"/>
  <c r="G756" i="20"/>
  <c r="H751" i="20"/>
  <c r="H750" i="20"/>
  <c r="H749" i="20"/>
  <c r="H748" i="20"/>
  <c r="Y743" i="20"/>
  <c r="X743" i="20"/>
  <c r="T743" i="20"/>
  <c r="L743" i="20"/>
  <c r="H743" i="20"/>
  <c r="X742" i="20"/>
  <c r="W742" i="20"/>
  <c r="T742" i="20"/>
  <c r="Q742" i="20"/>
  <c r="L742" i="20"/>
  <c r="H742" i="20"/>
  <c r="G742" i="20"/>
  <c r="X741" i="20"/>
  <c r="T741" i="20"/>
  <c r="Q741" i="20"/>
  <c r="L741" i="20"/>
  <c r="H741" i="20"/>
  <c r="Y740" i="20"/>
  <c r="Y742" i="20" s="1"/>
  <c r="X740" i="20"/>
  <c r="W740" i="20"/>
  <c r="V740" i="20"/>
  <c r="U740" i="20"/>
  <c r="U743" i="20" s="1"/>
  <c r="T740" i="20"/>
  <c r="S740" i="20"/>
  <c r="S741" i="20" s="1"/>
  <c r="R740" i="20"/>
  <c r="Q740" i="20"/>
  <c r="O740" i="20"/>
  <c r="N740" i="20"/>
  <c r="M740" i="20"/>
  <c r="L740" i="20"/>
  <c r="K740" i="20"/>
  <c r="J740" i="20"/>
  <c r="I740" i="20"/>
  <c r="H740" i="20"/>
  <c r="G740" i="20"/>
  <c r="Y738" i="20"/>
  <c r="X738" i="20"/>
  <c r="W738" i="20"/>
  <c r="V738" i="20"/>
  <c r="U738" i="20"/>
  <c r="T738" i="20"/>
  <c r="S738" i="20"/>
  <c r="R738" i="20"/>
  <c r="Q738" i="20"/>
  <c r="O738" i="20"/>
  <c r="N738" i="20"/>
  <c r="M738" i="20"/>
  <c r="L738" i="20"/>
  <c r="K738" i="20"/>
  <c r="J738" i="20"/>
  <c r="I738" i="20"/>
  <c r="H738" i="20"/>
  <c r="G738" i="20"/>
  <c r="Y737" i="20"/>
  <c r="X737" i="20"/>
  <c r="W737" i="20"/>
  <c r="V737" i="20"/>
  <c r="V741" i="20" s="1"/>
  <c r="U737" i="20"/>
  <c r="T737" i="20"/>
  <c r="S737" i="20"/>
  <c r="R737" i="20"/>
  <c r="R741" i="20" s="1"/>
  <c r="Q737" i="20"/>
  <c r="Q743" i="20" s="1"/>
  <c r="O737" i="20"/>
  <c r="N737" i="20"/>
  <c r="M737" i="20"/>
  <c r="M742" i="20" s="1"/>
  <c r="L737" i="20"/>
  <c r="K737" i="20"/>
  <c r="J737" i="20"/>
  <c r="I737" i="20"/>
  <c r="H737" i="20"/>
  <c r="G737" i="20"/>
  <c r="G734" i="20"/>
  <c r="AA733" i="20"/>
  <c r="G733" i="20"/>
  <c r="H728" i="20"/>
  <c r="H727" i="20"/>
  <c r="H726" i="20"/>
  <c r="H725" i="20"/>
  <c r="X720" i="20"/>
  <c r="W720" i="20"/>
  <c r="S720" i="20"/>
  <c r="O720" i="20"/>
  <c r="K720" i="20"/>
  <c r="G720" i="20"/>
  <c r="W719" i="20"/>
  <c r="S719" i="20"/>
  <c r="O719" i="20"/>
  <c r="L719" i="20"/>
  <c r="K719" i="20"/>
  <c r="G719" i="20"/>
  <c r="W718" i="20"/>
  <c r="U718" i="20"/>
  <c r="S718" i="20"/>
  <c r="Q718" i="20"/>
  <c r="O718" i="20"/>
  <c r="K718" i="20"/>
  <c r="G718" i="20"/>
  <c r="Y717" i="20"/>
  <c r="X717" i="20"/>
  <c r="W717" i="20"/>
  <c r="V717" i="20"/>
  <c r="U717" i="20"/>
  <c r="T717" i="20"/>
  <c r="S717" i="20"/>
  <c r="R717" i="20"/>
  <c r="Q717" i="20"/>
  <c r="O717" i="20"/>
  <c r="N717" i="20"/>
  <c r="M717" i="20"/>
  <c r="M718" i="20" s="1"/>
  <c r="L717" i="20"/>
  <c r="K717" i="20"/>
  <c r="J717" i="20"/>
  <c r="I717" i="20"/>
  <c r="I720" i="20" s="1"/>
  <c r="H717" i="20"/>
  <c r="G717" i="20"/>
  <c r="Y715" i="20"/>
  <c r="X715" i="20"/>
  <c r="W715" i="20"/>
  <c r="V715" i="20"/>
  <c r="U715" i="20"/>
  <c r="T715" i="20"/>
  <c r="S715" i="20"/>
  <c r="R715" i="20"/>
  <c r="Q715" i="20"/>
  <c r="O715" i="20"/>
  <c r="N715" i="20"/>
  <c r="M715" i="20"/>
  <c r="L715" i="20"/>
  <c r="K715" i="20"/>
  <c r="J715" i="20"/>
  <c r="I715" i="20"/>
  <c r="H715" i="20"/>
  <c r="G715" i="20"/>
  <c r="Y714" i="20"/>
  <c r="X714" i="20"/>
  <c r="W714" i="20"/>
  <c r="V714" i="20"/>
  <c r="U714" i="20"/>
  <c r="T714" i="20"/>
  <c r="S714" i="20"/>
  <c r="R714" i="20"/>
  <c r="Q714" i="20"/>
  <c r="O714" i="20"/>
  <c r="N714" i="20"/>
  <c r="M714" i="20"/>
  <c r="M720" i="20" s="1"/>
  <c r="L714" i="20"/>
  <c r="L718" i="20" s="1"/>
  <c r="K714" i="20"/>
  <c r="J714" i="20"/>
  <c r="I714" i="20"/>
  <c r="H714" i="20"/>
  <c r="P714" i="20" s="1"/>
  <c r="G714" i="20"/>
  <c r="X711" i="20"/>
  <c r="G711" i="20"/>
  <c r="AA710" i="20"/>
  <c r="X710" i="20"/>
  <c r="L711" i="20" s="1"/>
  <c r="G710" i="20"/>
  <c r="H705" i="20"/>
  <c r="H704" i="20"/>
  <c r="H703" i="20"/>
  <c r="H702" i="20"/>
  <c r="X697" i="20"/>
  <c r="W697" i="20"/>
  <c r="T697" i="20"/>
  <c r="S697" i="20"/>
  <c r="O697" i="20"/>
  <c r="N697" i="20"/>
  <c r="K697" i="20"/>
  <c r="J697" i="20"/>
  <c r="G697" i="20"/>
  <c r="X696" i="20"/>
  <c r="W696" i="20"/>
  <c r="T696" i="20"/>
  <c r="S696" i="20"/>
  <c r="O696" i="20"/>
  <c r="L696" i="20"/>
  <c r="K696" i="20"/>
  <c r="H696" i="20"/>
  <c r="G696" i="20"/>
  <c r="X695" i="20"/>
  <c r="W695" i="20"/>
  <c r="T695" i="20"/>
  <c r="S695" i="20"/>
  <c r="O695" i="20"/>
  <c r="M695" i="20"/>
  <c r="L695" i="20"/>
  <c r="K695" i="20"/>
  <c r="I695" i="20"/>
  <c r="H695" i="20"/>
  <c r="G695" i="20"/>
  <c r="Y694" i="20"/>
  <c r="X694" i="20"/>
  <c r="W694" i="20"/>
  <c r="V694" i="20"/>
  <c r="U694" i="20"/>
  <c r="T694" i="20"/>
  <c r="S694" i="20"/>
  <c r="R694" i="20"/>
  <c r="Q694" i="20"/>
  <c r="O694" i="20"/>
  <c r="N694" i="20"/>
  <c r="M694" i="20"/>
  <c r="L694" i="20"/>
  <c r="L697" i="20" s="1"/>
  <c r="K694" i="20"/>
  <c r="J694" i="20"/>
  <c r="I694" i="20"/>
  <c r="H694" i="20"/>
  <c r="P694" i="20" s="1"/>
  <c r="G694" i="20"/>
  <c r="Y692" i="20"/>
  <c r="X692" i="20"/>
  <c r="W692" i="20"/>
  <c r="V692" i="20"/>
  <c r="U692" i="20"/>
  <c r="T692" i="20"/>
  <c r="S692" i="20"/>
  <c r="R692" i="20"/>
  <c r="Q692" i="20"/>
  <c r="O692" i="20"/>
  <c r="N692" i="20"/>
  <c r="M692" i="20"/>
  <c r="L692" i="20"/>
  <c r="K692" i="20"/>
  <c r="J692" i="20"/>
  <c r="I692" i="20"/>
  <c r="H692" i="20"/>
  <c r="G692" i="20"/>
  <c r="Y691" i="20"/>
  <c r="X691" i="20"/>
  <c r="W691" i="20"/>
  <c r="V691" i="20"/>
  <c r="U691" i="20"/>
  <c r="T691" i="20"/>
  <c r="S691" i="20"/>
  <c r="R691" i="20"/>
  <c r="Q691" i="20"/>
  <c r="Z691" i="20" s="1"/>
  <c r="O691" i="20"/>
  <c r="N691" i="20"/>
  <c r="M691" i="20"/>
  <c r="L691" i="20"/>
  <c r="K691" i="20"/>
  <c r="J691" i="20"/>
  <c r="I691" i="20"/>
  <c r="H691" i="20"/>
  <c r="P691" i="20" s="1"/>
  <c r="G691" i="20"/>
  <c r="X688" i="20"/>
  <c r="G688" i="20"/>
  <c r="AA687" i="20"/>
  <c r="X687" i="20"/>
  <c r="O688" i="20" s="1"/>
  <c r="G687" i="20"/>
  <c r="H682" i="20"/>
  <c r="H681" i="20"/>
  <c r="H680" i="20"/>
  <c r="H679" i="20"/>
  <c r="W674" i="20"/>
  <c r="V674" i="20"/>
  <c r="S674" i="20"/>
  <c r="R674" i="20"/>
  <c r="N674" i="20"/>
  <c r="J674" i="20"/>
  <c r="I674" i="20"/>
  <c r="W673" i="20"/>
  <c r="V673" i="20"/>
  <c r="S673" i="20"/>
  <c r="R673" i="20"/>
  <c r="O673" i="20"/>
  <c r="N673" i="20"/>
  <c r="K673" i="20"/>
  <c r="J673" i="20"/>
  <c r="G673" i="20"/>
  <c r="W672" i="20"/>
  <c r="V672" i="20"/>
  <c r="S672" i="20"/>
  <c r="R672" i="20"/>
  <c r="O672" i="20"/>
  <c r="N672" i="20"/>
  <c r="K672" i="20"/>
  <c r="J672" i="20"/>
  <c r="G672" i="20"/>
  <c r="Y671" i="20"/>
  <c r="X671" i="20"/>
  <c r="W671" i="20"/>
  <c r="V671" i="20"/>
  <c r="U671" i="20"/>
  <c r="T671" i="20"/>
  <c r="S671" i="20"/>
  <c r="R671" i="20"/>
  <c r="Q671" i="20"/>
  <c r="O671" i="20"/>
  <c r="O674" i="20" s="1"/>
  <c r="N671" i="20"/>
  <c r="M671" i="20"/>
  <c r="L671" i="20"/>
  <c r="K671" i="20"/>
  <c r="K674" i="20" s="1"/>
  <c r="J671" i="20"/>
  <c r="I671" i="20"/>
  <c r="H671" i="20"/>
  <c r="G671" i="20"/>
  <c r="G674" i="20" s="1"/>
  <c r="Y669" i="20"/>
  <c r="X669" i="20"/>
  <c r="W669" i="20"/>
  <c r="V669" i="20"/>
  <c r="U669" i="20"/>
  <c r="T669" i="20"/>
  <c r="S669" i="20"/>
  <c r="R669" i="20"/>
  <c r="Q669" i="20"/>
  <c r="O669" i="20"/>
  <c r="N669" i="20"/>
  <c r="M669" i="20"/>
  <c r="L669" i="20"/>
  <c r="K669" i="20"/>
  <c r="J669" i="20"/>
  <c r="I669" i="20"/>
  <c r="H669" i="20"/>
  <c r="G669" i="20"/>
  <c r="Y668" i="20"/>
  <c r="X668" i="20"/>
  <c r="W668" i="20"/>
  <c r="V668" i="20"/>
  <c r="U668" i="20"/>
  <c r="T668" i="20"/>
  <c r="S668" i="20"/>
  <c r="R668" i="20"/>
  <c r="Q668" i="20"/>
  <c r="O668" i="20"/>
  <c r="N668" i="20"/>
  <c r="M668" i="20"/>
  <c r="L668" i="20"/>
  <c r="K668" i="20"/>
  <c r="J668" i="20"/>
  <c r="I668" i="20"/>
  <c r="H668" i="20"/>
  <c r="P668" i="20" s="1"/>
  <c r="G668" i="20"/>
  <c r="G665" i="20"/>
  <c r="AA664" i="20"/>
  <c r="X664" i="20"/>
  <c r="L665" i="20" s="1"/>
  <c r="G664" i="20"/>
  <c r="X665" i="20" s="1"/>
  <c r="H659" i="20"/>
  <c r="H658" i="20"/>
  <c r="H657" i="20"/>
  <c r="H656" i="20"/>
  <c r="Y651" i="20"/>
  <c r="V651" i="20"/>
  <c r="U651" i="20"/>
  <c r="R651" i="20"/>
  <c r="Q651" i="20"/>
  <c r="M651" i="20"/>
  <c r="L651" i="20"/>
  <c r="I651" i="20"/>
  <c r="H651" i="20"/>
  <c r="Y650" i="20"/>
  <c r="V650" i="20"/>
  <c r="U650" i="20"/>
  <c r="R650" i="20"/>
  <c r="Q650" i="20"/>
  <c r="N650" i="20"/>
  <c r="M650" i="20"/>
  <c r="J650" i="20"/>
  <c r="I650" i="20"/>
  <c r="Y649" i="20"/>
  <c r="V649" i="20"/>
  <c r="U649" i="20"/>
  <c r="R649" i="20"/>
  <c r="Q649" i="20"/>
  <c r="O649" i="20"/>
  <c r="N649" i="20"/>
  <c r="M649" i="20"/>
  <c r="K649" i="20"/>
  <c r="J649" i="20"/>
  <c r="I649" i="20"/>
  <c r="Y648" i="20"/>
  <c r="X648" i="20"/>
  <c r="W648" i="20"/>
  <c r="V648" i="20"/>
  <c r="U648" i="20"/>
  <c r="T648" i="20"/>
  <c r="S648" i="20"/>
  <c r="R648" i="20"/>
  <c r="Z648" i="20" s="1"/>
  <c r="Q648" i="20"/>
  <c r="O648" i="20"/>
  <c r="N648" i="20"/>
  <c r="N651" i="20" s="1"/>
  <c r="M648" i="20"/>
  <c r="L648" i="20"/>
  <c r="K648" i="20"/>
  <c r="J648" i="20"/>
  <c r="J651" i="20" s="1"/>
  <c r="I648" i="20"/>
  <c r="H648" i="20"/>
  <c r="G648" i="20"/>
  <c r="Y646" i="20"/>
  <c r="X646" i="20"/>
  <c r="W646" i="20"/>
  <c r="V646" i="20"/>
  <c r="U646" i="20"/>
  <c r="T646" i="20"/>
  <c r="S646" i="20"/>
  <c r="R646" i="20"/>
  <c r="Q646" i="20"/>
  <c r="O646" i="20"/>
  <c r="N646" i="20"/>
  <c r="M646" i="20"/>
  <c r="L646" i="20"/>
  <c r="K646" i="20"/>
  <c r="J646" i="20"/>
  <c r="I646" i="20"/>
  <c r="H646" i="20"/>
  <c r="G646" i="20"/>
  <c r="Y645" i="20"/>
  <c r="X645" i="20"/>
  <c r="W645" i="20"/>
  <c r="V645" i="20"/>
  <c r="U645" i="20"/>
  <c r="T645" i="20"/>
  <c r="S645" i="20"/>
  <c r="R645" i="20"/>
  <c r="Z645" i="20" s="1"/>
  <c r="Q645" i="20"/>
  <c r="O645" i="20"/>
  <c r="N645" i="20"/>
  <c r="M645" i="20"/>
  <c r="L645" i="20"/>
  <c r="K645" i="20"/>
  <c r="J645" i="20"/>
  <c r="I645" i="20"/>
  <c r="H645" i="20"/>
  <c r="G645" i="20"/>
  <c r="P645" i="20" s="1"/>
  <c r="AA645" i="20" s="1"/>
  <c r="G642" i="20"/>
  <c r="AA641" i="20"/>
  <c r="G641" i="20"/>
  <c r="H636" i="20"/>
  <c r="H635" i="20"/>
  <c r="H634" i="20"/>
  <c r="H633" i="20"/>
  <c r="Y628" i="20"/>
  <c r="X628" i="20"/>
  <c r="U628" i="20"/>
  <c r="T628" i="20"/>
  <c r="Q628" i="20"/>
  <c r="L628" i="20"/>
  <c r="K628" i="20"/>
  <c r="H628" i="20"/>
  <c r="Y627" i="20"/>
  <c r="X627" i="20"/>
  <c r="U627" i="20"/>
  <c r="T627" i="20"/>
  <c r="Q627" i="20"/>
  <c r="M627" i="20"/>
  <c r="L627" i="20"/>
  <c r="I627" i="20"/>
  <c r="H627" i="20"/>
  <c r="Y626" i="20"/>
  <c r="X626" i="20"/>
  <c r="U626" i="20"/>
  <c r="T626" i="20"/>
  <c r="Q626" i="20"/>
  <c r="M626" i="20"/>
  <c r="L626" i="20"/>
  <c r="J626" i="20"/>
  <c r="I626" i="20"/>
  <c r="H626" i="20"/>
  <c r="Y625" i="20"/>
  <c r="X625" i="20"/>
  <c r="W625" i="20"/>
  <c r="V625" i="20"/>
  <c r="U625" i="20"/>
  <c r="T625" i="20"/>
  <c r="S625" i="20"/>
  <c r="R625" i="20"/>
  <c r="Q625" i="20"/>
  <c r="O625" i="20"/>
  <c r="N625" i="20"/>
  <c r="M625" i="20"/>
  <c r="M628" i="20" s="1"/>
  <c r="L625" i="20"/>
  <c r="K625" i="20"/>
  <c r="J625" i="20"/>
  <c r="I625" i="20"/>
  <c r="I628" i="20" s="1"/>
  <c r="H625" i="20"/>
  <c r="G625" i="20"/>
  <c r="Y623" i="20"/>
  <c r="X623" i="20"/>
  <c r="W623" i="20"/>
  <c r="V623" i="20"/>
  <c r="U623" i="20"/>
  <c r="T623" i="20"/>
  <c r="S623" i="20"/>
  <c r="R623" i="20"/>
  <c r="Q623" i="20"/>
  <c r="O623" i="20"/>
  <c r="N623" i="20"/>
  <c r="M623" i="20"/>
  <c r="L623" i="20"/>
  <c r="K623" i="20"/>
  <c r="J623" i="20"/>
  <c r="I623" i="20"/>
  <c r="H623" i="20"/>
  <c r="G623" i="20"/>
  <c r="Y622" i="20"/>
  <c r="X622" i="20"/>
  <c r="W622" i="20"/>
  <c r="V622" i="20"/>
  <c r="U622" i="20"/>
  <c r="T622" i="20"/>
  <c r="S622" i="20"/>
  <c r="R622" i="20"/>
  <c r="Z622" i="20" s="1"/>
  <c r="Q622" i="20"/>
  <c r="O622" i="20"/>
  <c r="N622" i="20"/>
  <c r="M622" i="20"/>
  <c r="L622" i="20"/>
  <c r="K622" i="20"/>
  <c r="J622" i="20"/>
  <c r="I622" i="20"/>
  <c r="H622" i="20"/>
  <c r="G622" i="20"/>
  <c r="G619" i="20"/>
  <c r="AA618" i="20"/>
  <c r="G618" i="20"/>
  <c r="X618" i="20" s="1"/>
  <c r="H613" i="20"/>
  <c r="H612" i="20"/>
  <c r="H611" i="20"/>
  <c r="H610" i="20"/>
  <c r="X605" i="20"/>
  <c r="W605" i="20"/>
  <c r="T605" i="20"/>
  <c r="S605" i="20"/>
  <c r="O605" i="20"/>
  <c r="K605" i="20"/>
  <c r="G605" i="20"/>
  <c r="X604" i="20"/>
  <c r="W604" i="20"/>
  <c r="T604" i="20"/>
  <c r="S604" i="20"/>
  <c r="O604" i="20"/>
  <c r="L604" i="20"/>
  <c r="K604" i="20"/>
  <c r="H604" i="20"/>
  <c r="G604" i="20"/>
  <c r="X603" i="20"/>
  <c r="W603" i="20"/>
  <c r="T603" i="20"/>
  <c r="S603" i="20"/>
  <c r="Q603" i="20"/>
  <c r="O603" i="20"/>
  <c r="M603" i="20"/>
  <c r="L603" i="20"/>
  <c r="K603" i="20"/>
  <c r="I603" i="20"/>
  <c r="H603" i="20"/>
  <c r="G603" i="20"/>
  <c r="Y602" i="20"/>
  <c r="X602" i="20"/>
  <c r="W602" i="20"/>
  <c r="V602" i="20"/>
  <c r="U602" i="20"/>
  <c r="T602" i="20"/>
  <c r="S602" i="20"/>
  <c r="R602" i="20"/>
  <c r="Q602" i="20"/>
  <c r="O602" i="20"/>
  <c r="N602" i="20"/>
  <c r="M602" i="20"/>
  <c r="L602" i="20"/>
  <c r="L605" i="20" s="1"/>
  <c r="K602" i="20"/>
  <c r="J602" i="20"/>
  <c r="I602" i="20"/>
  <c r="H602" i="20"/>
  <c r="G602" i="20"/>
  <c r="Y600" i="20"/>
  <c r="X600" i="20"/>
  <c r="W600" i="20"/>
  <c r="V600" i="20"/>
  <c r="U600" i="20"/>
  <c r="T600" i="20"/>
  <c r="S600" i="20"/>
  <c r="R600" i="20"/>
  <c r="Q600" i="20"/>
  <c r="O600" i="20"/>
  <c r="N600" i="20"/>
  <c r="M600" i="20"/>
  <c r="L600" i="20"/>
  <c r="K600" i="20"/>
  <c r="J600" i="20"/>
  <c r="I600" i="20"/>
  <c r="H600" i="20"/>
  <c r="G600" i="20"/>
  <c r="Y599" i="20"/>
  <c r="X599" i="20"/>
  <c r="W599" i="20"/>
  <c r="V599" i="20"/>
  <c r="U599" i="20"/>
  <c r="T599" i="20"/>
  <c r="S599" i="20"/>
  <c r="R599" i="20"/>
  <c r="Q599" i="20"/>
  <c r="Z599" i="20" s="1"/>
  <c r="O599" i="20"/>
  <c r="N599" i="20"/>
  <c r="M599" i="20"/>
  <c r="L599" i="20"/>
  <c r="K599" i="20"/>
  <c r="J599" i="20"/>
  <c r="I599" i="20"/>
  <c r="H599" i="20"/>
  <c r="G599" i="20"/>
  <c r="X596" i="20"/>
  <c r="G596" i="20"/>
  <c r="AA595" i="20"/>
  <c r="X595" i="20"/>
  <c r="O596" i="20" s="1"/>
  <c r="G595" i="20"/>
  <c r="H590" i="20"/>
  <c r="H589" i="20"/>
  <c r="H588" i="20"/>
  <c r="H587" i="20"/>
  <c r="W582" i="20"/>
  <c r="V582" i="20"/>
  <c r="S582" i="20"/>
  <c r="R582" i="20"/>
  <c r="N582" i="20"/>
  <c r="J582" i="20"/>
  <c r="I582" i="20"/>
  <c r="W581" i="20"/>
  <c r="V581" i="20"/>
  <c r="S581" i="20"/>
  <c r="R581" i="20"/>
  <c r="O581" i="20"/>
  <c r="N581" i="20"/>
  <c r="K581" i="20"/>
  <c r="J581" i="20"/>
  <c r="G581" i="20"/>
  <c r="X580" i="20"/>
  <c r="W580" i="20"/>
  <c r="V580" i="20"/>
  <c r="S580" i="20"/>
  <c r="R580" i="20"/>
  <c r="O580" i="20"/>
  <c r="N580" i="20"/>
  <c r="K580" i="20"/>
  <c r="J580" i="20"/>
  <c r="H580" i="20"/>
  <c r="G580" i="20"/>
  <c r="Y579" i="20"/>
  <c r="X579" i="20"/>
  <c r="W579" i="20"/>
  <c r="V579" i="20"/>
  <c r="U579" i="20"/>
  <c r="T579" i="20"/>
  <c r="S579" i="20"/>
  <c r="R579" i="20"/>
  <c r="Q579" i="20"/>
  <c r="O579" i="20"/>
  <c r="O582" i="20" s="1"/>
  <c r="N579" i="20"/>
  <c r="M579" i="20"/>
  <c r="L579" i="20"/>
  <c r="K579" i="20"/>
  <c r="K582" i="20" s="1"/>
  <c r="J579" i="20"/>
  <c r="I579" i="20"/>
  <c r="H579" i="20"/>
  <c r="G579" i="20"/>
  <c r="G582" i="20" s="1"/>
  <c r="Y577" i="20"/>
  <c r="X577" i="20"/>
  <c r="W577" i="20"/>
  <c r="V577" i="20"/>
  <c r="U577" i="20"/>
  <c r="T577" i="20"/>
  <c r="S577" i="20"/>
  <c r="R577" i="20"/>
  <c r="Q577" i="20"/>
  <c r="O577" i="20"/>
  <c r="N577" i="20"/>
  <c r="M577" i="20"/>
  <c r="L577" i="20"/>
  <c r="K577" i="20"/>
  <c r="J577" i="20"/>
  <c r="I577" i="20"/>
  <c r="H577" i="20"/>
  <c r="G577" i="20"/>
  <c r="Y576" i="20"/>
  <c r="X576" i="20"/>
  <c r="W576" i="20"/>
  <c r="V576" i="20"/>
  <c r="U576" i="20"/>
  <c r="T576" i="20"/>
  <c r="S576" i="20"/>
  <c r="R576" i="20"/>
  <c r="Q576" i="20"/>
  <c r="O576" i="20"/>
  <c r="N576" i="20"/>
  <c r="M576" i="20"/>
  <c r="L576" i="20"/>
  <c r="K576" i="20"/>
  <c r="J576" i="20"/>
  <c r="I576" i="20"/>
  <c r="H576" i="20"/>
  <c r="P576" i="20" s="1"/>
  <c r="G576" i="20"/>
  <c r="G573" i="20"/>
  <c r="AA572" i="20"/>
  <c r="X572" i="20"/>
  <c r="G572" i="20"/>
  <c r="X573" i="20" s="1"/>
  <c r="H567" i="20"/>
  <c r="H566" i="20"/>
  <c r="H565" i="20"/>
  <c r="H564" i="20"/>
  <c r="Y559" i="20"/>
  <c r="V559" i="20"/>
  <c r="U559" i="20"/>
  <c r="R559" i="20"/>
  <c r="Q559" i="20"/>
  <c r="M559" i="20"/>
  <c r="I559" i="20"/>
  <c r="Y558" i="20"/>
  <c r="V558" i="20"/>
  <c r="U558" i="20"/>
  <c r="R558" i="20"/>
  <c r="Q558" i="20"/>
  <c r="N558" i="20"/>
  <c r="M558" i="20"/>
  <c r="J558" i="20"/>
  <c r="I558" i="20"/>
  <c r="Y557" i="20"/>
  <c r="V557" i="20"/>
  <c r="U557" i="20"/>
  <c r="S557" i="20"/>
  <c r="R557" i="20"/>
  <c r="Q557" i="20"/>
  <c r="O557" i="20"/>
  <c r="N557" i="20"/>
  <c r="M557" i="20"/>
  <c r="K557" i="20"/>
  <c r="J557" i="20"/>
  <c r="I557" i="20"/>
  <c r="Y556" i="20"/>
  <c r="X556" i="20"/>
  <c r="W556" i="20"/>
  <c r="V556" i="20"/>
  <c r="U556" i="20"/>
  <c r="T556" i="20"/>
  <c r="S556" i="20"/>
  <c r="R556" i="20"/>
  <c r="Q556" i="20"/>
  <c r="O556" i="20"/>
  <c r="N556" i="20"/>
  <c r="N559" i="20" s="1"/>
  <c r="M556" i="20"/>
  <c r="L556" i="20"/>
  <c r="K556" i="20"/>
  <c r="J556" i="20"/>
  <c r="J559" i="20" s="1"/>
  <c r="I556" i="20"/>
  <c r="H556" i="20"/>
  <c r="G556" i="20"/>
  <c r="Y554" i="20"/>
  <c r="X554" i="20"/>
  <c r="W554" i="20"/>
  <c r="V554" i="20"/>
  <c r="U554" i="20"/>
  <c r="T554" i="20"/>
  <c r="S554" i="20"/>
  <c r="R554" i="20"/>
  <c r="Q554" i="20"/>
  <c r="O554" i="20"/>
  <c r="N554" i="20"/>
  <c r="M554" i="20"/>
  <c r="L554" i="20"/>
  <c r="K554" i="20"/>
  <c r="J554" i="20"/>
  <c r="I554" i="20"/>
  <c r="H554" i="20"/>
  <c r="G554" i="20"/>
  <c r="Y553" i="20"/>
  <c r="X553" i="20"/>
  <c r="W553" i="20"/>
  <c r="V553" i="20"/>
  <c r="U553" i="20"/>
  <c r="T553" i="20"/>
  <c r="S553" i="20"/>
  <c r="R553" i="20"/>
  <c r="Q553" i="20"/>
  <c r="O553" i="20"/>
  <c r="N553" i="20"/>
  <c r="M553" i="20"/>
  <c r="L553" i="20"/>
  <c r="K553" i="20"/>
  <c r="J553" i="20"/>
  <c r="I553" i="20"/>
  <c r="H553" i="20"/>
  <c r="P553" i="20" s="1"/>
  <c r="G553" i="20"/>
  <c r="G550" i="20"/>
  <c r="AA549" i="20"/>
  <c r="G549" i="20"/>
  <c r="X550" i="20" s="1"/>
  <c r="H544" i="20"/>
  <c r="H543" i="20"/>
  <c r="H542" i="20"/>
  <c r="H541" i="20"/>
  <c r="Y536" i="20"/>
  <c r="X536" i="20"/>
  <c r="U536" i="20"/>
  <c r="T536" i="20"/>
  <c r="Q536" i="20"/>
  <c r="L536" i="20"/>
  <c r="K536" i="20"/>
  <c r="H536" i="20"/>
  <c r="Y535" i="20"/>
  <c r="X535" i="20"/>
  <c r="U535" i="20"/>
  <c r="T535" i="20"/>
  <c r="Q535" i="20"/>
  <c r="M535" i="20"/>
  <c r="L535" i="20"/>
  <c r="I535" i="20"/>
  <c r="H535" i="20"/>
  <c r="Y534" i="20"/>
  <c r="X534" i="20"/>
  <c r="U534" i="20"/>
  <c r="T534" i="20"/>
  <c r="Q534" i="20"/>
  <c r="N534" i="20"/>
  <c r="M534" i="20"/>
  <c r="L534" i="20"/>
  <c r="I534" i="20"/>
  <c r="H534" i="20"/>
  <c r="Y533" i="20"/>
  <c r="X533" i="20"/>
  <c r="W533" i="20"/>
  <c r="V533" i="20"/>
  <c r="U533" i="20"/>
  <c r="T533" i="20"/>
  <c r="S533" i="20"/>
  <c r="R533" i="20"/>
  <c r="Q533" i="20"/>
  <c r="O533" i="20"/>
  <c r="N533" i="20"/>
  <c r="M533" i="20"/>
  <c r="M536" i="20" s="1"/>
  <c r="L533" i="20"/>
  <c r="K533" i="20"/>
  <c r="J533" i="20"/>
  <c r="I533" i="20"/>
  <c r="I536" i="20" s="1"/>
  <c r="H533" i="20"/>
  <c r="G533" i="20"/>
  <c r="Y531" i="20"/>
  <c r="X531" i="20"/>
  <c r="W531" i="20"/>
  <c r="V531" i="20"/>
  <c r="U531" i="20"/>
  <c r="T531" i="20"/>
  <c r="S531" i="20"/>
  <c r="R531" i="20"/>
  <c r="Q531" i="20"/>
  <c r="O531" i="20"/>
  <c r="N531" i="20"/>
  <c r="M531" i="20"/>
  <c r="L531" i="20"/>
  <c r="K531" i="20"/>
  <c r="J531" i="20"/>
  <c r="I531" i="20"/>
  <c r="H531" i="20"/>
  <c r="G531" i="20"/>
  <c r="Y530" i="20"/>
  <c r="X530" i="20"/>
  <c r="W530" i="20"/>
  <c r="V530" i="20"/>
  <c r="U530" i="20"/>
  <c r="T530" i="20"/>
  <c r="S530" i="20"/>
  <c r="R530" i="20"/>
  <c r="Z530" i="20" s="1"/>
  <c r="Q530" i="20"/>
  <c r="O530" i="20"/>
  <c r="N530" i="20"/>
  <c r="M530" i="20"/>
  <c r="L530" i="20"/>
  <c r="K530" i="20"/>
  <c r="J530" i="20"/>
  <c r="J534" i="20" s="1"/>
  <c r="I530" i="20"/>
  <c r="H530" i="20"/>
  <c r="G530" i="20"/>
  <c r="G527" i="20"/>
  <c r="AA526" i="20"/>
  <c r="G526" i="20"/>
  <c r="X526" i="20" s="1"/>
  <c r="O527" i="20" s="1"/>
  <c r="H521" i="20"/>
  <c r="H520" i="20"/>
  <c r="H519" i="20"/>
  <c r="H518" i="20"/>
  <c r="W513" i="20"/>
  <c r="K513" i="20"/>
  <c r="W512" i="20"/>
  <c r="L512" i="20"/>
  <c r="S511" i="20"/>
  <c r="Q511" i="20"/>
  <c r="H511" i="20"/>
  <c r="Y510" i="20"/>
  <c r="X510" i="20"/>
  <c r="X511" i="20" s="1"/>
  <c r="W510" i="20"/>
  <c r="W511" i="20" s="1"/>
  <c r="V510" i="20"/>
  <c r="U510" i="20"/>
  <c r="U511" i="20" s="1"/>
  <c r="T510" i="20"/>
  <c r="S510" i="20"/>
  <c r="S513" i="20" s="1"/>
  <c r="R510" i="20"/>
  <c r="Q510" i="20"/>
  <c r="O510" i="20"/>
  <c r="N510" i="20"/>
  <c r="M510" i="20"/>
  <c r="L510" i="20"/>
  <c r="L513" i="20" s="1"/>
  <c r="K510" i="20"/>
  <c r="K512" i="20" s="1"/>
  <c r="J510" i="20"/>
  <c r="J513" i="20" s="1"/>
  <c r="I510" i="20"/>
  <c r="H510" i="20"/>
  <c r="H512" i="20" s="1"/>
  <c r="G510" i="20"/>
  <c r="Y508" i="20"/>
  <c r="X508" i="20"/>
  <c r="W508" i="20"/>
  <c r="V508" i="20"/>
  <c r="U508" i="20"/>
  <c r="T508" i="20"/>
  <c r="S508" i="20"/>
  <c r="R508" i="20"/>
  <c r="Q508" i="20"/>
  <c r="O508" i="20"/>
  <c r="N508" i="20"/>
  <c r="M508" i="20"/>
  <c r="L508" i="20"/>
  <c r="K508" i="20"/>
  <c r="J508" i="20"/>
  <c r="I508" i="20"/>
  <c r="H508" i="20"/>
  <c r="G508" i="20"/>
  <c r="Y507" i="20"/>
  <c r="X507" i="20"/>
  <c r="W507" i="20"/>
  <c r="V507" i="20"/>
  <c r="U507" i="20"/>
  <c r="T507" i="20"/>
  <c r="S507" i="20"/>
  <c r="R507" i="20"/>
  <c r="Z507" i="20" s="1"/>
  <c r="Q507" i="20"/>
  <c r="O507" i="20"/>
  <c r="N507" i="20"/>
  <c r="M507" i="20"/>
  <c r="L507" i="20"/>
  <c r="K507" i="20"/>
  <c r="J507" i="20"/>
  <c r="I507" i="20"/>
  <c r="H507" i="20"/>
  <c r="G507" i="20"/>
  <c r="X504" i="20"/>
  <c r="G504" i="20"/>
  <c r="AA503" i="20"/>
  <c r="X503" i="20"/>
  <c r="O504" i="20" s="1"/>
  <c r="G503" i="20"/>
  <c r="H498" i="20"/>
  <c r="H497" i="20"/>
  <c r="H496" i="20"/>
  <c r="H495" i="20"/>
  <c r="S490" i="20"/>
  <c r="W489" i="20"/>
  <c r="O489" i="20"/>
  <c r="N489" i="20"/>
  <c r="G489" i="20"/>
  <c r="Y487" i="20"/>
  <c r="X487" i="20"/>
  <c r="W487" i="20"/>
  <c r="W490" i="20" s="1"/>
  <c r="V487" i="20"/>
  <c r="U487" i="20"/>
  <c r="T487" i="20"/>
  <c r="S487" i="20"/>
  <c r="S489" i="20" s="1"/>
  <c r="R487" i="20"/>
  <c r="Q487" i="20"/>
  <c r="O487" i="20"/>
  <c r="O490" i="20" s="1"/>
  <c r="N487" i="20"/>
  <c r="N490" i="20" s="1"/>
  <c r="M487" i="20"/>
  <c r="L487" i="20"/>
  <c r="K487" i="20"/>
  <c r="K490" i="20" s="1"/>
  <c r="J487" i="20"/>
  <c r="J490" i="20" s="1"/>
  <c r="I487" i="20"/>
  <c r="H487" i="20"/>
  <c r="G487" i="20"/>
  <c r="G490" i="20" s="1"/>
  <c r="Y485" i="20"/>
  <c r="X485" i="20"/>
  <c r="W485" i="20"/>
  <c r="V485" i="20"/>
  <c r="U485" i="20"/>
  <c r="T485" i="20"/>
  <c r="S485" i="20"/>
  <c r="R485" i="20"/>
  <c r="Q485" i="20"/>
  <c r="O485" i="20"/>
  <c r="N485" i="20"/>
  <c r="M485" i="20"/>
  <c r="L485" i="20"/>
  <c r="K485" i="20"/>
  <c r="J485" i="20"/>
  <c r="I485" i="20"/>
  <c r="H485" i="20"/>
  <c r="G485" i="20"/>
  <c r="Y484" i="20"/>
  <c r="X484" i="20"/>
  <c r="W484" i="20"/>
  <c r="V484" i="20"/>
  <c r="U484" i="20"/>
  <c r="T484" i="20"/>
  <c r="S484" i="20"/>
  <c r="R484" i="20"/>
  <c r="Q484" i="20"/>
  <c r="Z484" i="20" s="1"/>
  <c r="O484" i="20"/>
  <c r="N484" i="20"/>
  <c r="M484" i="20"/>
  <c r="M490" i="20" s="1"/>
  <c r="L484" i="20"/>
  <c r="K484" i="20"/>
  <c r="J484" i="20"/>
  <c r="I484" i="20"/>
  <c r="I490" i="20" s="1"/>
  <c r="H484" i="20"/>
  <c r="P484" i="20" s="1"/>
  <c r="AA484" i="20" s="1"/>
  <c r="G484" i="20"/>
  <c r="G481" i="20"/>
  <c r="AA480" i="20"/>
  <c r="G480" i="20"/>
  <c r="X481" i="20" s="1"/>
  <c r="H475" i="20"/>
  <c r="H474" i="20"/>
  <c r="H473" i="20"/>
  <c r="H472" i="20"/>
  <c r="V467" i="20"/>
  <c r="U467" i="20"/>
  <c r="R467" i="20"/>
  <c r="M467" i="20"/>
  <c r="I467" i="20"/>
  <c r="Y466" i="20"/>
  <c r="R466" i="20"/>
  <c r="Q466" i="20"/>
  <c r="M466" i="20"/>
  <c r="J466" i="20"/>
  <c r="I466" i="20"/>
  <c r="Y464" i="20"/>
  <c r="Y467" i="20" s="1"/>
  <c r="X464" i="20"/>
  <c r="W464" i="20"/>
  <c r="V464" i="20"/>
  <c r="V466" i="20" s="1"/>
  <c r="U464" i="20"/>
  <c r="U465" i="20" s="1"/>
  <c r="T464" i="20"/>
  <c r="S464" i="20"/>
  <c r="R464" i="20"/>
  <c r="Q464" i="20"/>
  <c r="Q467" i="20" s="1"/>
  <c r="O464" i="20"/>
  <c r="N464" i="20"/>
  <c r="N467" i="20" s="1"/>
  <c r="M464" i="20"/>
  <c r="L464" i="20"/>
  <c r="K464" i="20"/>
  <c r="J464" i="20"/>
  <c r="J467" i="20" s="1"/>
  <c r="I464" i="20"/>
  <c r="H464" i="20"/>
  <c r="G464" i="20"/>
  <c r="Y462" i="20"/>
  <c r="X462" i="20"/>
  <c r="W462" i="20"/>
  <c r="V462" i="20"/>
  <c r="U462" i="20"/>
  <c r="T462" i="20"/>
  <c r="S462" i="20"/>
  <c r="R462" i="20"/>
  <c r="Q462" i="20"/>
  <c r="O462" i="20"/>
  <c r="N462" i="20"/>
  <c r="M462" i="20"/>
  <c r="L462" i="20"/>
  <c r="K462" i="20"/>
  <c r="J462" i="20"/>
  <c r="I462" i="20"/>
  <c r="H462" i="20"/>
  <c r="G462" i="20"/>
  <c r="Y461" i="20"/>
  <c r="X461" i="20"/>
  <c r="W461" i="20"/>
  <c r="V461" i="20"/>
  <c r="U461" i="20"/>
  <c r="T461" i="20"/>
  <c r="S461" i="20"/>
  <c r="R461" i="20"/>
  <c r="Q461" i="20"/>
  <c r="O461" i="20"/>
  <c r="N461" i="20"/>
  <c r="M461" i="20"/>
  <c r="L461" i="20"/>
  <c r="K461" i="20"/>
  <c r="J461" i="20"/>
  <c r="I461" i="20"/>
  <c r="H461" i="20"/>
  <c r="G461" i="20"/>
  <c r="P461" i="20" s="1"/>
  <c r="G458" i="20"/>
  <c r="AA457" i="20"/>
  <c r="G457" i="20"/>
  <c r="X458" i="20" s="1"/>
  <c r="H452" i="20"/>
  <c r="H451" i="20"/>
  <c r="H450" i="20"/>
  <c r="H449" i="20"/>
  <c r="X443" i="20"/>
  <c r="M443" i="20"/>
  <c r="Y441" i="20"/>
  <c r="Y443" i="20" s="1"/>
  <c r="X441" i="20"/>
  <c r="X444" i="20" s="1"/>
  <c r="W441" i="20"/>
  <c r="V441" i="20"/>
  <c r="U441" i="20"/>
  <c r="T441" i="20"/>
  <c r="T443" i="20" s="1"/>
  <c r="S441" i="20"/>
  <c r="R441" i="20"/>
  <c r="Q441" i="20"/>
  <c r="Q443" i="20" s="1"/>
  <c r="O441" i="20"/>
  <c r="N441" i="20"/>
  <c r="M441" i="20"/>
  <c r="M444" i="20" s="1"/>
  <c r="L441" i="20"/>
  <c r="K441" i="20"/>
  <c r="J441" i="20"/>
  <c r="I441" i="20"/>
  <c r="I444" i="20" s="1"/>
  <c r="H441" i="20"/>
  <c r="G441" i="20"/>
  <c r="Y439" i="20"/>
  <c r="X439" i="20"/>
  <c r="W439" i="20"/>
  <c r="V439" i="20"/>
  <c r="U439" i="20"/>
  <c r="T439" i="20"/>
  <c r="S439" i="20"/>
  <c r="R439" i="20"/>
  <c r="Q439" i="20"/>
  <c r="O439" i="20"/>
  <c r="N439" i="20"/>
  <c r="M439" i="20"/>
  <c r="L439" i="20"/>
  <c r="K439" i="20"/>
  <c r="J439" i="20"/>
  <c r="I439" i="20"/>
  <c r="H439" i="20"/>
  <c r="G439" i="20"/>
  <c r="Y438" i="20"/>
  <c r="X438" i="20"/>
  <c r="W438" i="20"/>
  <c r="V438" i="20"/>
  <c r="U438" i="20"/>
  <c r="T438" i="20"/>
  <c r="S438" i="20"/>
  <c r="R438" i="20"/>
  <c r="Q438" i="20"/>
  <c r="O438" i="20"/>
  <c r="N438" i="20"/>
  <c r="M438" i="20"/>
  <c r="L438" i="20"/>
  <c r="K438" i="20"/>
  <c r="J438" i="20"/>
  <c r="I438" i="20"/>
  <c r="H438" i="20"/>
  <c r="G438" i="20"/>
  <c r="G435" i="20"/>
  <c r="AA434" i="20"/>
  <c r="G434" i="20"/>
  <c r="X434" i="20" s="1"/>
  <c r="H429" i="20"/>
  <c r="H428" i="20"/>
  <c r="H427" i="20"/>
  <c r="H426" i="20"/>
  <c r="X421" i="20"/>
  <c r="O421" i="20"/>
  <c r="G421" i="20"/>
  <c r="X420" i="20"/>
  <c r="O420" i="20"/>
  <c r="H420" i="20"/>
  <c r="G420" i="20"/>
  <c r="Y418" i="20"/>
  <c r="X418" i="20"/>
  <c r="W418" i="20"/>
  <c r="V418" i="20"/>
  <c r="U418" i="20"/>
  <c r="T418" i="20"/>
  <c r="T421" i="20" s="1"/>
  <c r="S418" i="20"/>
  <c r="S421" i="20" s="1"/>
  <c r="R418" i="20"/>
  <c r="Q418" i="20"/>
  <c r="O418" i="20"/>
  <c r="N418" i="20"/>
  <c r="M418" i="20"/>
  <c r="L418" i="20"/>
  <c r="L421" i="20" s="1"/>
  <c r="K418" i="20"/>
  <c r="K421" i="20" s="1"/>
  <c r="J418" i="20"/>
  <c r="J421" i="20" s="1"/>
  <c r="I418" i="20"/>
  <c r="H418" i="20"/>
  <c r="G418" i="20"/>
  <c r="Y416" i="20"/>
  <c r="X416" i="20"/>
  <c r="W416" i="20"/>
  <c r="V416" i="20"/>
  <c r="U416" i="20"/>
  <c r="T416" i="20"/>
  <c r="S416" i="20"/>
  <c r="R416" i="20"/>
  <c r="Q416" i="20"/>
  <c r="O416" i="20"/>
  <c r="N416" i="20"/>
  <c r="M416" i="20"/>
  <c r="L416" i="20"/>
  <c r="K416" i="20"/>
  <c r="J416" i="20"/>
  <c r="I416" i="20"/>
  <c r="H416" i="20"/>
  <c r="G416" i="20"/>
  <c r="Y415" i="20"/>
  <c r="X415" i="20"/>
  <c r="W415" i="20"/>
  <c r="V415" i="20"/>
  <c r="U415" i="20"/>
  <c r="T415" i="20"/>
  <c r="S415" i="20"/>
  <c r="R415" i="20"/>
  <c r="Q415" i="20"/>
  <c r="Z415" i="20" s="1"/>
  <c r="O415" i="20"/>
  <c r="N415" i="20"/>
  <c r="M415" i="20"/>
  <c r="L415" i="20"/>
  <c r="K415" i="20"/>
  <c r="J415" i="20"/>
  <c r="I415" i="20"/>
  <c r="H415" i="20"/>
  <c r="P415" i="20" s="1"/>
  <c r="AA415" i="20" s="1"/>
  <c r="G415" i="20"/>
  <c r="G412" i="20"/>
  <c r="AA411" i="20"/>
  <c r="X411" i="20"/>
  <c r="O412" i="20" s="1"/>
  <c r="G411" i="20"/>
  <c r="X412" i="20" s="1"/>
  <c r="H406" i="20"/>
  <c r="H405" i="20"/>
  <c r="H404" i="20"/>
  <c r="H403" i="20"/>
  <c r="W398" i="20"/>
  <c r="V398" i="20"/>
  <c r="N398" i="20"/>
  <c r="J398" i="20"/>
  <c r="W397" i="20"/>
  <c r="V397" i="20"/>
  <c r="S397" i="20"/>
  <c r="N397" i="20"/>
  <c r="Y395" i="20"/>
  <c r="X395" i="20"/>
  <c r="W395" i="20"/>
  <c r="V395" i="20"/>
  <c r="U395" i="20"/>
  <c r="T395" i="20"/>
  <c r="S395" i="20"/>
  <c r="S398" i="20" s="1"/>
  <c r="R395" i="20"/>
  <c r="R397" i="20" s="1"/>
  <c r="Q395" i="20"/>
  <c r="O395" i="20"/>
  <c r="O398" i="20" s="1"/>
  <c r="N395" i="20"/>
  <c r="M395" i="20"/>
  <c r="L395" i="20"/>
  <c r="K395" i="20"/>
  <c r="K398" i="20" s="1"/>
  <c r="J395" i="20"/>
  <c r="J397" i="20" s="1"/>
  <c r="I395" i="20"/>
  <c r="I398" i="20" s="1"/>
  <c r="H395" i="20"/>
  <c r="G395" i="20"/>
  <c r="G398" i="20" s="1"/>
  <c r="Y393" i="20"/>
  <c r="X393" i="20"/>
  <c r="W393" i="20"/>
  <c r="V393" i="20"/>
  <c r="U393" i="20"/>
  <c r="T393" i="20"/>
  <c r="S393" i="20"/>
  <c r="R393" i="20"/>
  <c r="Q393" i="20"/>
  <c r="O393" i="20"/>
  <c r="N393" i="20"/>
  <c r="M393" i="20"/>
  <c r="L393" i="20"/>
  <c r="K393" i="20"/>
  <c r="J393" i="20"/>
  <c r="I393" i="20"/>
  <c r="H393" i="20"/>
  <c r="G393" i="20"/>
  <c r="Y392" i="20"/>
  <c r="X392" i="20"/>
  <c r="W392" i="20"/>
  <c r="V392" i="20"/>
  <c r="U392" i="20"/>
  <c r="T392" i="20"/>
  <c r="S392" i="20"/>
  <c r="R392" i="20"/>
  <c r="Q392" i="20"/>
  <c r="O392" i="20"/>
  <c r="N392" i="20"/>
  <c r="M392" i="20"/>
  <c r="L392" i="20"/>
  <c r="K392" i="20"/>
  <c r="J392" i="20"/>
  <c r="I392" i="20"/>
  <c r="H392" i="20"/>
  <c r="P392" i="20" s="1"/>
  <c r="G392" i="20"/>
  <c r="G389" i="20"/>
  <c r="AA388" i="20"/>
  <c r="X388" i="20"/>
  <c r="G388" i="20"/>
  <c r="X389" i="20" s="1"/>
  <c r="H383" i="20"/>
  <c r="H382" i="20"/>
  <c r="H381" i="20"/>
  <c r="H380" i="20"/>
  <c r="U375" i="20"/>
  <c r="Q375" i="20"/>
  <c r="H375" i="20"/>
  <c r="Y374" i="20"/>
  <c r="U374" i="20"/>
  <c r="M374" i="20"/>
  <c r="Y372" i="20"/>
  <c r="Y375" i="20" s="1"/>
  <c r="X372" i="20"/>
  <c r="W372" i="20"/>
  <c r="V372" i="20"/>
  <c r="U372" i="20"/>
  <c r="T372" i="20"/>
  <c r="S372" i="20"/>
  <c r="R372" i="20"/>
  <c r="Q372" i="20"/>
  <c r="Q374" i="20" s="1"/>
  <c r="O372" i="20"/>
  <c r="N372" i="20"/>
  <c r="N374" i="20" s="1"/>
  <c r="M372" i="20"/>
  <c r="M375" i="20" s="1"/>
  <c r="L372" i="20"/>
  <c r="K372" i="20"/>
  <c r="J372" i="20"/>
  <c r="I372" i="20"/>
  <c r="I374" i="20" s="1"/>
  <c r="H372" i="20"/>
  <c r="G372" i="20"/>
  <c r="Y370" i="20"/>
  <c r="X370" i="20"/>
  <c r="W370" i="20"/>
  <c r="V370" i="20"/>
  <c r="U370" i="20"/>
  <c r="T370" i="20"/>
  <c r="S370" i="20"/>
  <c r="R370" i="20"/>
  <c r="Q370" i="20"/>
  <c r="O370" i="20"/>
  <c r="N370" i="20"/>
  <c r="M370" i="20"/>
  <c r="L370" i="20"/>
  <c r="K370" i="20"/>
  <c r="J370" i="20"/>
  <c r="I370" i="20"/>
  <c r="H370" i="20"/>
  <c r="G370" i="20"/>
  <c r="Y369" i="20"/>
  <c r="X369" i="20"/>
  <c r="W369" i="20"/>
  <c r="V369" i="20"/>
  <c r="U369" i="20"/>
  <c r="T369" i="20"/>
  <c r="S369" i="20"/>
  <c r="R369" i="20"/>
  <c r="R375" i="20" s="1"/>
  <c r="Q369" i="20"/>
  <c r="O369" i="20"/>
  <c r="N369" i="20"/>
  <c r="M369" i="20"/>
  <c r="L369" i="20"/>
  <c r="K369" i="20"/>
  <c r="J369" i="20"/>
  <c r="I369" i="20"/>
  <c r="H369" i="20"/>
  <c r="G369" i="20"/>
  <c r="X366" i="20"/>
  <c r="G366" i="20"/>
  <c r="AA365" i="20"/>
  <c r="X365" i="20"/>
  <c r="L366" i="20" s="1"/>
  <c r="G365" i="20"/>
  <c r="H360" i="20"/>
  <c r="H359" i="20"/>
  <c r="H358" i="20"/>
  <c r="H357" i="20"/>
  <c r="X352" i="20"/>
  <c r="Q352" i="20"/>
  <c r="L352" i="20"/>
  <c r="H352" i="20"/>
  <c r="U351" i="20"/>
  <c r="T351" i="20"/>
  <c r="L351" i="20"/>
  <c r="H351" i="20"/>
  <c r="G351" i="20"/>
  <c r="Y349" i="20"/>
  <c r="X349" i="20"/>
  <c r="X351" i="20" s="1"/>
  <c r="W349" i="20"/>
  <c r="V349" i="20"/>
  <c r="U349" i="20"/>
  <c r="T349" i="20"/>
  <c r="T352" i="20" s="1"/>
  <c r="S349" i="20"/>
  <c r="R349" i="20"/>
  <c r="Q349" i="20"/>
  <c r="Q351" i="20" s="1"/>
  <c r="O349" i="20"/>
  <c r="N349" i="20"/>
  <c r="M349" i="20"/>
  <c r="L349" i="20"/>
  <c r="K349" i="20"/>
  <c r="J349" i="20"/>
  <c r="I349" i="20"/>
  <c r="H349" i="20"/>
  <c r="G349" i="20"/>
  <c r="G352" i="20" s="1"/>
  <c r="Y347" i="20"/>
  <c r="X347" i="20"/>
  <c r="W347" i="20"/>
  <c r="V347" i="20"/>
  <c r="U347" i="20"/>
  <c r="T347" i="20"/>
  <c r="S347" i="20"/>
  <c r="R347" i="20"/>
  <c r="Q347" i="20"/>
  <c r="O347" i="20"/>
  <c r="N347" i="20"/>
  <c r="M347" i="20"/>
  <c r="L347" i="20"/>
  <c r="K347" i="20"/>
  <c r="J347" i="20"/>
  <c r="I347" i="20"/>
  <c r="H347" i="20"/>
  <c r="G347" i="20"/>
  <c r="Y346" i="20"/>
  <c r="Y352" i="20" s="1"/>
  <c r="X346" i="20"/>
  <c r="W346" i="20"/>
  <c r="V346" i="20"/>
  <c r="U346" i="20"/>
  <c r="T346" i="20"/>
  <c r="S346" i="20"/>
  <c r="R346" i="20"/>
  <c r="Q346" i="20"/>
  <c r="Z346" i="20" s="1"/>
  <c r="O346" i="20"/>
  <c r="N346" i="20"/>
  <c r="M346" i="20"/>
  <c r="L346" i="20"/>
  <c r="K346" i="20"/>
  <c r="K351" i="20" s="1"/>
  <c r="J346" i="20"/>
  <c r="I346" i="20"/>
  <c r="H346" i="20"/>
  <c r="G346" i="20"/>
  <c r="P346" i="20" s="1"/>
  <c r="AA346" i="20" s="1"/>
  <c r="G343" i="20"/>
  <c r="AA342" i="20"/>
  <c r="G342" i="20"/>
  <c r="X342" i="20" s="1"/>
  <c r="H337" i="20"/>
  <c r="H336" i="20"/>
  <c r="H335" i="20"/>
  <c r="H334" i="20"/>
  <c r="V329" i="20"/>
  <c r="G329" i="20"/>
  <c r="K328" i="20"/>
  <c r="Y326" i="20"/>
  <c r="X326" i="20"/>
  <c r="W326" i="20"/>
  <c r="W328" i="20" s="1"/>
  <c r="V326" i="20"/>
  <c r="U326" i="20"/>
  <c r="T326" i="20"/>
  <c r="S326" i="20"/>
  <c r="S329" i="20" s="1"/>
  <c r="R326" i="20"/>
  <c r="Q326" i="20"/>
  <c r="O326" i="20"/>
  <c r="N326" i="20"/>
  <c r="M326" i="20"/>
  <c r="L326" i="20"/>
  <c r="K326" i="20"/>
  <c r="K329" i="20" s="1"/>
  <c r="J326" i="20"/>
  <c r="I326" i="20"/>
  <c r="I327" i="20" s="1"/>
  <c r="H326" i="20"/>
  <c r="G326" i="20"/>
  <c r="G328" i="20" s="1"/>
  <c r="Y324" i="20"/>
  <c r="X324" i="20"/>
  <c r="W324" i="20"/>
  <c r="V324" i="20"/>
  <c r="U324" i="20"/>
  <c r="T324" i="20"/>
  <c r="S324" i="20"/>
  <c r="R324" i="20"/>
  <c r="Q324" i="20"/>
  <c r="O324" i="20"/>
  <c r="N324" i="20"/>
  <c r="M324" i="20"/>
  <c r="L324" i="20"/>
  <c r="K324" i="20"/>
  <c r="J324" i="20"/>
  <c r="I324" i="20"/>
  <c r="H324" i="20"/>
  <c r="G324" i="20"/>
  <c r="Y323" i="20"/>
  <c r="X323" i="20"/>
  <c r="X329" i="20" s="1"/>
  <c r="W323" i="20"/>
  <c r="V323" i="20"/>
  <c r="U323" i="20"/>
  <c r="T323" i="20"/>
  <c r="T328" i="20" s="1"/>
  <c r="S323" i="20"/>
  <c r="R323" i="20"/>
  <c r="Q323" i="20"/>
  <c r="O323" i="20"/>
  <c r="N323" i="20"/>
  <c r="M323" i="20"/>
  <c r="L323" i="20"/>
  <c r="K323" i="20"/>
  <c r="J323" i="20"/>
  <c r="I323" i="20"/>
  <c r="H323" i="20"/>
  <c r="P323" i="20" s="1"/>
  <c r="G323" i="20"/>
  <c r="X320" i="20"/>
  <c r="G320" i="20"/>
  <c r="AA319" i="20"/>
  <c r="X319" i="20"/>
  <c r="L320" i="20" s="1"/>
  <c r="G319" i="20"/>
  <c r="H314" i="20"/>
  <c r="H313" i="20"/>
  <c r="H312" i="20"/>
  <c r="H311" i="20"/>
  <c r="N306" i="20"/>
  <c r="R305" i="20"/>
  <c r="O305" i="20"/>
  <c r="I305" i="20"/>
  <c r="Y303" i="20"/>
  <c r="X303" i="20"/>
  <c r="W303" i="20"/>
  <c r="W305" i="20" s="1"/>
  <c r="V303" i="20"/>
  <c r="V306" i="20" s="1"/>
  <c r="U303" i="20"/>
  <c r="T303" i="20"/>
  <c r="S303" i="20"/>
  <c r="R303" i="20"/>
  <c r="R304" i="20" s="1"/>
  <c r="Q303" i="20"/>
  <c r="O303" i="20"/>
  <c r="N303" i="20"/>
  <c r="N305" i="20" s="1"/>
  <c r="M303" i="20"/>
  <c r="L303" i="20"/>
  <c r="K303" i="20"/>
  <c r="J303" i="20"/>
  <c r="I303" i="20"/>
  <c r="H303" i="20"/>
  <c r="G303" i="20"/>
  <c r="Y301" i="20"/>
  <c r="X301" i="20"/>
  <c r="W301" i="20"/>
  <c r="V301" i="20"/>
  <c r="U301" i="20"/>
  <c r="T301" i="20"/>
  <c r="S301" i="20"/>
  <c r="R301" i="20"/>
  <c r="Q301" i="20"/>
  <c r="O301" i="20"/>
  <c r="N301" i="20"/>
  <c r="M301" i="20"/>
  <c r="L301" i="20"/>
  <c r="K301" i="20"/>
  <c r="J301" i="20"/>
  <c r="I301" i="20"/>
  <c r="H301" i="20"/>
  <c r="G301" i="20"/>
  <c r="Y300" i="20"/>
  <c r="Y305" i="20" s="1"/>
  <c r="X300" i="20"/>
  <c r="W300" i="20"/>
  <c r="W306" i="20" s="1"/>
  <c r="V300" i="20"/>
  <c r="U300" i="20"/>
  <c r="T300" i="20"/>
  <c r="S300" i="20"/>
  <c r="R300" i="20"/>
  <c r="Q300" i="20"/>
  <c r="Z300" i="20" s="1"/>
  <c r="O300" i="20"/>
  <c r="N300" i="20"/>
  <c r="M300" i="20"/>
  <c r="L300" i="20"/>
  <c r="K300" i="20"/>
  <c r="K305" i="20" s="1"/>
  <c r="J300" i="20"/>
  <c r="I300" i="20"/>
  <c r="H300" i="20"/>
  <c r="G300" i="20"/>
  <c r="G297" i="20"/>
  <c r="AA296" i="20"/>
  <c r="G296" i="20"/>
  <c r="X297" i="20" s="1"/>
  <c r="H291" i="20"/>
  <c r="H290" i="20"/>
  <c r="H289" i="20"/>
  <c r="H288" i="20"/>
  <c r="I283" i="20"/>
  <c r="N282" i="20"/>
  <c r="Y280" i="20"/>
  <c r="X280" i="20"/>
  <c r="W280" i="20"/>
  <c r="V280" i="20"/>
  <c r="V282" i="20" s="1"/>
  <c r="U280" i="20"/>
  <c r="U282" i="20" s="1"/>
  <c r="T280" i="20"/>
  <c r="S280" i="20"/>
  <c r="R280" i="20"/>
  <c r="R283" i="20" s="1"/>
  <c r="Q280" i="20"/>
  <c r="Q283" i="20" s="1"/>
  <c r="O280" i="20"/>
  <c r="O283" i="20" s="1"/>
  <c r="N280" i="20"/>
  <c r="N283" i="20" s="1"/>
  <c r="M280" i="20"/>
  <c r="M282" i="20" s="1"/>
  <c r="L280" i="20"/>
  <c r="K280" i="20"/>
  <c r="J280" i="20"/>
  <c r="J283" i="20" s="1"/>
  <c r="I280" i="20"/>
  <c r="I282" i="20" s="1"/>
  <c r="H280" i="20"/>
  <c r="G280" i="20"/>
  <c r="Y278" i="20"/>
  <c r="X278" i="20"/>
  <c r="W278" i="20"/>
  <c r="V278" i="20"/>
  <c r="U278" i="20"/>
  <c r="T278" i="20"/>
  <c r="S278" i="20"/>
  <c r="R278" i="20"/>
  <c r="Q278" i="20"/>
  <c r="O278" i="20"/>
  <c r="N278" i="20"/>
  <c r="M278" i="20"/>
  <c r="L278" i="20"/>
  <c r="K278" i="20"/>
  <c r="J278" i="20"/>
  <c r="I278" i="20"/>
  <c r="H278" i="20"/>
  <c r="G278" i="20"/>
  <c r="Y277" i="20"/>
  <c r="X277" i="20"/>
  <c r="X282" i="20" s="1"/>
  <c r="W277" i="20"/>
  <c r="V277" i="20"/>
  <c r="U277" i="20"/>
  <c r="T277" i="20"/>
  <c r="S277" i="20"/>
  <c r="R277" i="20"/>
  <c r="Q277" i="20"/>
  <c r="O277" i="20"/>
  <c r="N277" i="20"/>
  <c r="M277" i="20"/>
  <c r="L277" i="20"/>
  <c r="K277" i="20"/>
  <c r="K283" i="20" s="1"/>
  <c r="J277" i="20"/>
  <c r="I277" i="20"/>
  <c r="H277" i="20"/>
  <c r="H282" i="20" s="1"/>
  <c r="G277" i="20"/>
  <c r="G274" i="20"/>
  <c r="AA273" i="20"/>
  <c r="G273" i="20"/>
  <c r="H268" i="20"/>
  <c r="H267" i="20"/>
  <c r="H266" i="20"/>
  <c r="H265" i="20"/>
  <c r="X260" i="20"/>
  <c r="O260" i="20"/>
  <c r="L260" i="20"/>
  <c r="T259" i="20"/>
  <c r="O259" i="20"/>
  <c r="H259" i="20"/>
  <c r="Y257" i="20"/>
  <c r="Y260" i="20" s="1"/>
  <c r="X257" i="20"/>
  <c r="X259" i="20" s="1"/>
  <c r="W257" i="20"/>
  <c r="V257" i="20"/>
  <c r="U257" i="20"/>
  <c r="T257" i="20"/>
  <c r="T260" i="20" s="1"/>
  <c r="S257" i="20"/>
  <c r="R257" i="20"/>
  <c r="Q257" i="20"/>
  <c r="O257" i="20"/>
  <c r="N257" i="20"/>
  <c r="M257" i="20"/>
  <c r="M259" i="20" s="1"/>
  <c r="L257" i="20"/>
  <c r="L259" i="20" s="1"/>
  <c r="K257" i="20"/>
  <c r="J257" i="20"/>
  <c r="I257" i="20"/>
  <c r="I259" i="20" s="1"/>
  <c r="H257" i="20"/>
  <c r="H260" i="20" s="1"/>
  <c r="G257" i="20"/>
  <c r="Y255" i="20"/>
  <c r="X255" i="20"/>
  <c r="W255" i="20"/>
  <c r="V255" i="20"/>
  <c r="U255" i="20"/>
  <c r="T255" i="20"/>
  <c r="S255" i="20"/>
  <c r="R255" i="20"/>
  <c r="Q255" i="20"/>
  <c r="O255" i="20"/>
  <c r="N255" i="20"/>
  <c r="M255" i="20"/>
  <c r="L255" i="20"/>
  <c r="K255" i="20"/>
  <c r="J255" i="20"/>
  <c r="I255" i="20"/>
  <c r="H255" i="20"/>
  <c r="G255" i="20"/>
  <c r="Y254" i="20"/>
  <c r="X254" i="20"/>
  <c r="W254" i="20"/>
  <c r="W260" i="20" s="1"/>
  <c r="V254" i="20"/>
  <c r="U254" i="20"/>
  <c r="T254" i="20"/>
  <c r="S254" i="20"/>
  <c r="S259" i="20" s="1"/>
  <c r="R254" i="20"/>
  <c r="Z254" i="20" s="1"/>
  <c r="Q254" i="20"/>
  <c r="O254" i="20"/>
  <c r="N254" i="20"/>
  <c r="N260" i="20" s="1"/>
  <c r="M254" i="20"/>
  <c r="L254" i="20"/>
  <c r="K254" i="20"/>
  <c r="J254" i="20"/>
  <c r="I254" i="20"/>
  <c r="H254" i="20"/>
  <c r="G254" i="20"/>
  <c r="G251" i="20"/>
  <c r="AA250" i="20"/>
  <c r="G250" i="20"/>
  <c r="X250" i="20" s="1"/>
  <c r="H245" i="20"/>
  <c r="H244" i="20"/>
  <c r="H243" i="20"/>
  <c r="H242" i="20"/>
  <c r="S237" i="20"/>
  <c r="O237" i="20"/>
  <c r="K237" i="20"/>
  <c r="G237" i="20"/>
  <c r="S236" i="20"/>
  <c r="O236" i="20"/>
  <c r="H236" i="20"/>
  <c r="G236" i="20"/>
  <c r="Y234" i="20"/>
  <c r="X234" i="20"/>
  <c r="X237" i="20" s="1"/>
  <c r="W234" i="20"/>
  <c r="V234" i="20"/>
  <c r="U234" i="20"/>
  <c r="T234" i="20"/>
  <c r="T237" i="20" s="1"/>
  <c r="S234" i="20"/>
  <c r="R234" i="20"/>
  <c r="Q234" i="20"/>
  <c r="O234" i="20"/>
  <c r="N234" i="20"/>
  <c r="M234" i="20"/>
  <c r="M237" i="20" s="1"/>
  <c r="L234" i="20"/>
  <c r="L237" i="20" s="1"/>
  <c r="K234" i="20"/>
  <c r="K236" i="20" s="1"/>
  <c r="J234" i="20"/>
  <c r="I234" i="20"/>
  <c r="H234" i="20"/>
  <c r="H237" i="20" s="1"/>
  <c r="G234" i="20"/>
  <c r="Y232" i="20"/>
  <c r="X232" i="20"/>
  <c r="W232" i="20"/>
  <c r="V232" i="20"/>
  <c r="U232" i="20"/>
  <c r="T232" i="20"/>
  <c r="S232" i="20"/>
  <c r="R232" i="20"/>
  <c r="Q232" i="20"/>
  <c r="O232" i="20"/>
  <c r="N232" i="20"/>
  <c r="M232" i="20"/>
  <c r="L232" i="20"/>
  <c r="K232" i="20"/>
  <c r="J232" i="20"/>
  <c r="I232" i="20"/>
  <c r="H232" i="20"/>
  <c r="G232" i="20"/>
  <c r="Y231" i="20"/>
  <c r="X231" i="20"/>
  <c r="W231" i="20"/>
  <c r="V231" i="20"/>
  <c r="V237" i="20" s="1"/>
  <c r="U231" i="20"/>
  <c r="T231" i="20"/>
  <c r="S231" i="20"/>
  <c r="R231" i="20"/>
  <c r="R236" i="20" s="1"/>
  <c r="Q231" i="20"/>
  <c r="Z231" i="20" s="1"/>
  <c r="O231" i="20"/>
  <c r="N231" i="20"/>
  <c r="M231" i="20"/>
  <c r="L231" i="20"/>
  <c r="K231" i="20"/>
  <c r="J231" i="20"/>
  <c r="I231" i="20"/>
  <c r="I237" i="20" s="1"/>
  <c r="H231" i="20"/>
  <c r="P231" i="20" s="1"/>
  <c r="G231" i="20"/>
  <c r="G228" i="20"/>
  <c r="AA227" i="20"/>
  <c r="G227" i="20"/>
  <c r="X227" i="20" s="1"/>
  <c r="H222" i="20"/>
  <c r="H221" i="20"/>
  <c r="H220" i="20"/>
  <c r="H219" i="20"/>
  <c r="W214" i="20"/>
  <c r="J214" i="20"/>
  <c r="Q213" i="20"/>
  <c r="N213" i="20"/>
  <c r="K213" i="20"/>
  <c r="J213" i="20"/>
  <c r="Y211" i="20"/>
  <c r="Y214" i="20" s="1"/>
  <c r="X211" i="20"/>
  <c r="W211" i="20"/>
  <c r="W213" i="20" s="1"/>
  <c r="V211" i="20"/>
  <c r="U211" i="20"/>
  <c r="T211" i="20"/>
  <c r="S211" i="20"/>
  <c r="R211" i="20"/>
  <c r="Q211" i="20"/>
  <c r="O211" i="20"/>
  <c r="N211" i="20"/>
  <c r="N214" i="20" s="1"/>
  <c r="M211" i="20"/>
  <c r="L211" i="20"/>
  <c r="K211" i="20"/>
  <c r="J211" i="20"/>
  <c r="I211" i="20"/>
  <c r="H211" i="20"/>
  <c r="G211" i="20"/>
  <c r="G213" i="20" s="1"/>
  <c r="Y209" i="20"/>
  <c r="X209" i="20"/>
  <c r="W209" i="20"/>
  <c r="V209" i="20"/>
  <c r="U209" i="20"/>
  <c r="T209" i="20"/>
  <c r="S209" i="20"/>
  <c r="R209" i="20"/>
  <c r="Q209" i="20"/>
  <c r="O209" i="20"/>
  <c r="N209" i="20"/>
  <c r="M209" i="20"/>
  <c r="L209" i="20"/>
  <c r="K209" i="20"/>
  <c r="J209" i="20"/>
  <c r="I209" i="20"/>
  <c r="H209" i="20"/>
  <c r="G209" i="20"/>
  <c r="Y208" i="20"/>
  <c r="Y213" i="20" s="1"/>
  <c r="X208" i="20"/>
  <c r="W208" i="20"/>
  <c r="V208" i="20"/>
  <c r="U208" i="20"/>
  <c r="U214" i="20" s="1"/>
  <c r="T208" i="20"/>
  <c r="S208" i="20"/>
  <c r="R208" i="20"/>
  <c r="Q208" i="20"/>
  <c r="O208" i="20"/>
  <c r="N208" i="20"/>
  <c r="M208" i="20"/>
  <c r="L208" i="20"/>
  <c r="L214" i="20" s="1"/>
  <c r="K208" i="20"/>
  <c r="J208" i="20"/>
  <c r="I208" i="20"/>
  <c r="I214" i="20" s="1"/>
  <c r="H208" i="20"/>
  <c r="H214" i="20" s="1"/>
  <c r="G208" i="20"/>
  <c r="G205" i="20"/>
  <c r="AA204" i="20"/>
  <c r="G204" i="20"/>
  <c r="H199" i="20"/>
  <c r="H198" i="20"/>
  <c r="H197" i="20"/>
  <c r="H196" i="20"/>
  <c r="X191" i="20"/>
  <c r="U191" i="20"/>
  <c r="I191" i="20"/>
  <c r="G191" i="20"/>
  <c r="Q190" i="20"/>
  <c r="Y188" i="20"/>
  <c r="Y191" i="20" s="1"/>
  <c r="X188" i="20"/>
  <c r="W188" i="20"/>
  <c r="V188" i="20"/>
  <c r="V190" i="20" s="1"/>
  <c r="U188" i="20"/>
  <c r="U190" i="20" s="1"/>
  <c r="T188" i="20"/>
  <c r="S188" i="20"/>
  <c r="R188" i="20"/>
  <c r="Q188" i="20"/>
  <c r="Q191" i="20" s="1"/>
  <c r="O188" i="20"/>
  <c r="N188" i="20"/>
  <c r="M188" i="20"/>
  <c r="L188" i="20"/>
  <c r="L190" i="20" s="1"/>
  <c r="K188" i="20"/>
  <c r="K190" i="20" s="1"/>
  <c r="J188" i="20"/>
  <c r="J190" i="20" s="1"/>
  <c r="I188" i="20"/>
  <c r="I190" i="20" s="1"/>
  <c r="H188" i="20"/>
  <c r="G188" i="20"/>
  <c r="Y186" i="20"/>
  <c r="X186" i="20"/>
  <c r="W186" i="20"/>
  <c r="V186" i="20"/>
  <c r="U186" i="20"/>
  <c r="T186" i="20"/>
  <c r="S186" i="20"/>
  <c r="R186" i="20"/>
  <c r="Q186" i="20"/>
  <c r="O186" i="20"/>
  <c r="N186" i="20"/>
  <c r="M186" i="20"/>
  <c r="L186" i="20"/>
  <c r="K186" i="20"/>
  <c r="J186" i="20"/>
  <c r="I186" i="20"/>
  <c r="H186" i="20"/>
  <c r="G186" i="20"/>
  <c r="Y185" i="20"/>
  <c r="X185" i="20"/>
  <c r="W185" i="20"/>
  <c r="V185" i="20"/>
  <c r="U185" i="20"/>
  <c r="T185" i="20"/>
  <c r="S185" i="20"/>
  <c r="R185" i="20"/>
  <c r="Z185" i="20" s="1"/>
  <c r="Q185" i="20"/>
  <c r="O185" i="20"/>
  <c r="N185" i="20"/>
  <c r="M185" i="20"/>
  <c r="L185" i="20"/>
  <c r="K185" i="20"/>
  <c r="J185" i="20"/>
  <c r="I185" i="20"/>
  <c r="H185" i="20"/>
  <c r="G185" i="20"/>
  <c r="G182" i="20"/>
  <c r="AA181" i="20"/>
  <c r="G181" i="20"/>
  <c r="X182" i="20" s="1"/>
  <c r="H176" i="20"/>
  <c r="H175" i="20"/>
  <c r="H174" i="20"/>
  <c r="H173" i="20"/>
  <c r="Q167" i="20"/>
  <c r="Y165" i="20"/>
  <c r="X165" i="20"/>
  <c r="X168" i="20" s="1"/>
  <c r="W165" i="20"/>
  <c r="V165" i="20"/>
  <c r="U165" i="20"/>
  <c r="T165" i="20"/>
  <c r="T168" i="20" s="1"/>
  <c r="S165" i="20"/>
  <c r="R165" i="20"/>
  <c r="Q165" i="20"/>
  <c r="O165" i="20"/>
  <c r="N165" i="20"/>
  <c r="M165" i="20"/>
  <c r="L165" i="20"/>
  <c r="L167" i="20" s="1"/>
  <c r="K165" i="20"/>
  <c r="J165" i="20"/>
  <c r="I165" i="20"/>
  <c r="H165" i="20"/>
  <c r="G165" i="20"/>
  <c r="G167" i="20" s="1"/>
  <c r="Y163" i="20"/>
  <c r="X163" i="20"/>
  <c r="W163" i="20"/>
  <c r="V163" i="20"/>
  <c r="U163" i="20"/>
  <c r="T163" i="20"/>
  <c r="S163" i="20"/>
  <c r="R163" i="20"/>
  <c r="Q163" i="20"/>
  <c r="O163" i="20"/>
  <c r="N163" i="20"/>
  <c r="M163" i="20"/>
  <c r="L163" i="20"/>
  <c r="K163" i="20"/>
  <c r="J163" i="20"/>
  <c r="I163" i="20"/>
  <c r="H163" i="20"/>
  <c r="G163" i="20"/>
  <c r="Y162" i="20"/>
  <c r="Y168" i="20" s="1"/>
  <c r="X162" i="20"/>
  <c r="W162" i="20"/>
  <c r="V162" i="20"/>
  <c r="U162" i="20"/>
  <c r="U167" i="20" s="1"/>
  <c r="T162" i="20"/>
  <c r="S162" i="20"/>
  <c r="R162" i="20"/>
  <c r="Q162" i="20"/>
  <c r="Z162" i="20" s="1"/>
  <c r="O162" i="20"/>
  <c r="N162" i="20"/>
  <c r="M162" i="20"/>
  <c r="L162" i="20"/>
  <c r="K162" i="20"/>
  <c r="K167" i="20" s="1"/>
  <c r="J162" i="20"/>
  <c r="I162" i="20"/>
  <c r="H162" i="20"/>
  <c r="G162" i="20"/>
  <c r="P162" i="20" s="1"/>
  <c r="AA162" i="20" s="1"/>
  <c r="G159" i="20"/>
  <c r="AA158" i="20"/>
  <c r="G158" i="20"/>
  <c r="X158" i="20" s="1"/>
  <c r="H153" i="20"/>
  <c r="H152" i="20"/>
  <c r="H151" i="20"/>
  <c r="H150" i="20"/>
  <c r="W145" i="20"/>
  <c r="O145" i="20"/>
  <c r="K145" i="20"/>
  <c r="S144" i="20"/>
  <c r="O144" i="20"/>
  <c r="G144" i="20"/>
  <c r="Y142" i="20"/>
  <c r="X142" i="20"/>
  <c r="W142" i="20"/>
  <c r="W144" i="20" s="1"/>
  <c r="V142" i="20"/>
  <c r="V145" i="20" s="1"/>
  <c r="U142" i="20"/>
  <c r="T142" i="20"/>
  <c r="S142" i="20"/>
  <c r="S145" i="20" s="1"/>
  <c r="R142" i="20"/>
  <c r="Q142" i="20"/>
  <c r="O142" i="20"/>
  <c r="N142" i="20"/>
  <c r="M142" i="20"/>
  <c r="L142" i="20"/>
  <c r="K142" i="20"/>
  <c r="K144" i="20" s="1"/>
  <c r="J142" i="20"/>
  <c r="J144" i="20" s="1"/>
  <c r="I142" i="20"/>
  <c r="H142" i="20"/>
  <c r="G142" i="20"/>
  <c r="G145" i="20" s="1"/>
  <c r="Y140" i="20"/>
  <c r="X140" i="20"/>
  <c r="W140" i="20"/>
  <c r="V140" i="20"/>
  <c r="U140" i="20"/>
  <c r="T140" i="20"/>
  <c r="S140" i="20"/>
  <c r="R140" i="20"/>
  <c r="Q140" i="20"/>
  <c r="O140" i="20"/>
  <c r="N140" i="20"/>
  <c r="M140" i="20"/>
  <c r="L140" i="20"/>
  <c r="K140" i="20"/>
  <c r="J140" i="20"/>
  <c r="I140" i="20"/>
  <c r="H140" i="20"/>
  <c r="G140" i="20"/>
  <c r="Y139" i="20"/>
  <c r="X139" i="20"/>
  <c r="X145" i="20" s="1"/>
  <c r="W139" i="20"/>
  <c r="V139" i="20"/>
  <c r="U139" i="20"/>
  <c r="T139" i="20"/>
  <c r="S139" i="20"/>
  <c r="R139" i="20"/>
  <c r="Q139" i="20"/>
  <c r="O139" i="20"/>
  <c r="N139" i="20"/>
  <c r="M139" i="20"/>
  <c r="L139" i="20"/>
  <c r="K139" i="20"/>
  <c r="J139" i="20"/>
  <c r="I139" i="20"/>
  <c r="H139" i="20"/>
  <c r="P139" i="20" s="1"/>
  <c r="G139" i="20"/>
  <c r="G136" i="20"/>
  <c r="AA135" i="20"/>
  <c r="G135" i="20"/>
  <c r="X136" i="20" s="1"/>
  <c r="H130" i="20"/>
  <c r="H129" i="20"/>
  <c r="H128" i="20"/>
  <c r="H127" i="20"/>
  <c r="N122" i="20"/>
  <c r="J122" i="20"/>
  <c r="R121" i="20"/>
  <c r="Y119" i="20"/>
  <c r="X119" i="20"/>
  <c r="W119" i="20"/>
  <c r="W121" i="20" s="1"/>
  <c r="V119" i="20"/>
  <c r="V122" i="20" s="1"/>
  <c r="U119" i="20"/>
  <c r="T119" i="20"/>
  <c r="S119" i="20"/>
  <c r="S122" i="20" s="1"/>
  <c r="R119" i="20"/>
  <c r="R122" i="20" s="1"/>
  <c r="Q119" i="20"/>
  <c r="O119" i="20"/>
  <c r="O121" i="20" s="1"/>
  <c r="N119" i="20"/>
  <c r="N121" i="20" s="1"/>
  <c r="M119" i="20"/>
  <c r="L119" i="20"/>
  <c r="K119" i="20"/>
  <c r="J119" i="20"/>
  <c r="J121" i="20" s="1"/>
  <c r="I119" i="20"/>
  <c r="H119" i="20"/>
  <c r="G119" i="20"/>
  <c r="Y117" i="20"/>
  <c r="X117" i="20"/>
  <c r="W117" i="20"/>
  <c r="V117" i="20"/>
  <c r="U117" i="20"/>
  <c r="T117" i="20"/>
  <c r="S117" i="20"/>
  <c r="R117" i="20"/>
  <c r="Q117" i="20"/>
  <c r="O117" i="20"/>
  <c r="N117" i="20"/>
  <c r="M117" i="20"/>
  <c r="L117" i="20"/>
  <c r="K117" i="20"/>
  <c r="J117" i="20"/>
  <c r="I117" i="20"/>
  <c r="H117" i="20"/>
  <c r="G117" i="20"/>
  <c r="Y116" i="20"/>
  <c r="X116" i="20"/>
  <c r="W116" i="20"/>
  <c r="W122" i="20" s="1"/>
  <c r="V116" i="20"/>
  <c r="U116" i="20"/>
  <c r="U121" i="20" s="1"/>
  <c r="T116" i="20"/>
  <c r="S116" i="20"/>
  <c r="R116" i="20"/>
  <c r="Q116" i="20"/>
  <c r="Z116" i="20" s="1"/>
  <c r="O116" i="20"/>
  <c r="N116" i="20"/>
  <c r="M116" i="20"/>
  <c r="L116" i="20"/>
  <c r="K116" i="20"/>
  <c r="K121" i="20" s="1"/>
  <c r="J116" i="20"/>
  <c r="I116" i="20"/>
  <c r="I122" i="20" s="1"/>
  <c r="H116" i="20"/>
  <c r="G116" i="20"/>
  <c r="G113" i="20"/>
  <c r="AA112" i="20"/>
  <c r="G112" i="20"/>
  <c r="X113" i="20" s="1"/>
  <c r="H107" i="20"/>
  <c r="H106" i="20"/>
  <c r="H105" i="20"/>
  <c r="H104" i="20"/>
  <c r="Y99" i="20"/>
  <c r="O99" i="20"/>
  <c r="U98" i="20"/>
  <c r="M98" i="20"/>
  <c r="Y96" i="20"/>
  <c r="Y98" i="20" s="1"/>
  <c r="X96" i="20"/>
  <c r="W96" i="20"/>
  <c r="V96" i="20"/>
  <c r="V98" i="20" s="1"/>
  <c r="U96" i="20"/>
  <c r="U99" i="20" s="1"/>
  <c r="T96" i="20"/>
  <c r="S96" i="20"/>
  <c r="R96" i="20"/>
  <c r="R99" i="20" s="1"/>
  <c r="Q96" i="20"/>
  <c r="Q98" i="20" s="1"/>
  <c r="O96" i="20"/>
  <c r="N96" i="20"/>
  <c r="M96" i="20"/>
  <c r="M99" i="20" s="1"/>
  <c r="L96" i="20"/>
  <c r="K96" i="20"/>
  <c r="J96" i="20"/>
  <c r="J99" i="20" s="1"/>
  <c r="I96" i="20"/>
  <c r="I98" i="20" s="1"/>
  <c r="H96" i="20"/>
  <c r="G96" i="20"/>
  <c r="Y94" i="20"/>
  <c r="X94" i="20"/>
  <c r="W94" i="20"/>
  <c r="V94" i="20"/>
  <c r="U94" i="20"/>
  <c r="T94" i="20"/>
  <c r="S94" i="20"/>
  <c r="R94" i="20"/>
  <c r="Q94" i="20"/>
  <c r="O94" i="20"/>
  <c r="N94" i="20"/>
  <c r="M94" i="20"/>
  <c r="L94" i="20"/>
  <c r="K94" i="20"/>
  <c r="J94" i="20"/>
  <c r="I94" i="20"/>
  <c r="H94" i="20"/>
  <c r="G94" i="20"/>
  <c r="Y93" i="20"/>
  <c r="X93" i="20"/>
  <c r="X98" i="20" s="1"/>
  <c r="W93" i="20"/>
  <c r="V93" i="20"/>
  <c r="U93" i="20"/>
  <c r="T93" i="20"/>
  <c r="S93" i="20"/>
  <c r="R93" i="20"/>
  <c r="Q93" i="20"/>
  <c r="O93" i="20"/>
  <c r="N93" i="20"/>
  <c r="M93" i="20"/>
  <c r="L93" i="20"/>
  <c r="K93" i="20"/>
  <c r="K99" i="20" s="1"/>
  <c r="J93" i="20"/>
  <c r="I93" i="20"/>
  <c r="H93" i="20"/>
  <c r="H98" i="20" s="1"/>
  <c r="G93" i="20"/>
  <c r="G90" i="20"/>
  <c r="AA89" i="20"/>
  <c r="G89" i="20"/>
  <c r="Z40" i="20"/>
  <c r="AA40" i="20" s="1"/>
  <c r="P40" i="20"/>
  <c r="Z39" i="20"/>
  <c r="P39" i="20"/>
  <c r="AA39" i="20" s="1"/>
  <c r="Z38" i="20"/>
  <c r="P38" i="20"/>
  <c r="AA38" i="20" s="1"/>
  <c r="Z37" i="20"/>
  <c r="AA37" i="20" s="1"/>
  <c r="P37" i="20"/>
  <c r="Z36" i="20"/>
  <c r="P36" i="20"/>
  <c r="Z35" i="20"/>
  <c r="P35" i="20"/>
  <c r="AA35" i="20" s="1"/>
  <c r="Z34" i="20"/>
  <c r="P34" i="20"/>
  <c r="AA34" i="20" s="1"/>
  <c r="Z33" i="20"/>
  <c r="AA33" i="20" s="1"/>
  <c r="P33" i="20"/>
  <c r="Z32" i="20"/>
  <c r="P32" i="20"/>
  <c r="AA32" i="20" s="1"/>
  <c r="Z31" i="20"/>
  <c r="P31" i="20"/>
  <c r="AA31" i="20" s="1"/>
  <c r="AA30" i="20"/>
  <c r="Z30" i="20"/>
  <c r="P30" i="20"/>
  <c r="Z29" i="20"/>
  <c r="AA29" i="20" s="1"/>
  <c r="AA28" i="20"/>
  <c r="Z28" i="20"/>
  <c r="Z27" i="20"/>
  <c r="Z26" i="20"/>
  <c r="Z25" i="20"/>
  <c r="AA25" i="20" s="1"/>
  <c r="Z24" i="20"/>
  <c r="AA24" i="20" s="1"/>
  <c r="Z23" i="20"/>
  <c r="Z22" i="20"/>
  <c r="Z21" i="20"/>
  <c r="AA21" i="20" s="1"/>
  <c r="Z20" i="20"/>
  <c r="AA20" i="20"/>
  <c r="Z19" i="20"/>
  <c r="AA19" i="20" s="1"/>
  <c r="Z18" i="20"/>
  <c r="Z17" i="20"/>
  <c r="AA17" i="20" s="1"/>
  <c r="Z16" i="20"/>
  <c r="AA16" i="20" s="1"/>
  <c r="Z15" i="20"/>
  <c r="AA15" i="20" s="1"/>
  <c r="Z14" i="20"/>
  <c r="AA13" i="20"/>
  <c r="Z13" i="20"/>
  <c r="AA12" i="20"/>
  <c r="Z12" i="20"/>
  <c r="Z11" i="20"/>
  <c r="Z9" i="20"/>
  <c r="P9" i="20"/>
  <c r="AA9" i="20" s="1"/>
  <c r="H774" i="21"/>
  <c r="H773" i="21"/>
  <c r="H772" i="21"/>
  <c r="H771" i="21"/>
  <c r="T766" i="21"/>
  <c r="S766" i="21"/>
  <c r="O766" i="21"/>
  <c r="N766" i="21"/>
  <c r="M766" i="21"/>
  <c r="G766" i="21"/>
  <c r="W765" i="21"/>
  <c r="S765" i="21"/>
  <c r="R765" i="21"/>
  <c r="O765" i="21"/>
  <c r="N765" i="21"/>
  <c r="G765" i="21"/>
  <c r="X764" i="21"/>
  <c r="W764" i="21"/>
  <c r="S764" i="21"/>
  <c r="Q764" i="21"/>
  <c r="O764" i="21"/>
  <c r="G764" i="21"/>
  <c r="Y763" i="21"/>
  <c r="X763" i="21"/>
  <c r="W763" i="21"/>
  <c r="V763" i="21"/>
  <c r="U763" i="21"/>
  <c r="T763" i="21"/>
  <c r="S763" i="21"/>
  <c r="R763" i="21"/>
  <c r="Q763" i="21"/>
  <c r="O763" i="21"/>
  <c r="N763" i="21"/>
  <c r="M763" i="21"/>
  <c r="L763" i="21"/>
  <c r="K763" i="21"/>
  <c r="J763" i="21"/>
  <c r="I763" i="21"/>
  <c r="H763" i="21"/>
  <c r="G763" i="21"/>
  <c r="Y761" i="21"/>
  <c r="X761" i="21"/>
  <c r="W761" i="21"/>
  <c r="V761" i="21"/>
  <c r="U761" i="21"/>
  <c r="T761" i="21"/>
  <c r="S761" i="21"/>
  <c r="R761" i="21"/>
  <c r="Q761" i="21"/>
  <c r="O761" i="21"/>
  <c r="N761" i="21"/>
  <c r="M761" i="21"/>
  <c r="L761" i="21"/>
  <c r="K761" i="21"/>
  <c r="J761" i="21"/>
  <c r="I761" i="21"/>
  <c r="H761" i="21"/>
  <c r="G761" i="21"/>
  <c r="Y760" i="21"/>
  <c r="X760" i="21"/>
  <c r="X766" i="21" s="1"/>
  <c r="W760" i="21"/>
  <c r="W766" i="21" s="1"/>
  <c r="V760" i="21"/>
  <c r="V766" i="21" s="1"/>
  <c r="U760" i="21"/>
  <c r="T760" i="21"/>
  <c r="S760" i="21"/>
  <c r="R760" i="21"/>
  <c r="Q760" i="21"/>
  <c r="O760" i="21"/>
  <c r="N760" i="21"/>
  <c r="M760" i="21"/>
  <c r="M764" i="21" s="1"/>
  <c r="L760" i="21"/>
  <c r="K760" i="21"/>
  <c r="K766" i="21" s="1"/>
  <c r="J760" i="21"/>
  <c r="J766" i="21" s="1"/>
  <c r="I760" i="21"/>
  <c r="I766" i="21" s="1"/>
  <c r="H760" i="21"/>
  <c r="H764" i="21" s="1"/>
  <c r="G760" i="21"/>
  <c r="X757" i="21"/>
  <c r="G757" i="21"/>
  <c r="AA756" i="21"/>
  <c r="X756" i="21"/>
  <c r="L757" i="21" s="1"/>
  <c r="G756" i="21"/>
  <c r="H751" i="21"/>
  <c r="H750" i="21"/>
  <c r="H749" i="21"/>
  <c r="H748" i="21"/>
  <c r="Y743" i="21"/>
  <c r="V743" i="21"/>
  <c r="U743" i="21"/>
  <c r="R743" i="21"/>
  <c r="Q743" i="21"/>
  <c r="N743" i="21"/>
  <c r="M743" i="21"/>
  <c r="L743" i="21"/>
  <c r="J743" i="21"/>
  <c r="I743" i="21"/>
  <c r="Y742" i="21"/>
  <c r="V742" i="21"/>
  <c r="U742" i="21"/>
  <c r="R742" i="21"/>
  <c r="Q742" i="21"/>
  <c r="N742" i="21"/>
  <c r="M742" i="21"/>
  <c r="J742" i="21"/>
  <c r="I742" i="21"/>
  <c r="V741" i="21"/>
  <c r="R741" i="21"/>
  <c r="N741" i="21"/>
  <c r="J741" i="21"/>
  <c r="Y740" i="21"/>
  <c r="Y741" i="21" s="1"/>
  <c r="X740" i="21"/>
  <c r="W740" i="21"/>
  <c r="V740" i="21"/>
  <c r="U740" i="21"/>
  <c r="U741" i="21" s="1"/>
  <c r="T740" i="21"/>
  <c r="S740" i="21"/>
  <c r="R740" i="21"/>
  <c r="Q740" i="21"/>
  <c r="Q741" i="21" s="1"/>
  <c r="O740" i="21"/>
  <c r="N740" i="21"/>
  <c r="M740" i="21"/>
  <c r="M741" i="21" s="1"/>
  <c r="L740" i="21"/>
  <c r="K740" i="21"/>
  <c r="J740" i="21"/>
  <c r="I740" i="21"/>
  <c r="I741" i="21" s="1"/>
  <c r="H740" i="21"/>
  <c r="G740" i="21"/>
  <c r="Y738" i="21"/>
  <c r="X738" i="21"/>
  <c r="W738" i="21"/>
  <c r="V738" i="21"/>
  <c r="U738" i="21"/>
  <c r="T738" i="21"/>
  <c r="S738" i="21"/>
  <c r="R738" i="21"/>
  <c r="Q738" i="21"/>
  <c r="O738" i="21"/>
  <c r="N738" i="21"/>
  <c r="M738" i="21"/>
  <c r="L738" i="21"/>
  <c r="K738" i="21"/>
  <c r="J738" i="21"/>
  <c r="I738" i="21"/>
  <c r="H738" i="21"/>
  <c r="G738" i="21"/>
  <c r="Y737" i="21"/>
  <c r="X737" i="21"/>
  <c r="W737" i="21"/>
  <c r="V737" i="21"/>
  <c r="U737" i="21"/>
  <c r="T737" i="21"/>
  <c r="S737" i="21"/>
  <c r="R737" i="21"/>
  <c r="Q737" i="21"/>
  <c r="O737" i="21"/>
  <c r="N737" i="21"/>
  <c r="M737" i="21"/>
  <c r="L737" i="21"/>
  <c r="K737" i="21"/>
  <c r="J737" i="21"/>
  <c r="I737" i="21"/>
  <c r="H737" i="21"/>
  <c r="G737" i="21"/>
  <c r="P737" i="21" s="1"/>
  <c r="G734" i="21"/>
  <c r="AA733" i="21"/>
  <c r="G733" i="21"/>
  <c r="X734" i="21" s="1"/>
  <c r="H728" i="21"/>
  <c r="H727" i="21"/>
  <c r="H726" i="21"/>
  <c r="H725" i="21"/>
  <c r="Y720" i="21"/>
  <c r="X720" i="21"/>
  <c r="U720" i="21"/>
  <c r="T720" i="21"/>
  <c r="Q720" i="21"/>
  <c r="O720" i="21"/>
  <c r="M720" i="21"/>
  <c r="L720" i="21"/>
  <c r="I720" i="21"/>
  <c r="H720" i="21"/>
  <c r="Y719" i="21"/>
  <c r="X719" i="21"/>
  <c r="U719" i="21"/>
  <c r="T719" i="21"/>
  <c r="Q719" i="21"/>
  <c r="M719" i="21"/>
  <c r="L719" i="21"/>
  <c r="I719" i="21"/>
  <c r="H719" i="21"/>
  <c r="Y718" i="21"/>
  <c r="U718" i="21"/>
  <c r="Q718" i="21"/>
  <c r="M718" i="21"/>
  <c r="I718" i="21"/>
  <c r="Y717" i="21"/>
  <c r="X717" i="21"/>
  <c r="X718" i="21" s="1"/>
  <c r="W717" i="21"/>
  <c r="V717" i="21"/>
  <c r="U717" i="21"/>
  <c r="T717" i="21"/>
  <c r="T718" i="21" s="1"/>
  <c r="S717" i="21"/>
  <c r="R717" i="21"/>
  <c r="Q717" i="21"/>
  <c r="O717" i="21"/>
  <c r="N717" i="21"/>
  <c r="M717" i="21"/>
  <c r="L717" i="21"/>
  <c r="L718" i="21" s="1"/>
  <c r="K717" i="21"/>
  <c r="J717" i="21"/>
  <c r="I717" i="21"/>
  <c r="H717" i="21"/>
  <c r="H718" i="21" s="1"/>
  <c r="G717" i="21"/>
  <c r="Y715" i="21"/>
  <c r="X715" i="21"/>
  <c r="W715" i="21"/>
  <c r="V715" i="21"/>
  <c r="U715" i="21"/>
  <c r="T715" i="21"/>
  <c r="S715" i="21"/>
  <c r="R715" i="21"/>
  <c r="Q715" i="21"/>
  <c r="O715" i="21"/>
  <c r="N715" i="21"/>
  <c r="M715" i="21"/>
  <c r="L715" i="21"/>
  <c r="K715" i="21"/>
  <c r="J715" i="21"/>
  <c r="I715" i="21"/>
  <c r="H715" i="21"/>
  <c r="G715" i="21"/>
  <c r="Y714" i="21"/>
  <c r="X714" i="21"/>
  <c r="W714" i="21"/>
  <c r="V714" i="21"/>
  <c r="U714" i="21"/>
  <c r="T714" i="21"/>
  <c r="S714" i="21"/>
  <c r="R714" i="21"/>
  <c r="Z714" i="21" s="1"/>
  <c r="Q714" i="21"/>
  <c r="O714" i="21"/>
  <c r="N714" i="21"/>
  <c r="M714" i="21"/>
  <c r="L714" i="21"/>
  <c r="K714" i="21"/>
  <c r="K720" i="21" s="1"/>
  <c r="J714" i="21"/>
  <c r="I714" i="21"/>
  <c r="H714" i="21"/>
  <c r="G714" i="21"/>
  <c r="G711" i="21"/>
  <c r="AA710" i="21"/>
  <c r="G710" i="21"/>
  <c r="X710" i="21" s="1"/>
  <c r="O711" i="21" s="1"/>
  <c r="H705" i="21"/>
  <c r="H704" i="21"/>
  <c r="H703" i="21"/>
  <c r="H702" i="21"/>
  <c r="X697" i="21"/>
  <c r="W697" i="21"/>
  <c r="T697" i="21"/>
  <c r="S697" i="21"/>
  <c r="O697" i="21"/>
  <c r="N697" i="21"/>
  <c r="L697" i="21"/>
  <c r="K697" i="21"/>
  <c r="H697" i="21"/>
  <c r="G697" i="21"/>
  <c r="X696" i="21"/>
  <c r="W696" i="21"/>
  <c r="T696" i="21"/>
  <c r="S696" i="21"/>
  <c r="O696" i="21"/>
  <c r="L696" i="21"/>
  <c r="K696" i="21"/>
  <c r="H696" i="21"/>
  <c r="G696" i="21"/>
  <c r="Y695" i="21"/>
  <c r="X695" i="21"/>
  <c r="T695" i="21"/>
  <c r="Q695" i="21"/>
  <c r="L695" i="21"/>
  <c r="I695" i="21"/>
  <c r="H695" i="21"/>
  <c r="Y694" i="21"/>
  <c r="X694" i="21"/>
  <c r="W694" i="21"/>
  <c r="W695" i="21" s="1"/>
  <c r="V694" i="21"/>
  <c r="U694" i="21"/>
  <c r="T694" i="21"/>
  <c r="S694" i="21"/>
  <c r="S695" i="21" s="1"/>
  <c r="R694" i="21"/>
  <c r="Q694" i="21"/>
  <c r="O694" i="21"/>
  <c r="O695" i="21" s="1"/>
  <c r="N694" i="21"/>
  <c r="M694" i="21"/>
  <c r="L694" i="21"/>
  <c r="K694" i="21"/>
  <c r="K695" i="21" s="1"/>
  <c r="J694" i="21"/>
  <c r="J697" i="21" s="1"/>
  <c r="I694" i="21"/>
  <c r="H694" i="21"/>
  <c r="G694" i="21"/>
  <c r="G695" i="21" s="1"/>
  <c r="Y692" i="21"/>
  <c r="X692" i="21"/>
  <c r="W692" i="21"/>
  <c r="V692" i="21"/>
  <c r="U692" i="21"/>
  <c r="T692" i="21"/>
  <c r="S692" i="21"/>
  <c r="R692" i="21"/>
  <c r="Q692" i="21"/>
  <c r="O692" i="21"/>
  <c r="N692" i="21"/>
  <c r="M692" i="21"/>
  <c r="L692" i="21"/>
  <c r="K692" i="21"/>
  <c r="J692" i="21"/>
  <c r="I692" i="21"/>
  <c r="H692" i="21"/>
  <c r="G692" i="21"/>
  <c r="Y691" i="21"/>
  <c r="X691" i="21"/>
  <c r="W691" i="21"/>
  <c r="V691" i="21"/>
  <c r="U691" i="21"/>
  <c r="T691" i="21"/>
  <c r="S691" i="21"/>
  <c r="R691" i="21"/>
  <c r="Q691" i="21"/>
  <c r="Z691" i="21" s="1"/>
  <c r="O691" i="21"/>
  <c r="N691" i="21"/>
  <c r="M691" i="21"/>
  <c r="L691" i="21"/>
  <c r="K691" i="21"/>
  <c r="J691" i="21"/>
  <c r="I691" i="21"/>
  <c r="H691" i="21"/>
  <c r="G691" i="21"/>
  <c r="P691" i="21" s="1"/>
  <c r="X688" i="21"/>
  <c r="G688" i="21"/>
  <c r="AA687" i="21"/>
  <c r="G687" i="21"/>
  <c r="X687" i="21" s="1"/>
  <c r="H682" i="21"/>
  <c r="H681" i="21"/>
  <c r="H680" i="21"/>
  <c r="H679" i="21"/>
  <c r="W674" i="21"/>
  <c r="V674" i="21"/>
  <c r="S674" i="21"/>
  <c r="R674" i="21"/>
  <c r="O674" i="21"/>
  <c r="N674" i="21"/>
  <c r="K674" i="21"/>
  <c r="J674" i="21"/>
  <c r="G674" i="21"/>
  <c r="W673" i="21"/>
  <c r="V673" i="21"/>
  <c r="S673" i="21"/>
  <c r="R673" i="21"/>
  <c r="O673" i="21"/>
  <c r="N673" i="21"/>
  <c r="K673" i="21"/>
  <c r="J673" i="21"/>
  <c r="G673" i="21"/>
  <c r="X672" i="21"/>
  <c r="W672" i="21"/>
  <c r="S672" i="21"/>
  <c r="O672" i="21"/>
  <c r="K672" i="21"/>
  <c r="H672" i="21"/>
  <c r="G672" i="21"/>
  <c r="Y671" i="21"/>
  <c r="X671" i="21"/>
  <c r="W671" i="21"/>
  <c r="V671" i="21"/>
  <c r="V672" i="21" s="1"/>
  <c r="U671" i="21"/>
  <c r="T671" i="21"/>
  <c r="S671" i="21"/>
  <c r="R671" i="21"/>
  <c r="R672" i="21" s="1"/>
  <c r="Q671" i="21"/>
  <c r="O671" i="21"/>
  <c r="N671" i="21"/>
  <c r="N672" i="21" s="1"/>
  <c r="M671" i="21"/>
  <c r="M674" i="21" s="1"/>
  <c r="L671" i="21"/>
  <c r="K671" i="21"/>
  <c r="J671" i="21"/>
  <c r="J672" i="21" s="1"/>
  <c r="I671" i="21"/>
  <c r="H671" i="21"/>
  <c r="G671" i="21"/>
  <c r="Y669" i="21"/>
  <c r="X669" i="21"/>
  <c r="W669" i="21"/>
  <c r="V669" i="21"/>
  <c r="U669" i="21"/>
  <c r="T669" i="21"/>
  <c r="S669" i="21"/>
  <c r="R669" i="21"/>
  <c r="Q669" i="21"/>
  <c r="O669" i="21"/>
  <c r="N669" i="21"/>
  <c r="M669" i="21"/>
  <c r="L669" i="21"/>
  <c r="K669" i="21"/>
  <c r="J669" i="21"/>
  <c r="I669" i="21"/>
  <c r="H669" i="21"/>
  <c r="G669" i="21"/>
  <c r="Y668" i="21"/>
  <c r="X668" i="21"/>
  <c r="W668" i="21"/>
  <c r="V668" i="21"/>
  <c r="U668" i="21"/>
  <c r="T668" i="21"/>
  <c r="T672" i="21" s="1"/>
  <c r="S668" i="21"/>
  <c r="R668" i="21"/>
  <c r="Q668" i="21"/>
  <c r="Z668" i="21" s="1"/>
  <c r="O668" i="21"/>
  <c r="N668" i="21"/>
  <c r="M668" i="21"/>
  <c r="L668" i="21"/>
  <c r="L672" i="21" s="1"/>
  <c r="K668" i="21"/>
  <c r="J668" i="21"/>
  <c r="I668" i="21"/>
  <c r="H668" i="21"/>
  <c r="P668" i="21" s="1"/>
  <c r="AA668" i="21" s="1"/>
  <c r="G668" i="21"/>
  <c r="X665" i="21"/>
  <c r="G665" i="21"/>
  <c r="AA664" i="21"/>
  <c r="X664" i="21"/>
  <c r="L665" i="21" s="1"/>
  <c r="G664" i="21"/>
  <c r="H659" i="21"/>
  <c r="H658" i="21"/>
  <c r="H657" i="21"/>
  <c r="H656" i="21"/>
  <c r="Y651" i="21"/>
  <c r="V651" i="21"/>
  <c r="U651" i="21"/>
  <c r="R651" i="21"/>
  <c r="Q651" i="21"/>
  <c r="N651" i="21"/>
  <c r="M651" i="21"/>
  <c r="J651" i="21"/>
  <c r="I651" i="21"/>
  <c r="Y650" i="21"/>
  <c r="V650" i="21"/>
  <c r="U650" i="21"/>
  <c r="R650" i="21"/>
  <c r="Q650" i="21"/>
  <c r="N650" i="21"/>
  <c r="M650" i="21"/>
  <c r="J650" i="21"/>
  <c r="I650" i="21"/>
  <c r="V649" i="21"/>
  <c r="S649" i="21"/>
  <c r="R649" i="21"/>
  <c r="N649" i="21"/>
  <c r="K649" i="21"/>
  <c r="J649" i="21"/>
  <c r="Y648" i="21"/>
  <c r="Y649" i="21" s="1"/>
  <c r="X648" i="21"/>
  <c r="W648" i="21"/>
  <c r="V648" i="21"/>
  <c r="U648" i="21"/>
  <c r="U649" i="21" s="1"/>
  <c r="T648" i="21"/>
  <c r="S648" i="21"/>
  <c r="R648" i="21"/>
  <c r="Q648" i="21"/>
  <c r="Q649" i="21" s="1"/>
  <c r="O648" i="21"/>
  <c r="N648" i="21"/>
  <c r="M648" i="21"/>
  <c r="M649" i="21" s="1"/>
  <c r="L648" i="21"/>
  <c r="L651" i="21" s="1"/>
  <c r="K648" i="21"/>
  <c r="J648" i="21"/>
  <c r="I648" i="21"/>
  <c r="I649" i="21" s="1"/>
  <c r="H648" i="21"/>
  <c r="G648" i="21"/>
  <c r="Y646" i="21"/>
  <c r="X646" i="21"/>
  <c r="W646" i="21"/>
  <c r="V646" i="21"/>
  <c r="U646" i="21"/>
  <c r="T646" i="21"/>
  <c r="S646" i="21"/>
  <c r="R646" i="21"/>
  <c r="Q646" i="21"/>
  <c r="O646" i="21"/>
  <c r="N646" i="21"/>
  <c r="M646" i="21"/>
  <c r="L646" i="21"/>
  <c r="K646" i="21"/>
  <c r="J646" i="21"/>
  <c r="I646" i="21"/>
  <c r="H646" i="21"/>
  <c r="G646" i="21"/>
  <c r="Y645" i="21"/>
  <c r="X645" i="21"/>
  <c r="W645" i="21"/>
  <c r="V645" i="21"/>
  <c r="U645" i="21"/>
  <c r="T645" i="21"/>
  <c r="S645" i="21"/>
  <c r="R645" i="21"/>
  <c r="Q645" i="21"/>
  <c r="Z645" i="21" s="1"/>
  <c r="O645" i="21"/>
  <c r="N645" i="21"/>
  <c r="M645" i="21"/>
  <c r="L645" i="21"/>
  <c r="K645" i="21"/>
  <c r="J645" i="21"/>
  <c r="I645" i="21"/>
  <c r="H645" i="21"/>
  <c r="P645" i="21" s="1"/>
  <c r="AA645" i="21" s="1"/>
  <c r="G645" i="21"/>
  <c r="G642" i="21"/>
  <c r="AA641" i="21"/>
  <c r="G641" i="21"/>
  <c r="X642" i="21" s="1"/>
  <c r="H636" i="21"/>
  <c r="H635" i="21"/>
  <c r="H634" i="21"/>
  <c r="H633" i="21"/>
  <c r="Y628" i="21"/>
  <c r="X628" i="21"/>
  <c r="U628" i="21"/>
  <c r="T628" i="21"/>
  <c r="Q628" i="21"/>
  <c r="M628" i="21"/>
  <c r="L628" i="21"/>
  <c r="I628" i="21"/>
  <c r="H628" i="21"/>
  <c r="Y627" i="21"/>
  <c r="X627" i="21"/>
  <c r="U627" i="21"/>
  <c r="T627" i="21"/>
  <c r="Q627" i="21"/>
  <c r="M627" i="21"/>
  <c r="L627" i="21"/>
  <c r="I627" i="21"/>
  <c r="H627" i="21"/>
  <c r="Y626" i="21"/>
  <c r="U626" i="21"/>
  <c r="Q626" i="21"/>
  <c r="M626" i="21"/>
  <c r="J626" i="21"/>
  <c r="I626" i="21"/>
  <c r="Y625" i="21"/>
  <c r="X625" i="21"/>
  <c r="X626" i="21" s="1"/>
  <c r="W625" i="21"/>
  <c r="V625" i="21"/>
  <c r="U625" i="21"/>
  <c r="T625" i="21"/>
  <c r="T626" i="21" s="1"/>
  <c r="S625" i="21"/>
  <c r="R625" i="21"/>
  <c r="Q625" i="21"/>
  <c r="O625" i="21"/>
  <c r="N625" i="21"/>
  <c r="M625" i="21"/>
  <c r="L625" i="21"/>
  <c r="L626" i="21" s="1"/>
  <c r="K625" i="21"/>
  <c r="J625" i="21"/>
  <c r="I625" i="21"/>
  <c r="H625" i="21"/>
  <c r="H626" i="21" s="1"/>
  <c r="G625" i="21"/>
  <c r="Y623" i="21"/>
  <c r="X623" i="21"/>
  <c r="W623" i="21"/>
  <c r="V623" i="21"/>
  <c r="U623" i="21"/>
  <c r="T623" i="21"/>
  <c r="S623" i="21"/>
  <c r="R623" i="21"/>
  <c r="Q623" i="21"/>
  <c r="O623" i="21"/>
  <c r="N623" i="21"/>
  <c r="M623" i="21"/>
  <c r="L623" i="21"/>
  <c r="K623" i="21"/>
  <c r="J623" i="21"/>
  <c r="I623" i="21"/>
  <c r="H623" i="21"/>
  <c r="G623" i="21"/>
  <c r="Y622" i="21"/>
  <c r="X622" i="21"/>
  <c r="W622" i="21"/>
  <c r="V622" i="21"/>
  <c r="V626" i="21" s="1"/>
  <c r="U622" i="21"/>
  <c r="T622" i="21"/>
  <c r="S622" i="21"/>
  <c r="R622" i="21"/>
  <c r="R626" i="21" s="1"/>
  <c r="Q622" i="21"/>
  <c r="O622" i="21"/>
  <c r="N622" i="21"/>
  <c r="M622" i="21"/>
  <c r="L622" i="21"/>
  <c r="K622" i="21"/>
  <c r="J622" i="21"/>
  <c r="I622" i="21"/>
  <c r="H622" i="21"/>
  <c r="G622" i="21"/>
  <c r="P622" i="21" s="1"/>
  <c r="G619" i="21"/>
  <c r="AA618" i="21"/>
  <c r="G618" i="21"/>
  <c r="X618" i="21" s="1"/>
  <c r="O619" i="21" s="1"/>
  <c r="H613" i="21"/>
  <c r="H612" i="21"/>
  <c r="H611" i="21"/>
  <c r="H610" i="21"/>
  <c r="X605" i="21"/>
  <c r="W605" i="21"/>
  <c r="T605" i="21"/>
  <c r="S605" i="21"/>
  <c r="O605" i="21"/>
  <c r="L605" i="21"/>
  <c r="K605" i="21"/>
  <c r="J605" i="21"/>
  <c r="H605" i="21"/>
  <c r="G605" i="21"/>
  <c r="X604" i="21"/>
  <c r="W604" i="21"/>
  <c r="T604" i="21"/>
  <c r="S604" i="21"/>
  <c r="O604" i="21"/>
  <c r="L604" i="21"/>
  <c r="K604" i="21"/>
  <c r="H604" i="21"/>
  <c r="G604" i="21"/>
  <c r="X603" i="21"/>
  <c r="U603" i="21"/>
  <c r="T603" i="21"/>
  <c r="L603" i="21"/>
  <c r="H603" i="21"/>
  <c r="Y602" i="21"/>
  <c r="Y603" i="21" s="1"/>
  <c r="X602" i="21"/>
  <c r="W602" i="21"/>
  <c r="W603" i="21" s="1"/>
  <c r="V602" i="21"/>
  <c r="U602" i="21"/>
  <c r="T602" i="21"/>
  <c r="S602" i="21"/>
  <c r="S603" i="21" s="1"/>
  <c r="R602" i="21"/>
  <c r="Q602" i="21"/>
  <c r="Q603" i="21" s="1"/>
  <c r="O602" i="21"/>
  <c r="O603" i="21" s="1"/>
  <c r="N602" i="21"/>
  <c r="M602" i="21"/>
  <c r="L602" i="21"/>
  <c r="K602" i="21"/>
  <c r="K603" i="21" s="1"/>
  <c r="J602" i="21"/>
  <c r="I602" i="21"/>
  <c r="H602" i="21"/>
  <c r="G602" i="21"/>
  <c r="G603" i="21" s="1"/>
  <c r="Y600" i="21"/>
  <c r="X600" i="21"/>
  <c r="W600" i="21"/>
  <c r="V600" i="21"/>
  <c r="U600" i="21"/>
  <c r="T600" i="21"/>
  <c r="S600" i="21"/>
  <c r="R600" i="21"/>
  <c r="Q600" i="21"/>
  <c r="O600" i="21"/>
  <c r="N600" i="21"/>
  <c r="M600" i="21"/>
  <c r="L600" i="21"/>
  <c r="K600" i="21"/>
  <c r="J600" i="21"/>
  <c r="I600" i="21"/>
  <c r="H600" i="21"/>
  <c r="G600" i="21"/>
  <c r="Y599" i="21"/>
  <c r="X599" i="21"/>
  <c r="W599" i="21"/>
  <c r="V599" i="21"/>
  <c r="U599" i="21"/>
  <c r="T599" i="21"/>
  <c r="S599" i="21"/>
  <c r="R599" i="21"/>
  <c r="Z599" i="21" s="1"/>
  <c r="Q599" i="21"/>
  <c r="O599" i="21"/>
  <c r="N599" i="21"/>
  <c r="M599" i="21"/>
  <c r="L599" i="21"/>
  <c r="K599" i="21"/>
  <c r="J599" i="21"/>
  <c r="I599" i="21"/>
  <c r="H599" i="21"/>
  <c r="G599" i="21"/>
  <c r="X596" i="21"/>
  <c r="G596" i="21"/>
  <c r="AA595" i="21"/>
  <c r="G595" i="21"/>
  <c r="X595" i="21" s="1"/>
  <c r="H590" i="21"/>
  <c r="H589" i="21"/>
  <c r="H588" i="21"/>
  <c r="H587" i="21"/>
  <c r="W582" i="21"/>
  <c r="V582" i="21"/>
  <c r="S582" i="21"/>
  <c r="R582" i="21"/>
  <c r="O582" i="21"/>
  <c r="N582" i="21"/>
  <c r="M582" i="21"/>
  <c r="K582" i="21"/>
  <c r="J582" i="21"/>
  <c r="G582" i="21"/>
  <c r="W581" i="21"/>
  <c r="V581" i="21"/>
  <c r="S581" i="21"/>
  <c r="R581" i="21"/>
  <c r="O581" i="21"/>
  <c r="N581" i="21"/>
  <c r="K581" i="21"/>
  <c r="J581" i="21"/>
  <c r="G581" i="21"/>
  <c r="W580" i="21"/>
  <c r="S580" i="21"/>
  <c r="O580" i="21"/>
  <c r="K580" i="21"/>
  <c r="G580" i="21"/>
  <c r="Y579" i="21"/>
  <c r="X579" i="21"/>
  <c r="W579" i="21"/>
  <c r="V579" i="21"/>
  <c r="V580" i="21" s="1"/>
  <c r="U579" i="21"/>
  <c r="T579" i="21"/>
  <c r="S579" i="21"/>
  <c r="R579" i="21"/>
  <c r="R580" i="21" s="1"/>
  <c r="Q579" i="21"/>
  <c r="O579" i="21"/>
  <c r="N579" i="21"/>
  <c r="N580" i="21" s="1"/>
  <c r="M579" i="21"/>
  <c r="L579" i="21"/>
  <c r="K579" i="21"/>
  <c r="J579" i="21"/>
  <c r="J580" i="21" s="1"/>
  <c r="I579" i="21"/>
  <c r="H579" i="21"/>
  <c r="G579" i="21"/>
  <c r="Y577" i="21"/>
  <c r="X577" i="21"/>
  <c r="W577" i="21"/>
  <c r="V577" i="21"/>
  <c r="U577" i="21"/>
  <c r="T577" i="21"/>
  <c r="S577" i="21"/>
  <c r="R577" i="21"/>
  <c r="Q577" i="21"/>
  <c r="O577" i="21"/>
  <c r="N577" i="21"/>
  <c r="M577" i="21"/>
  <c r="L577" i="21"/>
  <c r="K577" i="21"/>
  <c r="J577" i="21"/>
  <c r="I577" i="21"/>
  <c r="H577" i="21"/>
  <c r="G577" i="21"/>
  <c r="Y576" i="21"/>
  <c r="X576" i="21"/>
  <c r="W576" i="21"/>
  <c r="V576" i="21"/>
  <c r="U576" i="21"/>
  <c r="T576" i="21"/>
  <c r="S576" i="21"/>
  <c r="R576" i="21"/>
  <c r="Q576" i="21"/>
  <c r="O576" i="21"/>
  <c r="N576" i="21"/>
  <c r="M576" i="21"/>
  <c r="L576" i="21"/>
  <c r="K576" i="21"/>
  <c r="J576" i="21"/>
  <c r="I576" i="21"/>
  <c r="H576" i="21"/>
  <c r="P576" i="21" s="1"/>
  <c r="G576" i="21"/>
  <c r="X573" i="21"/>
  <c r="O573" i="21"/>
  <c r="G573" i="21"/>
  <c r="AA572" i="21"/>
  <c r="X572" i="21"/>
  <c r="L573" i="21" s="1"/>
  <c r="G572" i="21"/>
  <c r="H567" i="21"/>
  <c r="H566" i="21"/>
  <c r="H565" i="21"/>
  <c r="H564" i="21"/>
  <c r="Y559" i="21"/>
  <c r="V559" i="21"/>
  <c r="U559" i="21"/>
  <c r="R559" i="21"/>
  <c r="Q559" i="21"/>
  <c r="N559" i="21"/>
  <c r="M559" i="21"/>
  <c r="L559" i="21"/>
  <c r="J559" i="21"/>
  <c r="I559" i="21"/>
  <c r="Y558" i="21"/>
  <c r="V558" i="21"/>
  <c r="U558" i="21"/>
  <c r="R558" i="21"/>
  <c r="Q558" i="21"/>
  <c r="N558" i="21"/>
  <c r="M558" i="21"/>
  <c r="J558" i="21"/>
  <c r="I558" i="21"/>
  <c r="V557" i="21"/>
  <c r="R557" i="21"/>
  <c r="N557" i="21"/>
  <c r="J557" i="21"/>
  <c r="Y556" i="21"/>
  <c r="Y557" i="21" s="1"/>
  <c r="X556" i="21"/>
  <c r="W556" i="21"/>
  <c r="V556" i="21"/>
  <c r="U556" i="21"/>
  <c r="U557" i="21" s="1"/>
  <c r="T556" i="21"/>
  <c r="S556" i="21"/>
  <c r="R556" i="21"/>
  <c r="Q556" i="21"/>
  <c r="Q557" i="21" s="1"/>
  <c r="O556" i="21"/>
  <c r="N556" i="21"/>
  <c r="M556" i="21"/>
  <c r="M557" i="21" s="1"/>
  <c r="L556" i="21"/>
  <c r="K556" i="21"/>
  <c r="J556" i="21"/>
  <c r="I556" i="21"/>
  <c r="I557" i="21" s="1"/>
  <c r="H556" i="21"/>
  <c r="G556" i="21"/>
  <c r="Y554" i="21"/>
  <c r="X554" i="21"/>
  <c r="W554" i="21"/>
  <c r="V554" i="21"/>
  <c r="U554" i="21"/>
  <c r="T554" i="21"/>
  <c r="S554" i="21"/>
  <c r="R554" i="21"/>
  <c r="Q554" i="21"/>
  <c r="O554" i="21"/>
  <c r="N554" i="21"/>
  <c r="M554" i="21"/>
  <c r="L554" i="21"/>
  <c r="K554" i="21"/>
  <c r="J554" i="21"/>
  <c r="I554" i="21"/>
  <c r="H554" i="21"/>
  <c r="G554" i="21"/>
  <c r="Y553" i="21"/>
  <c r="X553" i="21"/>
  <c r="W553" i="21"/>
  <c r="V553" i="21"/>
  <c r="U553" i="21"/>
  <c r="T553" i="21"/>
  <c r="S553" i="21"/>
  <c r="R553" i="21"/>
  <c r="Q553" i="21"/>
  <c r="O553" i="21"/>
  <c r="N553" i="21"/>
  <c r="M553" i="21"/>
  <c r="L553" i="21"/>
  <c r="K553" i="21"/>
  <c r="J553" i="21"/>
  <c r="I553" i="21"/>
  <c r="H553" i="21"/>
  <c r="G553" i="21"/>
  <c r="P553" i="21" s="1"/>
  <c r="G550" i="21"/>
  <c r="AA549" i="21"/>
  <c r="G549" i="21"/>
  <c r="X550" i="21" s="1"/>
  <c r="H544" i="21"/>
  <c r="H543" i="21"/>
  <c r="H542" i="21"/>
  <c r="H541" i="21"/>
  <c r="Y536" i="21"/>
  <c r="X536" i="21"/>
  <c r="U536" i="21"/>
  <c r="T536" i="21"/>
  <c r="Q536" i="21"/>
  <c r="O536" i="21"/>
  <c r="M536" i="21"/>
  <c r="L536" i="21"/>
  <c r="I536" i="21"/>
  <c r="H536" i="21"/>
  <c r="Y535" i="21"/>
  <c r="X535" i="21"/>
  <c r="U535" i="21"/>
  <c r="T535" i="21"/>
  <c r="Q535" i="21"/>
  <c r="M535" i="21"/>
  <c r="L535" i="21"/>
  <c r="I535" i="21"/>
  <c r="H535" i="21"/>
  <c r="Y534" i="21"/>
  <c r="U534" i="21"/>
  <c r="Q534" i="21"/>
  <c r="M534" i="21"/>
  <c r="I534" i="21"/>
  <c r="Y533" i="21"/>
  <c r="X533" i="21"/>
  <c r="X534" i="21" s="1"/>
  <c r="W533" i="21"/>
  <c r="V533" i="21"/>
  <c r="U533" i="21"/>
  <c r="T533" i="21"/>
  <c r="T534" i="21" s="1"/>
  <c r="S533" i="21"/>
  <c r="R533" i="21"/>
  <c r="Q533" i="21"/>
  <c r="O533" i="21"/>
  <c r="N533" i="21"/>
  <c r="M533" i="21"/>
  <c r="L533" i="21"/>
  <c r="L534" i="21" s="1"/>
  <c r="K533" i="21"/>
  <c r="J533" i="21"/>
  <c r="I533" i="21"/>
  <c r="H533" i="21"/>
  <c r="H534" i="21" s="1"/>
  <c r="G533" i="21"/>
  <c r="Y531" i="21"/>
  <c r="X531" i="21"/>
  <c r="W531" i="21"/>
  <c r="V531" i="21"/>
  <c r="U531" i="21"/>
  <c r="T531" i="21"/>
  <c r="S531" i="21"/>
  <c r="R531" i="21"/>
  <c r="Q531" i="21"/>
  <c r="O531" i="21"/>
  <c r="N531" i="21"/>
  <c r="M531" i="21"/>
  <c r="L531" i="21"/>
  <c r="K531" i="21"/>
  <c r="J531" i="21"/>
  <c r="I531" i="21"/>
  <c r="H531" i="21"/>
  <c r="G531" i="21"/>
  <c r="Y530" i="21"/>
  <c r="X530" i="21"/>
  <c r="W530" i="21"/>
  <c r="V530" i="21"/>
  <c r="U530" i="21"/>
  <c r="T530" i="21"/>
  <c r="S530" i="21"/>
  <c r="R530" i="21"/>
  <c r="Z530" i="21" s="1"/>
  <c r="Q530" i="21"/>
  <c r="O530" i="21"/>
  <c r="N530" i="21"/>
  <c r="M530" i="21"/>
  <c r="L530" i="21"/>
  <c r="K530" i="21"/>
  <c r="K536" i="21" s="1"/>
  <c r="J530" i="21"/>
  <c r="I530" i="21"/>
  <c r="H530" i="21"/>
  <c r="G530" i="21"/>
  <c r="G527" i="21"/>
  <c r="AA526" i="21"/>
  <c r="G526" i="21"/>
  <c r="X526" i="21" s="1"/>
  <c r="O527" i="21" s="1"/>
  <c r="H521" i="21"/>
  <c r="H520" i="21"/>
  <c r="H519" i="21"/>
  <c r="H518" i="21"/>
  <c r="W513" i="21"/>
  <c r="S513" i="21"/>
  <c r="N513" i="21"/>
  <c r="L513" i="21"/>
  <c r="W512" i="21"/>
  <c r="S512" i="21"/>
  <c r="L512" i="21"/>
  <c r="Y511" i="21"/>
  <c r="L511" i="21"/>
  <c r="Y510" i="21"/>
  <c r="X510" i="21"/>
  <c r="W510" i="21"/>
  <c r="W511" i="21" s="1"/>
  <c r="V510" i="21"/>
  <c r="U510" i="21"/>
  <c r="T510" i="21"/>
  <c r="S510" i="21"/>
  <c r="S511" i="21" s="1"/>
  <c r="R510" i="21"/>
  <c r="Q510" i="21"/>
  <c r="Q511" i="21" s="1"/>
  <c r="O510" i="21"/>
  <c r="N510" i="21"/>
  <c r="M510" i="21"/>
  <c r="L510" i="21"/>
  <c r="K510" i="21"/>
  <c r="J510" i="21"/>
  <c r="J513" i="21" s="1"/>
  <c r="I510" i="21"/>
  <c r="I511" i="21" s="1"/>
  <c r="H510" i="21"/>
  <c r="G510" i="21"/>
  <c r="Y508" i="21"/>
  <c r="X508" i="21"/>
  <c r="W508" i="21"/>
  <c r="V508" i="21"/>
  <c r="U508" i="21"/>
  <c r="T508" i="21"/>
  <c r="S508" i="21"/>
  <c r="R508" i="21"/>
  <c r="Q508" i="21"/>
  <c r="O508" i="21"/>
  <c r="N508" i="21"/>
  <c r="M508" i="21"/>
  <c r="L508" i="21"/>
  <c r="K508" i="21"/>
  <c r="J508" i="21"/>
  <c r="I508" i="21"/>
  <c r="H508" i="21"/>
  <c r="G508" i="21"/>
  <c r="Y507" i="21"/>
  <c r="X507" i="21"/>
  <c r="W507" i="21"/>
  <c r="V507" i="21"/>
  <c r="U507" i="21"/>
  <c r="T507" i="21"/>
  <c r="S507" i="21"/>
  <c r="R507" i="21"/>
  <c r="Q507" i="21"/>
  <c r="Z507" i="21" s="1"/>
  <c r="O507" i="21"/>
  <c r="N507" i="21"/>
  <c r="M507" i="21"/>
  <c r="L507" i="21"/>
  <c r="K507" i="21"/>
  <c r="J507" i="21"/>
  <c r="I507" i="21"/>
  <c r="H507" i="21"/>
  <c r="G507" i="21"/>
  <c r="P507" i="21" s="1"/>
  <c r="X504" i="21"/>
  <c r="G504" i="21"/>
  <c r="AA503" i="21"/>
  <c r="G503" i="21"/>
  <c r="X503" i="21" s="1"/>
  <c r="H498" i="21"/>
  <c r="H497" i="21"/>
  <c r="H496" i="21"/>
  <c r="H495" i="21"/>
  <c r="R490" i="21"/>
  <c r="N490" i="21"/>
  <c r="V489" i="21"/>
  <c r="O489" i="21"/>
  <c r="K489" i="21"/>
  <c r="Y487" i="21"/>
  <c r="X487" i="21"/>
  <c r="W487" i="21"/>
  <c r="V487" i="21"/>
  <c r="V490" i="21" s="1"/>
  <c r="U487" i="21"/>
  <c r="T487" i="21"/>
  <c r="S487" i="21"/>
  <c r="R487" i="21"/>
  <c r="R489" i="21" s="1"/>
  <c r="Q487" i="21"/>
  <c r="O487" i="21"/>
  <c r="O490" i="21" s="1"/>
  <c r="N487" i="21"/>
  <c r="N489" i="21" s="1"/>
  <c r="M487" i="21"/>
  <c r="M490" i="21" s="1"/>
  <c r="L487" i="21"/>
  <c r="K487" i="21"/>
  <c r="K490" i="21" s="1"/>
  <c r="J487" i="21"/>
  <c r="I487" i="21"/>
  <c r="H487" i="21"/>
  <c r="G487" i="21"/>
  <c r="G490" i="21" s="1"/>
  <c r="Y485" i="21"/>
  <c r="X485" i="21"/>
  <c r="W485" i="21"/>
  <c r="V485" i="21"/>
  <c r="U485" i="21"/>
  <c r="T485" i="21"/>
  <c r="S485" i="21"/>
  <c r="R485" i="21"/>
  <c r="Q485" i="21"/>
  <c r="O485" i="21"/>
  <c r="N485" i="21"/>
  <c r="M485" i="21"/>
  <c r="L485" i="21"/>
  <c r="K485" i="21"/>
  <c r="J485" i="21"/>
  <c r="I485" i="21"/>
  <c r="H485" i="21"/>
  <c r="G485" i="21"/>
  <c r="Y484" i="21"/>
  <c r="X484" i="21"/>
  <c r="W484" i="21"/>
  <c r="V484" i="21"/>
  <c r="U484" i="21"/>
  <c r="T484" i="21"/>
  <c r="S484" i="21"/>
  <c r="R484" i="21"/>
  <c r="Q484" i="21"/>
  <c r="Z484" i="21" s="1"/>
  <c r="O484" i="21"/>
  <c r="N484" i="21"/>
  <c r="M484" i="21"/>
  <c r="L484" i="21"/>
  <c r="K484" i="21"/>
  <c r="J484" i="21"/>
  <c r="I484" i="21"/>
  <c r="H484" i="21"/>
  <c r="P484" i="21" s="1"/>
  <c r="AA484" i="21" s="1"/>
  <c r="G484" i="21"/>
  <c r="G481" i="21"/>
  <c r="AA480" i="21"/>
  <c r="X480" i="21"/>
  <c r="L481" i="21" s="1"/>
  <c r="G480" i="21"/>
  <c r="X481" i="21" s="1"/>
  <c r="H475" i="21"/>
  <c r="H474" i="21"/>
  <c r="H473" i="21"/>
  <c r="H472" i="21"/>
  <c r="Y467" i="21"/>
  <c r="R467" i="21"/>
  <c r="N467" i="21"/>
  <c r="I467" i="21"/>
  <c r="V466" i="21"/>
  <c r="Y464" i="21"/>
  <c r="Y466" i="21" s="1"/>
  <c r="X464" i="21"/>
  <c r="W464" i="21"/>
  <c r="V464" i="21"/>
  <c r="V467" i="21" s="1"/>
  <c r="U464" i="21"/>
  <c r="T464" i="21"/>
  <c r="S464" i="21"/>
  <c r="R464" i="21"/>
  <c r="R466" i="21" s="1"/>
  <c r="Q464" i="21"/>
  <c r="Q466" i="21" s="1"/>
  <c r="O464" i="21"/>
  <c r="N464" i="21"/>
  <c r="N466" i="21" s="1"/>
  <c r="M464" i="21"/>
  <c r="L464" i="21"/>
  <c r="K464" i="21"/>
  <c r="J464" i="21"/>
  <c r="J467" i="21" s="1"/>
  <c r="I464" i="21"/>
  <c r="I466" i="21" s="1"/>
  <c r="H464" i="21"/>
  <c r="G464" i="21"/>
  <c r="Y462" i="21"/>
  <c r="X462" i="21"/>
  <c r="W462" i="21"/>
  <c r="V462" i="21"/>
  <c r="U462" i="21"/>
  <c r="T462" i="21"/>
  <c r="S462" i="21"/>
  <c r="R462" i="21"/>
  <c r="Q462" i="21"/>
  <c r="O462" i="21"/>
  <c r="N462" i="21"/>
  <c r="M462" i="21"/>
  <c r="L462" i="21"/>
  <c r="K462" i="21"/>
  <c r="J462" i="21"/>
  <c r="I462" i="21"/>
  <c r="H462" i="21"/>
  <c r="G462" i="21"/>
  <c r="Y461" i="21"/>
  <c r="X461" i="21"/>
  <c r="W461" i="21"/>
  <c r="V461" i="21"/>
  <c r="U461" i="21"/>
  <c r="T461" i="21"/>
  <c r="S461" i="21"/>
  <c r="R461" i="21"/>
  <c r="Q461" i="21"/>
  <c r="O461" i="21"/>
  <c r="N461" i="21"/>
  <c r="M461" i="21"/>
  <c r="L461" i="21"/>
  <c r="K461" i="21"/>
  <c r="J461" i="21"/>
  <c r="I461" i="21"/>
  <c r="H461" i="21"/>
  <c r="G461" i="21"/>
  <c r="P461" i="21" s="1"/>
  <c r="G458" i="21"/>
  <c r="AA457" i="21"/>
  <c r="G457" i="21"/>
  <c r="X458" i="21" s="1"/>
  <c r="H452" i="21"/>
  <c r="H451" i="21"/>
  <c r="H450" i="21"/>
  <c r="H449" i="21"/>
  <c r="Y444" i="21"/>
  <c r="X444" i="21"/>
  <c r="Q444" i="21"/>
  <c r="L444" i="21"/>
  <c r="Y443" i="21"/>
  <c r="U443" i="21"/>
  <c r="L443" i="21"/>
  <c r="Y441" i="21"/>
  <c r="X441" i="21"/>
  <c r="W441" i="21"/>
  <c r="V441" i="21"/>
  <c r="U441" i="21"/>
  <c r="U444" i="21" s="1"/>
  <c r="T441" i="21"/>
  <c r="S441" i="21"/>
  <c r="R441" i="21"/>
  <c r="Q441" i="21"/>
  <c r="Q443" i="21" s="1"/>
  <c r="O441" i="21"/>
  <c r="O443" i="21" s="1"/>
  <c r="N441" i="21"/>
  <c r="M441" i="21"/>
  <c r="L441" i="21"/>
  <c r="K441" i="21"/>
  <c r="K443" i="21" s="1"/>
  <c r="J441" i="21"/>
  <c r="J444" i="21" s="1"/>
  <c r="I441" i="21"/>
  <c r="I444" i="21" s="1"/>
  <c r="H441" i="21"/>
  <c r="G441" i="21"/>
  <c r="G443" i="21" s="1"/>
  <c r="Y439" i="21"/>
  <c r="X439" i="21"/>
  <c r="W439" i="21"/>
  <c r="V439" i="21"/>
  <c r="U439" i="21"/>
  <c r="T439" i="21"/>
  <c r="S439" i="21"/>
  <c r="R439" i="21"/>
  <c r="Q439" i="21"/>
  <c r="O439" i="21"/>
  <c r="N439" i="21"/>
  <c r="M439" i="21"/>
  <c r="L439" i="21"/>
  <c r="K439" i="21"/>
  <c r="J439" i="21"/>
  <c r="I439" i="21"/>
  <c r="H439" i="21"/>
  <c r="G439" i="21"/>
  <c r="Y438" i="21"/>
  <c r="X438" i="21"/>
  <c r="W438" i="21"/>
  <c r="V438" i="21"/>
  <c r="U438" i="21"/>
  <c r="T438" i="21"/>
  <c r="S438" i="21"/>
  <c r="R438" i="21"/>
  <c r="Z438" i="21" s="1"/>
  <c r="Q438" i="21"/>
  <c r="O438" i="21"/>
  <c r="N438" i="21"/>
  <c r="M438" i="21"/>
  <c r="L438" i="21"/>
  <c r="K438" i="21"/>
  <c r="J438" i="21"/>
  <c r="I438" i="21"/>
  <c r="H438" i="21"/>
  <c r="P438" i="21" s="1"/>
  <c r="G438" i="21"/>
  <c r="X435" i="21"/>
  <c r="G435" i="21"/>
  <c r="AA434" i="21"/>
  <c r="X434" i="21"/>
  <c r="L435" i="21" s="1"/>
  <c r="G434" i="21"/>
  <c r="H429" i="21"/>
  <c r="H428" i="21"/>
  <c r="H427" i="21"/>
  <c r="H426" i="21"/>
  <c r="X421" i="21"/>
  <c r="L421" i="21"/>
  <c r="T420" i="21"/>
  <c r="H420" i="21"/>
  <c r="Y418" i="21"/>
  <c r="Y420" i="21" s="1"/>
  <c r="X418" i="21"/>
  <c r="X420" i="21" s="1"/>
  <c r="W418" i="21"/>
  <c r="W421" i="21" s="1"/>
  <c r="V418" i="21"/>
  <c r="U418" i="21"/>
  <c r="U421" i="21" s="1"/>
  <c r="T418" i="21"/>
  <c r="T421" i="21" s="1"/>
  <c r="S418" i="21"/>
  <c r="R418" i="21"/>
  <c r="Q418" i="21"/>
  <c r="Q421" i="21" s="1"/>
  <c r="O418" i="21"/>
  <c r="N418" i="21"/>
  <c r="N420" i="21" s="1"/>
  <c r="M418" i="21"/>
  <c r="L418" i="21"/>
  <c r="L420" i="21" s="1"/>
  <c r="K418" i="21"/>
  <c r="J418" i="21"/>
  <c r="J420" i="21" s="1"/>
  <c r="I418" i="21"/>
  <c r="H418" i="21"/>
  <c r="H421" i="21" s="1"/>
  <c r="G418" i="21"/>
  <c r="Y416" i="21"/>
  <c r="X416" i="21"/>
  <c r="W416" i="21"/>
  <c r="V416" i="21"/>
  <c r="U416" i="21"/>
  <c r="T416" i="21"/>
  <c r="S416" i="21"/>
  <c r="R416" i="21"/>
  <c r="Q416" i="21"/>
  <c r="O416" i="21"/>
  <c r="N416" i="21"/>
  <c r="M416" i="21"/>
  <c r="L416" i="21"/>
  <c r="K416" i="21"/>
  <c r="J416" i="21"/>
  <c r="I416" i="21"/>
  <c r="H416" i="21"/>
  <c r="G416" i="21"/>
  <c r="Y415" i="21"/>
  <c r="X415" i="21"/>
  <c r="W415" i="21"/>
  <c r="V415" i="21"/>
  <c r="U415" i="21"/>
  <c r="T415" i="21"/>
  <c r="S415" i="21"/>
  <c r="R415" i="21"/>
  <c r="Q415" i="21"/>
  <c r="Z415" i="21" s="1"/>
  <c r="O415" i="21"/>
  <c r="N415" i="21"/>
  <c r="M415" i="21"/>
  <c r="L415" i="21"/>
  <c r="K415" i="21"/>
  <c r="K421" i="21" s="1"/>
  <c r="J415" i="21"/>
  <c r="I415" i="21"/>
  <c r="H415" i="21"/>
  <c r="G415" i="21"/>
  <c r="G412" i="21"/>
  <c r="AA411" i="21"/>
  <c r="G411" i="21"/>
  <c r="X411" i="21" s="1"/>
  <c r="H406" i="21"/>
  <c r="H405" i="21"/>
  <c r="H404" i="21"/>
  <c r="H403" i="21"/>
  <c r="K398" i="21"/>
  <c r="G398" i="21"/>
  <c r="T397" i="21"/>
  <c r="O397" i="21"/>
  <c r="J397" i="21"/>
  <c r="Y395" i="21"/>
  <c r="X395" i="21"/>
  <c r="X397" i="21" s="1"/>
  <c r="W395" i="21"/>
  <c r="W397" i="21" s="1"/>
  <c r="V395" i="21"/>
  <c r="V398" i="21" s="1"/>
  <c r="U395" i="21"/>
  <c r="T395" i="21"/>
  <c r="T398" i="21" s="1"/>
  <c r="S395" i="21"/>
  <c r="R395" i="21"/>
  <c r="Q395" i="21"/>
  <c r="O395" i="21"/>
  <c r="O398" i="21" s="1"/>
  <c r="N395" i="21"/>
  <c r="M395" i="21"/>
  <c r="L395" i="21"/>
  <c r="K395" i="21"/>
  <c r="K397" i="21" s="1"/>
  <c r="J395" i="21"/>
  <c r="J398" i="21" s="1"/>
  <c r="I395" i="21"/>
  <c r="H395" i="21"/>
  <c r="G395" i="21"/>
  <c r="G397" i="21" s="1"/>
  <c r="Y393" i="21"/>
  <c r="X393" i="21"/>
  <c r="W393" i="21"/>
  <c r="V393" i="21"/>
  <c r="U393" i="21"/>
  <c r="T393" i="21"/>
  <c r="S393" i="21"/>
  <c r="R393" i="21"/>
  <c r="Q393" i="21"/>
  <c r="O393" i="21"/>
  <c r="N393" i="21"/>
  <c r="M393" i="21"/>
  <c r="L393" i="21"/>
  <c r="K393" i="21"/>
  <c r="J393" i="21"/>
  <c r="I393" i="21"/>
  <c r="H393" i="21"/>
  <c r="G393" i="21"/>
  <c r="Y392" i="21"/>
  <c r="X392" i="21"/>
  <c r="X398" i="21" s="1"/>
  <c r="W392" i="21"/>
  <c r="V392" i="21"/>
  <c r="U392" i="21"/>
  <c r="T392" i="21"/>
  <c r="S392" i="21"/>
  <c r="R392" i="21"/>
  <c r="Q392" i="21"/>
  <c r="Z392" i="21" s="1"/>
  <c r="O392" i="21"/>
  <c r="N392" i="21"/>
  <c r="M392" i="21"/>
  <c r="L392" i="21"/>
  <c r="L397" i="21" s="1"/>
  <c r="K392" i="21"/>
  <c r="J392" i="21"/>
  <c r="I392" i="21"/>
  <c r="H392" i="21"/>
  <c r="P392" i="21" s="1"/>
  <c r="AA392" i="21" s="1"/>
  <c r="G392" i="21"/>
  <c r="X389" i="21"/>
  <c r="G389" i="21"/>
  <c r="AA388" i="21"/>
  <c r="X388" i="21"/>
  <c r="L389" i="21" s="1"/>
  <c r="G388" i="21"/>
  <c r="H383" i="21"/>
  <c r="H382" i="21"/>
  <c r="H381" i="21"/>
  <c r="H380" i="21"/>
  <c r="N375" i="21"/>
  <c r="J375" i="21"/>
  <c r="S374" i="21"/>
  <c r="J374" i="21"/>
  <c r="Y372" i="21"/>
  <c r="X372" i="21"/>
  <c r="W372" i="21"/>
  <c r="W374" i="21" s="1"/>
  <c r="V372" i="21"/>
  <c r="V375" i="21" s="1"/>
  <c r="U372" i="21"/>
  <c r="T372" i="21"/>
  <c r="S372" i="21"/>
  <c r="S375" i="21" s="1"/>
  <c r="R372" i="21"/>
  <c r="R375" i="21" s="1"/>
  <c r="Q372" i="21"/>
  <c r="O372" i="21"/>
  <c r="O374" i="21" s="1"/>
  <c r="N372" i="21"/>
  <c r="N374" i="21" s="1"/>
  <c r="M372" i="21"/>
  <c r="L372" i="21"/>
  <c r="K372" i="21"/>
  <c r="J372" i="21"/>
  <c r="I372" i="21"/>
  <c r="H372" i="21"/>
  <c r="G372" i="21"/>
  <c r="Y370" i="21"/>
  <c r="X370" i="21"/>
  <c r="W370" i="21"/>
  <c r="V370" i="21"/>
  <c r="U370" i="21"/>
  <c r="T370" i="21"/>
  <c r="S370" i="21"/>
  <c r="R370" i="21"/>
  <c r="Q370" i="21"/>
  <c r="O370" i="21"/>
  <c r="N370" i="21"/>
  <c r="M370" i="21"/>
  <c r="L370" i="21"/>
  <c r="K370" i="21"/>
  <c r="J370" i="21"/>
  <c r="I370" i="21"/>
  <c r="H370" i="21"/>
  <c r="G370" i="21"/>
  <c r="Y369" i="21"/>
  <c r="Y374" i="21" s="1"/>
  <c r="X369" i="21"/>
  <c r="W369" i="21"/>
  <c r="W375" i="21" s="1"/>
  <c r="V369" i="21"/>
  <c r="U369" i="21"/>
  <c r="U375" i="21" s="1"/>
  <c r="T369" i="21"/>
  <c r="S369" i="21"/>
  <c r="R369" i="21"/>
  <c r="Q369" i="21"/>
  <c r="Z369" i="21" s="1"/>
  <c r="O369" i="21"/>
  <c r="N369" i="21"/>
  <c r="M369" i="21"/>
  <c r="L369" i="21"/>
  <c r="K369" i="21"/>
  <c r="K374" i="21" s="1"/>
  <c r="J369" i="21"/>
  <c r="I369" i="21"/>
  <c r="I375" i="21" s="1"/>
  <c r="H369" i="21"/>
  <c r="G369" i="21"/>
  <c r="P369" i="21" s="1"/>
  <c r="G366" i="21"/>
  <c r="AA365" i="21"/>
  <c r="X365" i="21"/>
  <c r="L366" i="21" s="1"/>
  <c r="G365" i="21"/>
  <c r="X366" i="21" s="1"/>
  <c r="H360" i="21"/>
  <c r="H359" i="21"/>
  <c r="H358" i="21"/>
  <c r="H357" i="21"/>
  <c r="M352" i="21"/>
  <c r="U351" i="21"/>
  <c r="M351" i="21"/>
  <c r="Y349" i="21"/>
  <c r="Y352" i="21" s="1"/>
  <c r="X349" i="21"/>
  <c r="X351" i="21" s="1"/>
  <c r="W349" i="21"/>
  <c r="V349" i="21"/>
  <c r="V351" i="21" s="1"/>
  <c r="U349" i="21"/>
  <c r="U352" i="21" s="1"/>
  <c r="T349" i="21"/>
  <c r="S349" i="21"/>
  <c r="R349" i="21"/>
  <c r="R352" i="21" s="1"/>
  <c r="Q349" i="21"/>
  <c r="Q351" i="21" s="1"/>
  <c r="O349" i="21"/>
  <c r="N349" i="21"/>
  <c r="N351" i="21" s="1"/>
  <c r="M349" i="21"/>
  <c r="L349" i="21"/>
  <c r="K349" i="21"/>
  <c r="J349" i="21"/>
  <c r="I349" i="21"/>
  <c r="I352" i="21" s="1"/>
  <c r="H349" i="21"/>
  <c r="G349" i="21"/>
  <c r="Y347" i="21"/>
  <c r="X347" i="21"/>
  <c r="W347" i="21"/>
  <c r="V347" i="21"/>
  <c r="U347" i="21"/>
  <c r="T347" i="21"/>
  <c r="S347" i="21"/>
  <c r="R347" i="21"/>
  <c r="Q347" i="21"/>
  <c r="O347" i="21"/>
  <c r="N347" i="21"/>
  <c r="M347" i="21"/>
  <c r="L347" i="21"/>
  <c r="K347" i="21"/>
  <c r="J347" i="21"/>
  <c r="I347" i="21"/>
  <c r="H347" i="21"/>
  <c r="G347" i="21"/>
  <c r="Y346" i="21"/>
  <c r="X346" i="21"/>
  <c r="W346" i="21"/>
  <c r="V346" i="21"/>
  <c r="U346" i="21"/>
  <c r="T346" i="21"/>
  <c r="S346" i="21"/>
  <c r="R346" i="21"/>
  <c r="Q346" i="21"/>
  <c r="O346" i="21"/>
  <c r="O352" i="21" s="1"/>
  <c r="N346" i="21"/>
  <c r="M346" i="21"/>
  <c r="L346" i="21"/>
  <c r="K346" i="21"/>
  <c r="J346" i="21"/>
  <c r="I346" i="21"/>
  <c r="H346" i="21"/>
  <c r="G346" i="21"/>
  <c r="P346" i="21" s="1"/>
  <c r="G343" i="21"/>
  <c r="AA342" i="21"/>
  <c r="G342" i="21"/>
  <c r="X343" i="21" s="1"/>
  <c r="H337" i="21"/>
  <c r="H336" i="21"/>
  <c r="H335" i="21"/>
  <c r="H334" i="21"/>
  <c r="N329" i="21"/>
  <c r="H329" i="21"/>
  <c r="S328" i="21"/>
  <c r="M328" i="21"/>
  <c r="H328" i="21"/>
  <c r="Y326" i="21"/>
  <c r="Y328" i="21" s="1"/>
  <c r="X326" i="21"/>
  <c r="W326" i="21"/>
  <c r="W329" i="21" s="1"/>
  <c r="V326" i="21"/>
  <c r="U326" i="21"/>
  <c r="U328" i="21" s="1"/>
  <c r="T326" i="21"/>
  <c r="S326" i="21"/>
  <c r="R326" i="21"/>
  <c r="Q326" i="21"/>
  <c r="Q328" i="21" s="1"/>
  <c r="O326" i="21"/>
  <c r="N326" i="21"/>
  <c r="M326" i="21"/>
  <c r="L326" i="21"/>
  <c r="L328" i="21" s="1"/>
  <c r="K326" i="21"/>
  <c r="J326" i="21"/>
  <c r="I326" i="21"/>
  <c r="H326" i="21"/>
  <c r="G326" i="21"/>
  <c r="Y324" i="21"/>
  <c r="X324" i="21"/>
  <c r="W324" i="21"/>
  <c r="V324" i="21"/>
  <c r="U324" i="21"/>
  <c r="T324" i="21"/>
  <c r="S324" i="21"/>
  <c r="R324" i="21"/>
  <c r="Q324" i="21"/>
  <c r="O324" i="21"/>
  <c r="N324" i="21"/>
  <c r="M324" i="21"/>
  <c r="L324" i="21"/>
  <c r="K324" i="21"/>
  <c r="J324" i="21"/>
  <c r="I324" i="21"/>
  <c r="H324" i="21"/>
  <c r="G324" i="21"/>
  <c r="Y323" i="21"/>
  <c r="X323" i="21"/>
  <c r="W323" i="21"/>
  <c r="V323" i="21"/>
  <c r="U323" i="21"/>
  <c r="T323" i="21"/>
  <c r="S323" i="21"/>
  <c r="R323" i="21"/>
  <c r="Z323" i="21" s="1"/>
  <c r="Q323" i="21"/>
  <c r="O323" i="21"/>
  <c r="N323" i="21"/>
  <c r="M323" i="21"/>
  <c r="L323" i="21"/>
  <c r="K323" i="21"/>
  <c r="J323" i="21"/>
  <c r="J329" i="21" s="1"/>
  <c r="I323" i="21"/>
  <c r="H323" i="21"/>
  <c r="G323" i="21"/>
  <c r="G320" i="21"/>
  <c r="AA319" i="21"/>
  <c r="G319" i="21"/>
  <c r="H314" i="21"/>
  <c r="H313" i="21"/>
  <c r="H312" i="21"/>
  <c r="H311" i="21"/>
  <c r="X306" i="21"/>
  <c r="O306" i="21"/>
  <c r="X305" i="21"/>
  <c r="S305" i="21"/>
  <c r="N305" i="21"/>
  <c r="H305" i="21"/>
  <c r="G305" i="21"/>
  <c r="Y303" i="21"/>
  <c r="X303" i="21"/>
  <c r="W303" i="21"/>
  <c r="W306" i="21" s="1"/>
  <c r="V303" i="21"/>
  <c r="V306" i="21" s="1"/>
  <c r="U303" i="21"/>
  <c r="T303" i="21"/>
  <c r="T306" i="21" s="1"/>
  <c r="S303" i="21"/>
  <c r="S306" i="21" s="1"/>
  <c r="R303" i="21"/>
  <c r="Q303" i="21"/>
  <c r="O303" i="21"/>
  <c r="O305" i="21" s="1"/>
  <c r="N303" i="21"/>
  <c r="M303" i="21"/>
  <c r="L303" i="21"/>
  <c r="L306" i="21" s="1"/>
  <c r="K303" i="21"/>
  <c r="K306" i="21" s="1"/>
  <c r="J303" i="21"/>
  <c r="J306" i="21" s="1"/>
  <c r="I303" i="21"/>
  <c r="I306" i="21" s="1"/>
  <c r="H303" i="21"/>
  <c r="H306" i="21" s="1"/>
  <c r="G303" i="21"/>
  <c r="G306" i="21" s="1"/>
  <c r="Y301" i="21"/>
  <c r="X301" i="21"/>
  <c r="W301" i="21"/>
  <c r="V301" i="21"/>
  <c r="U301" i="21"/>
  <c r="T301" i="21"/>
  <c r="S301" i="21"/>
  <c r="R301" i="21"/>
  <c r="Q301" i="21"/>
  <c r="O301" i="21"/>
  <c r="N301" i="21"/>
  <c r="M301" i="21"/>
  <c r="L301" i="21"/>
  <c r="K301" i="21"/>
  <c r="J301" i="21"/>
  <c r="I301" i="21"/>
  <c r="H301" i="21"/>
  <c r="G301" i="21"/>
  <c r="Y300" i="21"/>
  <c r="X300" i="21"/>
  <c r="W300" i="21"/>
  <c r="V300" i="21"/>
  <c r="U300" i="21"/>
  <c r="T300" i="21"/>
  <c r="S300" i="21"/>
  <c r="R300" i="21"/>
  <c r="R305" i="21" s="1"/>
  <c r="Q300" i="21"/>
  <c r="Z300" i="21" s="1"/>
  <c r="O300" i="21"/>
  <c r="N300" i="21"/>
  <c r="N306" i="21" s="1"/>
  <c r="M300" i="21"/>
  <c r="M306" i="21" s="1"/>
  <c r="L300" i="21"/>
  <c r="K300" i="21"/>
  <c r="J300" i="21"/>
  <c r="I300" i="21"/>
  <c r="H300" i="21"/>
  <c r="G300" i="21"/>
  <c r="G297" i="21"/>
  <c r="AA296" i="21"/>
  <c r="G296" i="21"/>
  <c r="X296" i="21" s="1"/>
  <c r="H291" i="21"/>
  <c r="H290" i="21"/>
  <c r="H289" i="21"/>
  <c r="H288" i="21"/>
  <c r="V283" i="21"/>
  <c r="J283" i="21"/>
  <c r="R282" i="21"/>
  <c r="N282" i="21"/>
  <c r="K282" i="21"/>
  <c r="Y280" i="21"/>
  <c r="X280" i="21"/>
  <c r="W280" i="21"/>
  <c r="W282" i="21" s="1"/>
  <c r="V280" i="21"/>
  <c r="V282" i="21" s="1"/>
  <c r="U280" i="21"/>
  <c r="U283" i="21" s="1"/>
  <c r="T280" i="21"/>
  <c r="S280" i="21"/>
  <c r="R280" i="21"/>
  <c r="R283" i="21" s="1"/>
  <c r="Q280" i="21"/>
  <c r="Q282" i="21" s="1"/>
  <c r="O280" i="21"/>
  <c r="N280" i="21"/>
  <c r="N283" i="21" s="1"/>
  <c r="M280" i="21"/>
  <c r="M282" i="21" s="1"/>
  <c r="L280" i="21"/>
  <c r="K280" i="21"/>
  <c r="J280" i="21"/>
  <c r="J282" i="21" s="1"/>
  <c r="I280" i="21"/>
  <c r="I283" i="21" s="1"/>
  <c r="H280" i="21"/>
  <c r="G280" i="21"/>
  <c r="Y278" i="21"/>
  <c r="X278" i="21"/>
  <c r="W278" i="21"/>
  <c r="V278" i="21"/>
  <c r="U278" i="21"/>
  <c r="T278" i="21"/>
  <c r="S278" i="21"/>
  <c r="R278" i="21"/>
  <c r="Q278" i="21"/>
  <c r="O278" i="21"/>
  <c r="N278" i="21"/>
  <c r="M278" i="21"/>
  <c r="L278" i="21"/>
  <c r="K278" i="21"/>
  <c r="J278" i="21"/>
  <c r="I278" i="21"/>
  <c r="H278" i="21"/>
  <c r="G278" i="21"/>
  <c r="Y277" i="21"/>
  <c r="X277" i="21"/>
  <c r="W277" i="21"/>
  <c r="V277" i="21"/>
  <c r="U277" i="21"/>
  <c r="T277" i="21"/>
  <c r="S277" i="21"/>
  <c r="R277" i="21"/>
  <c r="Q277" i="21"/>
  <c r="O277" i="21"/>
  <c r="N277" i="21"/>
  <c r="M277" i="21"/>
  <c r="L277" i="21"/>
  <c r="L283" i="21" s="1"/>
  <c r="K277" i="21"/>
  <c r="J277" i="21"/>
  <c r="I277" i="21"/>
  <c r="H277" i="21"/>
  <c r="H283" i="21" s="1"/>
  <c r="G277" i="21"/>
  <c r="G274" i="21"/>
  <c r="AA273" i="21"/>
  <c r="G273" i="21"/>
  <c r="H268" i="21"/>
  <c r="H267" i="21"/>
  <c r="H266" i="21"/>
  <c r="H265" i="21"/>
  <c r="Q260" i="21"/>
  <c r="L260" i="21"/>
  <c r="Y259" i="21"/>
  <c r="Q259" i="21"/>
  <c r="L259" i="21"/>
  <c r="Y257" i="21"/>
  <c r="Y260" i="21" s="1"/>
  <c r="X257" i="21"/>
  <c r="X260" i="21" s="1"/>
  <c r="W257" i="21"/>
  <c r="V257" i="21"/>
  <c r="V259" i="21" s="1"/>
  <c r="U257" i="21"/>
  <c r="U259" i="21" s="1"/>
  <c r="T257" i="21"/>
  <c r="S257" i="21"/>
  <c r="R257" i="21"/>
  <c r="Q257" i="21"/>
  <c r="O257" i="21"/>
  <c r="N257" i="21"/>
  <c r="M257" i="21"/>
  <c r="M260" i="21" s="1"/>
  <c r="L257" i="21"/>
  <c r="K257" i="21"/>
  <c r="K259" i="21" s="1"/>
  <c r="J257" i="21"/>
  <c r="J259" i="21" s="1"/>
  <c r="I257" i="21"/>
  <c r="I259" i="21" s="1"/>
  <c r="H257" i="21"/>
  <c r="G257" i="21"/>
  <c r="Y255" i="21"/>
  <c r="X255" i="21"/>
  <c r="W255" i="21"/>
  <c r="V255" i="21"/>
  <c r="U255" i="21"/>
  <c r="T255" i="21"/>
  <c r="S255" i="21"/>
  <c r="R255" i="21"/>
  <c r="Q255" i="21"/>
  <c r="O255" i="21"/>
  <c r="N255" i="21"/>
  <c r="M255" i="21"/>
  <c r="L255" i="21"/>
  <c r="K255" i="21"/>
  <c r="J255" i="21"/>
  <c r="I255" i="21"/>
  <c r="H255" i="21"/>
  <c r="G255" i="21"/>
  <c r="Y254" i="21"/>
  <c r="X254" i="21"/>
  <c r="W254" i="21"/>
  <c r="V254" i="21"/>
  <c r="U254" i="21"/>
  <c r="T254" i="21"/>
  <c r="S254" i="21"/>
  <c r="R254" i="21"/>
  <c r="Z254" i="21" s="1"/>
  <c r="Q254" i="21"/>
  <c r="O254" i="21"/>
  <c r="N254" i="21"/>
  <c r="M254" i="21"/>
  <c r="L254" i="21"/>
  <c r="K254" i="21"/>
  <c r="J254" i="21"/>
  <c r="I254" i="21"/>
  <c r="H254" i="21"/>
  <c r="P254" i="21" s="1"/>
  <c r="G254" i="21"/>
  <c r="X251" i="21"/>
  <c r="G251" i="21"/>
  <c r="AA250" i="21"/>
  <c r="X250" i="21"/>
  <c r="L251" i="21" s="1"/>
  <c r="G250" i="21"/>
  <c r="H245" i="21"/>
  <c r="H244" i="21"/>
  <c r="H243" i="21"/>
  <c r="H242" i="21"/>
  <c r="Q237" i="21"/>
  <c r="H237" i="21"/>
  <c r="X236" i="21"/>
  <c r="L236" i="21"/>
  <c r="Y234" i="21"/>
  <c r="X234" i="21"/>
  <c r="X237" i="21" s="1"/>
  <c r="W234" i="21"/>
  <c r="V234" i="21"/>
  <c r="U234" i="21"/>
  <c r="U236" i="21" s="1"/>
  <c r="T234" i="21"/>
  <c r="S234" i="21"/>
  <c r="R234" i="21"/>
  <c r="Q234" i="21"/>
  <c r="Q236" i="21" s="1"/>
  <c r="O234" i="21"/>
  <c r="N234" i="21"/>
  <c r="M234" i="21"/>
  <c r="L234" i="21"/>
  <c r="L237" i="21" s="1"/>
  <c r="K234" i="21"/>
  <c r="J234" i="21"/>
  <c r="I234" i="21"/>
  <c r="H234" i="21"/>
  <c r="H236" i="21" s="1"/>
  <c r="G234" i="21"/>
  <c r="Y232" i="21"/>
  <c r="X232" i="21"/>
  <c r="W232" i="21"/>
  <c r="V232" i="21"/>
  <c r="U232" i="21"/>
  <c r="T232" i="21"/>
  <c r="S232" i="21"/>
  <c r="R232" i="21"/>
  <c r="Q232" i="21"/>
  <c r="O232" i="21"/>
  <c r="N232" i="21"/>
  <c r="M232" i="21"/>
  <c r="L232" i="21"/>
  <c r="K232" i="21"/>
  <c r="J232" i="21"/>
  <c r="I232" i="21"/>
  <c r="H232" i="21"/>
  <c r="G232" i="21"/>
  <c r="Y231" i="21"/>
  <c r="X231" i="21"/>
  <c r="W231" i="21"/>
  <c r="V231" i="21"/>
  <c r="U231" i="21"/>
  <c r="T231" i="21"/>
  <c r="S231" i="21"/>
  <c r="R231" i="21"/>
  <c r="Q231" i="21"/>
  <c r="Z231" i="21" s="1"/>
  <c r="O231" i="21"/>
  <c r="N231" i="21"/>
  <c r="M231" i="21"/>
  <c r="L231" i="21"/>
  <c r="K231" i="21"/>
  <c r="K236" i="21" s="1"/>
  <c r="J231" i="21"/>
  <c r="I231" i="21"/>
  <c r="H231" i="21"/>
  <c r="G231" i="21"/>
  <c r="P231" i="21" s="1"/>
  <c r="AA231" i="21" s="1"/>
  <c r="G228" i="21"/>
  <c r="AA227" i="21"/>
  <c r="G227" i="21"/>
  <c r="X227" i="21" s="1"/>
  <c r="H222" i="21"/>
  <c r="H221" i="21"/>
  <c r="H220" i="21"/>
  <c r="H219" i="21"/>
  <c r="W214" i="21"/>
  <c r="O214" i="21"/>
  <c r="K214" i="21"/>
  <c r="O213" i="21"/>
  <c r="G213" i="21"/>
  <c r="Y211" i="21"/>
  <c r="X211" i="21"/>
  <c r="W211" i="21"/>
  <c r="W213" i="21" s="1"/>
  <c r="V211" i="21"/>
  <c r="V214" i="21" s="1"/>
  <c r="U211" i="21"/>
  <c r="T211" i="21"/>
  <c r="S211" i="21"/>
  <c r="S214" i="21" s="1"/>
  <c r="R211" i="21"/>
  <c r="Q211" i="21"/>
  <c r="O211" i="21"/>
  <c r="N211" i="21"/>
  <c r="M211" i="21"/>
  <c r="L211" i="21"/>
  <c r="K211" i="21"/>
  <c r="K213" i="21" s="1"/>
  <c r="J211" i="21"/>
  <c r="J213" i="21" s="1"/>
  <c r="I211" i="21"/>
  <c r="H211" i="21"/>
  <c r="G211" i="21"/>
  <c r="G214" i="21" s="1"/>
  <c r="Y209" i="21"/>
  <c r="X209" i="21"/>
  <c r="W209" i="21"/>
  <c r="V209" i="21"/>
  <c r="U209" i="21"/>
  <c r="T209" i="21"/>
  <c r="S209" i="21"/>
  <c r="R209" i="21"/>
  <c r="Q209" i="21"/>
  <c r="O209" i="21"/>
  <c r="N209" i="21"/>
  <c r="M209" i="21"/>
  <c r="L209" i="21"/>
  <c r="K209" i="21"/>
  <c r="J209" i="21"/>
  <c r="I209" i="21"/>
  <c r="H209" i="21"/>
  <c r="G209" i="21"/>
  <c r="Y208" i="21"/>
  <c r="X208" i="21"/>
  <c r="W208" i="21"/>
  <c r="V208" i="21"/>
  <c r="U208" i="21"/>
  <c r="T208" i="21"/>
  <c r="T213" i="21" s="1"/>
  <c r="S208" i="21"/>
  <c r="R208" i="21"/>
  <c r="Q208" i="21"/>
  <c r="O208" i="21"/>
  <c r="N208" i="21"/>
  <c r="M208" i="21"/>
  <c r="L208" i="21"/>
  <c r="K208" i="21"/>
  <c r="J208" i="21"/>
  <c r="I208" i="21"/>
  <c r="H208" i="21"/>
  <c r="P208" i="21" s="1"/>
  <c r="G208" i="21"/>
  <c r="G205" i="21"/>
  <c r="AA204" i="21"/>
  <c r="G204" i="21"/>
  <c r="X205" i="21" s="1"/>
  <c r="H199" i="21"/>
  <c r="H198" i="21"/>
  <c r="H197" i="21"/>
  <c r="H196" i="21"/>
  <c r="R191" i="21"/>
  <c r="J191" i="21"/>
  <c r="O190" i="21"/>
  <c r="Y188" i="21"/>
  <c r="X188" i="21"/>
  <c r="W188" i="21"/>
  <c r="W190" i="21" s="1"/>
  <c r="V188" i="21"/>
  <c r="V191" i="21" s="1"/>
  <c r="U188" i="21"/>
  <c r="U190" i="21" s="1"/>
  <c r="T188" i="21"/>
  <c r="S188" i="21"/>
  <c r="S191" i="21" s="1"/>
  <c r="R188" i="21"/>
  <c r="R190" i="21" s="1"/>
  <c r="Q188" i="21"/>
  <c r="O188" i="21"/>
  <c r="N188" i="21"/>
  <c r="N190" i="21" s="1"/>
  <c r="M188" i="21"/>
  <c r="L188" i="21"/>
  <c r="K188" i="21"/>
  <c r="K190" i="21" s="1"/>
  <c r="J188" i="21"/>
  <c r="J190" i="21" s="1"/>
  <c r="I188" i="21"/>
  <c r="I191" i="21" s="1"/>
  <c r="H188" i="21"/>
  <c r="G188" i="21"/>
  <c r="Y186" i="21"/>
  <c r="X186" i="21"/>
  <c r="W186" i="21"/>
  <c r="V186" i="21"/>
  <c r="U186" i="21"/>
  <c r="T186" i="21"/>
  <c r="S186" i="21"/>
  <c r="R186" i="21"/>
  <c r="Q186" i="21"/>
  <c r="O186" i="21"/>
  <c r="N186" i="21"/>
  <c r="M186" i="21"/>
  <c r="L186" i="21"/>
  <c r="K186" i="21"/>
  <c r="J186" i="21"/>
  <c r="I186" i="21"/>
  <c r="H186" i="21"/>
  <c r="G186" i="21"/>
  <c r="Y185" i="21"/>
  <c r="Y190" i="21" s="1"/>
  <c r="X185" i="21"/>
  <c r="W185" i="21"/>
  <c r="V185" i="21"/>
  <c r="U185" i="21"/>
  <c r="T185" i="21"/>
  <c r="S185" i="21"/>
  <c r="R185" i="21"/>
  <c r="Q185" i="21"/>
  <c r="Z185" i="21" s="1"/>
  <c r="O185" i="21"/>
  <c r="N185" i="21"/>
  <c r="M185" i="21"/>
  <c r="L185" i="21"/>
  <c r="K185" i="21"/>
  <c r="J185" i="21"/>
  <c r="I185" i="21"/>
  <c r="H185" i="21"/>
  <c r="G185" i="21"/>
  <c r="P185" i="21" s="1"/>
  <c r="AA185" i="21" s="1"/>
  <c r="G182" i="21"/>
  <c r="AA181" i="21"/>
  <c r="G181" i="21"/>
  <c r="X182" i="21" s="1"/>
  <c r="H176" i="21"/>
  <c r="H175" i="21"/>
  <c r="H174" i="21"/>
  <c r="H173" i="21"/>
  <c r="U168" i="21"/>
  <c r="I168" i="21"/>
  <c r="N167" i="21"/>
  <c r="Y165" i="21"/>
  <c r="Y168" i="21" s="1"/>
  <c r="X165" i="21"/>
  <c r="W165" i="21"/>
  <c r="V165" i="21"/>
  <c r="V167" i="21" s="1"/>
  <c r="U165" i="21"/>
  <c r="T165" i="21"/>
  <c r="T167" i="21" s="1"/>
  <c r="S165" i="21"/>
  <c r="R165" i="21"/>
  <c r="R168" i="21" s="1"/>
  <c r="Q165" i="21"/>
  <c r="O165" i="21"/>
  <c r="N165" i="21"/>
  <c r="M165" i="21"/>
  <c r="M167" i="21" s="1"/>
  <c r="L165" i="21"/>
  <c r="K165" i="21"/>
  <c r="K168" i="21" s="1"/>
  <c r="J165" i="21"/>
  <c r="I165" i="21"/>
  <c r="I167" i="21" s="1"/>
  <c r="H165" i="21"/>
  <c r="G165" i="21"/>
  <c r="Y163" i="21"/>
  <c r="X163" i="21"/>
  <c r="W163" i="21"/>
  <c r="V163" i="21"/>
  <c r="U163" i="21"/>
  <c r="T163" i="21"/>
  <c r="S163" i="21"/>
  <c r="R163" i="21"/>
  <c r="Q163" i="21"/>
  <c r="O163" i="21"/>
  <c r="N163" i="21"/>
  <c r="M163" i="21"/>
  <c r="L163" i="21"/>
  <c r="K163" i="21"/>
  <c r="J163" i="21"/>
  <c r="I163" i="21"/>
  <c r="H163" i="21"/>
  <c r="G163" i="21"/>
  <c r="Y162" i="21"/>
  <c r="X162" i="21"/>
  <c r="W162" i="21"/>
  <c r="V162" i="21"/>
  <c r="U162" i="21"/>
  <c r="U167" i="21" s="1"/>
  <c r="T162" i="21"/>
  <c r="T168" i="21" s="1"/>
  <c r="S162" i="21"/>
  <c r="R162" i="21"/>
  <c r="Q162" i="21"/>
  <c r="Q167" i="21" s="1"/>
  <c r="O162" i="21"/>
  <c r="O168" i="21" s="1"/>
  <c r="N162" i="21"/>
  <c r="M162" i="21"/>
  <c r="L162" i="21"/>
  <c r="K162" i="21"/>
  <c r="J162" i="21"/>
  <c r="I162" i="21"/>
  <c r="H162" i="21"/>
  <c r="H168" i="21" s="1"/>
  <c r="G162" i="21"/>
  <c r="G159" i="21"/>
  <c r="AA158" i="21"/>
  <c r="G158" i="21"/>
  <c r="X159" i="21" s="1"/>
  <c r="H153" i="21"/>
  <c r="H152" i="21"/>
  <c r="H151" i="21"/>
  <c r="H150" i="21"/>
  <c r="Y145" i="21"/>
  <c r="Q145" i="21"/>
  <c r="K145" i="21"/>
  <c r="Y144" i="21"/>
  <c r="Q144" i="21"/>
  <c r="I144" i="21"/>
  <c r="H144" i="21"/>
  <c r="Y142" i="21"/>
  <c r="X142" i="21"/>
  <c r="X145" i="21" s="1"/>
  <c r="W142" i="21"/>
  <c r="V142" i="21"/>
  <c r="U142" i="21"/>
  <c r="U145" i="21" s="1"/>
  <c r="T142" i="21"/>
  <c r="T145" i="21" s="1"/>
  <c r="S142" i="21"/>
  <c r="R142" i="21"/>
  <c r="Q142" i="21"/>
  <c r="O142" i="21"/>
  <c r="N142" i="21"/>
  <c r="M142" i="21"/>
  <c r="M145" i="21" s="1"/>
  <c r="L142" i="21"/>
  <c r="L145" i="21" s="1"/>
  <c r="K142" i="21"/>
  <c r="J142" i="21"/>
  <c r="I142" i="21"/>
  <c r="I145" i="21" s="1"/>
  <c r="H142" i="21"/>
  <c r="H145" i="21" s="1"/>
  <c r="G142" i="21"/>
  <c r="Y140" i="21"/>
  <c r="X140" i="21"/>
  <c r="W140" i="21"/>
  <c r="V140" i="21"/>
  <c r="U140" i="21"/>
  <c r="T140" i="21"/>
  <c r="S140" i="21"/>
  <c r="R140" i="21"/>
  <c r="Q140" i="21"/>
  <c r="O140" i="21"/>
  <c r="N140" i="21"/>
  <c r="M140" i="21"/>
  <c r="L140" i="21"/>
  <c r="K140" i="21"/>
  <c r="J140" i="21"/>
  <c r="I140" i="21"/>
  <c r="H140" i="21"/>
  <c r="G140" i="21"/>
  <c r="Y139" i="21"/>
  <c r="X139" i="21"/>
  <c r="W139" i="21"/>
  <c r="V139" i="21"/>
  <c r="U139" i="21"/>
  <c r="T139" i="21"/>
  <c r="S139" i="21"/>
  <c r="R139" i="21"/>
  <c r="Z139" i="21" s="1"/>
  <c r="Q139" i="21"/>
  <c r="O139" i="21"/>
  <c r="N139" i="21"/>
  <c r="M139" i="21"/>
  <c r="L139" i="21"/>
  <c r="K139" i="21"/>
  <c r="J139" i="21"/>
  <c r="I139" i="21"/>
  <c r="H139" i="21"/>
  <c r="G139" i="21"/>
  <c r="G136" i="21"/>
  <c r="AA135" i="21"/>
  <c r="G135" i="21"/>
  <c r="X135" i="21" s="1"/>
  <c r="H130" i="21"/>
  <c r="H129" i="21"/>
  <c r="H128" i="21"/>
  <c r="H127" i="21"/>
  <c r="X122" i="21"/>
  <c r="W122" i="21"/>
  <c r="O122" i="21"/>
  <c r="K122" i="21"/>
  <c r="G122" i="21"/>
  <c r="X121" i="21"/>
  <c r="W121" i="21"/>
  <c r="O121" i="21"/>
  <c r="L121" i="21"/>
  <c r="G121" i="21"/>
  <c r="Y119" i="21"/>
  <c r="X119" i="21"/>
  <c r="W119" i="21"/>
  <c r="V119" i="21"/>
  <c r="U119" i="21"/>
  <c r="T119" i="21"/>
  <c r="T122" i="21" s="1"/>
  <c r="S119" i="21"/>
  <c r="S122" i="21" s="1"/>
  <c r="R119" i="21"/>
  <c r="Q119" i="21"/>
  <c r="O119" i="21"/>
  <c r="N119" i="21"/>
  <c r="M119" i="21"/>
  <c r="L119" i="21"/>
  <c r="L122" i="21" s="1"/>
  <c r="K119" i="21"/>
  <c r="K121" i="21" s="1"/>
  <c r="J119" i="21"/>
  <c r="J122" i="21" s="1"/>
  <c r="I119" i="21"/>
  <c r="H119" i="21"/>
  <c r="G119" i="21"/>
  <c r="Y117" i="21"/>
  <c r="X117" i="21"/>
  <c r="W117" i="21"/>
  <c r="V117" i="21"/>
  <c r="U117" i="21"/>
  <c r="T117" i="21"/>
  <c r="S117" i="21"/>
  <c r="R117" i="21"/>
  <c r="Q117" i="21"/>
  <c r="O117" i="21"/>
  <c r="N117" i="21"/>
  <c r="M117" i="21"/>
  <c r="L117" i="21"/>
  <c r="K117" i="21"/>
  <c r="J117" i="21"/>
  <c r="I117" i="21"/>
  <c r="H117" i="21"/>
  <c r="G117" i="21"/>
  <c r="Y116" i="21"/>
  <c r="X116" i="21"/>
  <c r="W116" i="21"/>
  <c r="V116" i="21"/>
  <c r="U116" i="21"/>
  <c r="T116" i="21"/>
  <c r="S116" i="21"/>
  <c r="R116" i="21"/>
  <c r="Z116" i="21" s="1"/>
  <c r="Q116" i="21"/>
  <c r="O116" i="21"/>
  <c r="N116" i="21"/>
  <c r="M116" i="21"/>
  <c r="L116" i="21"/>
  <c r="K116" i="21"/>
  <c r="J116" i="21"/>
  <c r="I116" i="21"/>
  <c r="H116" i="21"/>
  <c r="G116" i="21"/>
  <c r="X113" i="21"/>
  <c r="G113" i="21"/>
  <c r="AA112" i="21"/>
  <c r="G112" i="21"/>
  <c r="X112" i="21" s="1"/>
  <c r="H107" i="21"/>
  <c r="H106" i="21"/>
  <c r="H105" i="21"/>
  <c r="H104" i="21"/>
  <c r="W99" i="21"/>
  <c r="S99" i="21"/>
  <c r="N99" i="21"/>
  <c r="W98" i="21"/>
  <c r="S98" i="21"/>
  <c r="O98" i="21"/>
  <c r="G98" i="21"/>
  <c r="Y96" i="21"/>
  <c r="X96" i="21"/>
  <c r="W96" i="21"/>
  <c r="V96" i="21"/>
  <c r="U96" i="21"/>
  <c r="T96" i="21"/>
  <c r="S96" i="21"/>
  <c r="R96" i="21"/>
  <c r="Q96" i="21"/>
  <c r="O96" i="21"/>
  <c r="O99" i="21" s="1"/>
  <c r="N96" i="21"/>
  <c r="N98" i="21" s="1"/>
  <c r="M96" i="21"/>
  <c r="L96" i="21"/>
  <c r="K96" i="21"/>
  <c r="K99" i="21" s="1"/>
  <c r="J96" i="21"/>
  <c r="J99" i="21" s="1"/>
  <c r="I96" i="21"/>
  <c r="I99" i="21" s="1"/>
  <c r="H96" i="21"/>
  <c r="G96" i="21"/>
  <c r="G99" i="21" s="1"/>
  <c r="Y94" i="21"/>
  <c r="X94" i="21"/>
  <c r="W94" i="21"/>
  <c r="V94" i="21"/>
  <c r="U94" i="21"/>
  <c r="T94" i="21"/>
  <c r="S94" i="21"/>
  <c r="R94" i="21"/>
  <c r="Q94" i="21"/>
  <c r="O94" i="21"/>
  <c r="N94" i="21"/>
  <c r="M94" i="21"/>
  <c r="L94" i="21"/>
  <c r="K94" i="21"/>
  <c r="J94" i="21"/>
  <c r="I94" i="21"/>
  <c r="H94" i="21"/>
  <c r="G94" i="21"/>
  <c r="Y93" i="21"/>
  <c r="X93" i="21"/>
  <c r="W93" i="21"/>
  <c r="V93" i="21"/>
  <c r="U93" i="21"/>
  <c r="T93" i="21"/>
  <c r="S93" i="21"/>
  <c r="R93" i="21"/>
  <c r="Q93" i="21"/>
  <c r="O93" i="21"/>
  <c r="N93" i="21"/>
  <c r="M93" i="21"/>
  <c r="L93" i="21"/>
  <c r="K93" i="21"/>
  <c r="J93" i="21"/>
  <c r="I93" i="21"/>
  <c r="H93" i="21"/>
  <c r="P93" i="21" s="1"/>
  <c r="G93" i="21"/>
  <c r="G90" i="21"/>
  <c r="AA89" i="21"/>
  <c r="G89" i="21"/>
  <c r="X90" i="21" s="1"/>
  <c r="AA40" i="21"/>
  <c r="Z40" i="21"/>
  <c r="P40" i="21"/>
  <c r="Z39" i="21"/>
  <c r="AA39" i="21" s="1"/>
  <c r="P39" i="21"/>
  <c r="Z38" i="21"/>
  <c r="P38" i="21"/>
  <c r="AA38" i="21" s="1"/>
  <c r="Z37" i="21"/>
  <c r="P37" i="21"/>
  <c r="AA37" i="21" s="1"/>
  <c r="AA36" i="21"/>
  <c r="Z36" i="21"/>
  <c r="P36" i="21"/>
  <c r="AA35" i="21"/>
  <c r="Z35" i="21"/>
  <c r="P35" i="21"/>
  <c r="Z34" i="21"/>
  <c r="P34" i="21"/>
  <c r="Z33" i="21"/>
  <c r="P33" i="21"/>
  <c r="AA33" i="21" s="1"/>
  <c r="AA32" i="21"/>
  <c r="Z32" i="21"/>
  <c r="P32" i="21"/>
  <c r="AA31" i="21"/>
  <c r="Z31" i="21"/>
  <c r="P31" i="21"/>
  <c r="Z30" i="21"/>
  <c r="P30" i="21"/>
  <c r="AA30" i="21" s="1"/>
  <c r="Z29" i="21"/>
  <c r="AA29" i="21"/>
  <c r="Z28" i="21"/>
  <c r="AA28" i="21" s="1"/>
  <c r="Z27" i="21"/>
  <c r="AA27" i="21" s="1"/>
  <c r="Z26" i="21"/>
  <c r="Z25" i="21"/>
  <c r="AA25" i="21" s="1"/>
  <c r="AA24" i="21"/>
  <c r="Z24" i="21"/>
  <c r="AA23" i="21"/>
  <c r="Z23" i="21"/>
  <c r="Z22" i="21"/>
  <c r="Z21" i="21"/>
  <c r="AA21" i="21" s="1"/>
  <c r="AA20" i="21"/>
  <c r="Z20" i="21"/>
  <c r="AA19" i="21"/>
  <c r="Z19" i="21"/>
  <c r="Z18" i="21"/>
  <c r="Z17" i="21"/>
  <c r="AA17" i="21"/>
  <c r="Z16" i="21"/>
  <c r="AA16" i="21" s="1"/>
  <c r="Z15" i="21"/>
  <c r="AA15" i="21" s="1"/>
  <c r="Z14" i="21"/>
  <c r="Z13" i="21"/>
  <c r="AA13" i="21"/>
  <c r="Z12" i="21"/>
  <c r="AA12" i="21" s="1"/>
  <c r="Z11" i="21"/>
  <c r="AA11" i="21" s="1"/>
  <c r="Z9" i="21"/>
  <c r="P9" i="21"/>
  <c r="AA9" i="21" s="1"/>
  <c r="H774" i="22"/>
  <c r="H773" i="22"/>
  <c r="H772" i="22"/>
  <c r="H771" i="22"/>
  <c r="Y766" i="22"/>
  <c r="X766" i="22"/>
  <c r="U766" i="22"/>
  <c r="T766" i="22"/>
  <c r="Q766" i="22"/>
  <c r="L766" i="22"/>
  <c r="K766" i="22"/>
  <c r="H766" i="22"/>
  <c r="Y765" i="22"/>
  <c r="X765" i="22"/>
  <c r="U765" i="22"/>
  <c r="T765" i="22"/>
  <c r="Q765" i="22"/>
  <c r="M765" i="22"/>
  <c r="L765" i="22"/>
  <c r="I765" i="22"/>
  <c r="H765" i="22"/>
  <c r="Y764" i="22"/>
  <c r="U764" i="22"/>
  <c r="Q764" i="22"/>
  <c r="M764" i="22"/>
  <c r="I764" i="22"/>
  <c r="Y763" i="22"/>
  <c r="X763" i="22"/>
  <c r="X764" i="22" s="1"/>
  <c r="W763" i="22"/>
  <c r="V763" i="22"/>
  <c r="U763" i="22"/>
  <c r="T763" i="22"/>
  <c r="T764" i="22" s="1"/>
  <c r="S763" i="22"/>
  <c r="R763" i="22"/>
  <c r="R764" i="22" s="1"/>
  <c r="Q763" i="22"/>
  <c r="O763" i="22"/>
  <c r="N763" i="22"/>
  <c r="M763" i="22"/>
  <c r="M766" i="22" s="1"/>
  <c r="L763" i="22"/>
  <c r="L764" i="22" s="1"/>
  <c r="K763" i="22"/>
  <c r="J763" i="22"/>
  <c r="I763" i="22"/>
  <c r="I766" i="22" s="1"/>
  <c r="H763" i="22"/>
  <c r="H764" i="22" s="1"/>
  <c r="G763" i="22"/>
  <c r="Y761" i="22"/>
  <c r="X761" i="22"/>
  <c r="W761" i="22"/>
  <c r="V761" i="22"/>
  <c r="U761" i="22"/>
  <c r="T761" i="22"/>
  <c r="S761" i="22"/>
  <c r="R761" i="22"/>
  <c r="Q761" i="22"/>
  <c r="O761" i="22"/>
  <c r="N761" i="22"/>
  <c r="M761" i="22"/>
  <c r="L761" i="22"/>
  <c r="K761" i="22"/>
  <c r="J761" i="22"/>
  <c r="I761" i="22"/>
  <c r="H761" i="22"/>
  <c r="G761" i="22"/>
  <c r="Y760" i="22"/>
  <c r="X760" i="22"/>
  <c r="W760" i="22"/>
  <c r="V760" i="22"/>
  <c r="U760" i="22"/>
  <c r="T760" i="22"/>
  <c r="S760" i="22"/>
  <c r="R760" i="22"/>
  <c r="Z760" i="22" s="1"/>
  <c r="Q760" i="22"/>
  <c r="O760" i="22"/>
  <c r="N760" i="22"/>
  <c r="M760" i="22"/>
  <c r="L760" i="22"/>
  <c r="K760" i="22"/>
  <c r="J760" i="22"/>
  <c r="J764" i="22" s="1"/>
  <c r="I760" i="22"/>
  <c r="H760" i="22"/>
  <c r="G760" i="22"/>
  <c r="G757" i="22"/>
  <c r="AA756" i="22"/>
  <c r="G756" i="22"/>
  <c r="X756" i="22" s="1"/>
  <c r="O757" i="22" s="1"/>
  <c r="H751" i="22"/>
  <c r="H750" i="22"/>
  <c r="H749" i="22"/>
  <c r="H748" i="22"/>
  <c r="X743" i="22"/>
  <c r="W743" i="22"/>
  <c r="T743" i="22"/>
  <c r="S743" i="22"/>
  <c r="O743" i="22"/>
  <c r="K743" i="22"/>
  <c r="J743" i="22"/>
  <c r="G743" i="22"/>
  <c r="X742" i="22"/>
  <c r="W742" i="22"/>
  <c r="T742" i="22"/>
  <c r="S742" i="22"/>
  <c r="O742" i="22"/>
  <c r="L742" i="22"/>
  <c r="K742" i="22"/>
  <c r="H742" i="22"/>
  <c r="G742" i="22"/>
  <c r="X741" i="22"/>
  <c r="U741" i="22"/>
  <c r="T741" i="22"/>
  <c r="L741" i="22"/>
  <c r="H741" i="22"/>
  <c r="Y740" i="22"/>
  <c r="X740" i="22"/>
  <c r="W740" i="22"/>
  <c r="W741" i="22" s="1"/>
  <c r="V740" i="22"/>
  <c r="U740" i="22"/>
  <c r="T740" i="22"/>
  <c r="S740" i="22"/>
  <c r="S741" i="22" s="1"/>
  <c r="R740" i="22"/>
  <c r="Q740" i="22"/>
  <c r="O740" i="22"/>
  <c r="O741" i="22" s="1"/>
  <c r="N740" i="22"/>
  <c r="M740" i="22"/>
  <c r="L740" i="22"/>
  <c r="L743" i="22" s="1"/>
  <c r="K740" i="22"/>
  <c r="K741" i="22" s="1"/>
  <c r="J740" i="22"/>
  <c r="I740" i="22"/>
  <c r="H740" i="22"/>
  <c r="H743" i="22" s="1"/>
  <c r="G740" i="22"/>
  <c r="G741" i="22" s="1"/>
  <c r="Y738" i="22"/>
  <c r="X738" i="22"/>
  <c r="W738" i="22"/>
  <c r="V738" i="22"/>
  <c r="U738" i="22"/>
  <c r="T738" i="22"/>
  <c r="S738" i="22"/>
  <c r="R738" i="22"/>
  <c r="Q738" i="22"/>
  <c r="O738" i="22"/>
  <c r="N738" i="22"/>
  <c r="M738" i="22"/>
  <c r="L738" i="22"/>
  <c r="K738" i="22"/>
  <c r="J738" i="22"/>
  <c r="I738" i="22"/>
  <c r="H738" i="22"/>
  <c r="G738" i="22"/>
  <c r="Y737" i="22"/>
  <c r="X737" i="22"/>
  <c r="W737" i="22"/>
  <c r="V737" i="22"/>
  <c r="U737" i="22"/>
  <c r="T737" i="22"/>
  <c r="S737" i="22"/>
  <c r="R737" i="22"/>
  <c r="Z737" i="22" s="1"/>
  <c r="Q737" i="22"/>
  <c r="O737" i="22"/>
  <c r="N737" i="22"/>
  <c r="M737" i="22"/>
  <c r="L737" i="22"/>
  <c r="K737" i="22"/>
  <c r="J737" i="22"/>
  <c r="I737" i="22"/>
  <c r="H737" i="22"/>
  <c r="G737" i="22"/>
  <c r="X734" i="22"/>
  <c r="G734" i="22"/>
  <c r="AA733" i="22"/>
  <c r="X733" i="22"/>
  <c r="O734" i="22" s="1"/>
  <c r="G733" i="22"/>
  <c r="H728" i="22"/>
  <c r="H727" i="22"/>
  <c r="H726" i="22"/>
  <c r="H725" i="22"/>
  <c r="W720" i="22"/>
  <c r="V720" i="22"/>
  <c r="S720" i="22"/>
  <c r="R720" i="22"/>
  <c r="N720" i="22"/>
  <c r="J720" i="22"/>
  <c r="W719" i="22"/>
  <c r="V719" i="22"/>
  <c r="S719" i="22"/>
  <c r="R719" i="22"/>
  <c r="O719" i="22"/>
  <c r="N719" i="22"/>
  <c r="K719" i="22"/>
  <c r="J719" i="22"/>
  <c r="G719" i="22"/>
  <c r="W718" i="22"/>
  <c r="S718" i="22"/>
  <c r="O718" i="22"/>
  <c r="K718" i="22"/>
  <c r="G718" i="22"/>
  <c r="Y717" i="22"/>
  <c r="X717" i="22"/>
  <c r="X718" i="22" s="1"/>
  <c r="W717" i="22"/>
  <c r="V717" i="22"/>
  <c r="U717" i="22"/>
  <c r="T717" i="22"/>
  <c r="S717" i="22"/>
  <c r="R717" i="22"/>
  <c r="Q717" i="22"/>
  <c r="O717" i="22"/>
  <c r="O720" i="22" s="1"/>
  <c r="N717" i="22"/>
  <c r="M717" i="22"/>
  <c r="L717" i="22"/>
  <c r="K717" i="22"/>
  <c r="K720" i="22" s="1"/>
  <c r="J717" i="22"/>
  <c r="I717" i="22"/>
  <c r="H717" i="22"/>
  <c r="H718" i="22" s="1"/>
  <c r="G717" i="22"/>
  <c r="G720" i="22" s="1"/>
  <c r="Y715" i="22"/>
  <c r="X715" i="22"/>
  <c r="W715" i="22"/>
  <c r="V715" i="22"/>
  <c r="U715" i="22"/>
  <c r="T715" i="22"/>
  <c r="S715" i="22"/>
  <c r="R715" i="22"/>
  <c r="Q715" i="22"/>
  <c r="O715" i="22"/>
  <c r="N715" i="22"/>
  <c r="M715" i="22"/>
  <c r="L715" i="22"/>
  <c r="K715" i="22"/>
  <c r="J715" i="22"/>
  <c r="I715" i="22"/>
  <c r="H715" i="22"/>
  <c r="G715" i="22"/>
  <c r="Y714" i="22"/>
  <c r="X714" i="22"/>
  <c r="W714" i="22"/>
  <c r="V714" i="22"/>
  <c r="V718" i="22" s="1"/>
  <c r="U714" i="22"/>
  <c r="T714" i="22"/>
  <c r="T718" i="22" s="1"/>
  <c r="S714" i="22"/>
  <c r="R714" i="22"/>
  <c r="R718" i="22" s="1"/>
  <c r="Q714" i="22"/>
  <c r="Z714" i="22" s="1"/>
  <c r="O714" i="22"/>
  <c r="N714" i="22"/>
  <c r="N718" i="22" s="1"/>
  <c r="M714" i="22"/>
  <c r="M720" i="22" s="1"/>
  <c r="L714" i="22"/>
  <c r="L718" i="22" s="1"/>
  <c r="K714" i="22"/>
  <c r="J714" i="22"/>
  <c r="J718" i="22" s="1"/>
  <c r="I714" i="22"/>
  <c r="H714" i="22"/>
  <c r="P714" i="22" s="1"/>
  <c r="AA714" i="22" s="1"/>
  <c r="G714" i="22"/>
  <c r="G711" i="22"/>
  <c r="AA710" i="22"/>
  <c r="X710" i="22"/>
  <c r="G710" i="22"/>
  <c r="X711" i="22" s="1"/>
  <c r="H705" i="22"/>
  <c r="H704" i="22"/>
  <c r="H703" i="22"/>
  <c r="H702" i="22"/>
  <c r="Y697" i="22"/>
  <c r="V697" i="22"/>
  <c r="U697" i="22"/>
  <c r="R697" i="22"/>
  <c r="Q697" i="22"/>
  <c r="M697" i="22"/>
  <c r="L697" i="22"/>
  <c r="I697" i="22"/>
  <c r="Y696" i="22"/>
  <c r="V696" i="22"/>
  <c r="U696" i="22"/>
  <c r="R696" i="22"/>
  <c r="Q696" i="22"/>
  <c r="N696" i="22"/>
  <c r="M696" i="22"/>
  <c r="J696" i="22"/>
  <c r="I696" i="22"/>
  <c r="V695" i="22"/>
  <c r="S695" i="22"/>
  <c r="R695" i="22"/>
  <c r="N695" i="22"/>
  <c r="K695" i="22"/>
  <c r="J695" i="22"/>
  <c r="Y694" i="22"/>
  <c r="X694" i="22"/>
  <c r="W694" i="22"/>
  <c r="V694" i="22"/>
  <c r="U694" i="22"/>
  <c r="T694" i="22"/>
  <c r="S694" i="22"/>
  <c r="R694" i="22"/>
  <c r="Z694" i="22" s="1"/>
  <c r="Q694" i="22"/>
  <c r="O694" i="22"/>
  <c r="N694" i="22"/>
  <c r="N697" i="22" s="1"/>
  <c r="M694" i="22"/>
  <c r="L694" i="22"/>
  <c r="K694" i="22"/>
  <c r="J694" i="22"/>
  <c r="J697" i="22" s="1"/>
  <c r="I694" i="22"/>
  <c r="H694" i="22"/>
  <c r="G694" i="22"/>
  <c r="Y692" i="22"/>
  <c r="X692" i="22"/>
  <c r="W692" i="22"/>
  <c r="V692" i="22"/>
  <c r="U692" i="22"/>
  <c r="T692" i="22"/>
  <c r="S692" i="22"/>
  <c r="R692" i="22"/>
  <c r="Q692" i="22"/>
  <c r="O692" i="22"/>
  <c r="N692" i="22"/>
  <c r="M692" i="22"/>
  <c r="L692" i="22"/>
  <c r="K692" i="22"/>
  <c r="J692" i="22"/>
  <c r="I692" i="22"/>
  <c r="H692" i="22"/>
  <c r="G692" i="22"/>
  <c r="Y691" i="22"/>
  <c r="Y695" i="22" s="1"/>
  <c r="X691" i="22"/>
  <c r="W691" i="22"/>
  <c r="V691" i="22"/>
  <c r="U691" i="22"/>
  <c r="U695" i="22" s="1"/>
  <c r="T691" i="22"/>
  <c r="S691" i="22"/>
  <c r="R691" i="22"/>
  <c r="Z691" i="22" s="1"/>
  <c r="Q691" i="22"/>
  <c r="Q695" i="22" s="1"/>
  <c r="O691" i="22"/>
  <c r="N691" i="22"/>
  <c r="M691" i="22"/>
  <c r="M695" i="22" s="1"/>
  <c r="L691" i="22"/>
  <c r="K691" i="22"/>
  <c r="J691" i="22"/>
  <c r="I691" i="22"/>
  <c r="I695" i="22" s="1"/>
  <c r="H691" i="22"/>
  <c r="G691" i="22"/>
  <c r="P691" i="22" s="1"/>
  <c r="AA691" i="22" s="1"/>
  <c r="G688" i="22"/>
  <c r="AA687" i="22"/>
  <c r="X687" i="22"/>
  <c r="O688" i="22" s="1"/>
  <c r="G687" i="22"/>
  <c r="X688" i="22" s="1"/>
  <c r="H682" i="22"/>
  <c r="H681" i="22"/>
  <c r="H680" i="22"/>
  <c r="H679" i="22"/>
  <c r="Y674" i="22"/>
  <c r="X674" i="22"/>
  <c r="U674" i="22"/>
  <c r="T674" i="22"/>
  <c r="Q674" i="22"/>
  <c r="L674" i="22"/>
  <c r="H674" i="22"/>
  <c r="Y673" i="22"/>
  <c r="X673" i="22"/>
  <c r="U673" i="22"/>
  <c r="T673" i="22"/>
  <c r="Q673" i="22"/>
  <c r="M673" i="22"/>
  <c r="L673" i="22"/>
  <c r="I673" i="22"/>
  <c r="H673" i="22"/>
  <c r="Y672" i="22"/>
  <c r="V672" i="22"/>
  <c r="U672" i="22"/>
  <c r="Q672" i="22"/>
  <c r="M672" i="22"/>
  <c r="I672" i="22"/>
  <c r="Y671" i="22"/>
  <c r="X671" i="22"/>
  <c r="X672" i="22" s="1"/>
  <c r="W671" i="22"/>
  <c r="V671" i="22"/>
  <c r="U671" i="22"/>
  <c r="T671" i="22"/>
  <c r="T672" i="22" s="1"/>
  <c r="S671" i="22"/>
  <c r="R671" i="22"/>
  <c r="Q671" i="22"/>
  <c r="O671" i="22"/>
  <c r="N671" i="22"/>
  <c r="M671" i="22"/>
  <c r="M674" i="22" s="1"/>
  <c r="L671" i="22"/>
  <c r="L672" i="22" s="1"/>
  <c r="K671" i="22"/>
  <c r="J671" i="22"/>
  <c r="I671" i="22"/>
  <c r="I674" i="22" s="1"/>
  <c r="H671" i="22"/>
  <c r="H672" i="22" s="1"/>
  <c r="G671" i="22"/>
  <c r="Y669" i="22"/>
  <c r="X669" i="22"/>
  <c r="W669" i="22"/>
  <c r="V669" i="22"/>
  <c r="U669" i="22"/>
  <c r="T669" i="22"/>
  <c r="S669" i="22"/>
  <c r="R669" i="22"/>
  <c r="Q669" i="22"/>
  <c r="O669" i="22"/>
  <c r="N669" i="22"/>
  <c r="M669" i="22"/>
  <c r="L669" i="22"/>
  <c r="K669" i="22"/>
  <c r="J669" i="22"/>
  <c r="I669" i="22"/>
  <c r="H669" i="22"/>
  <c r="G669" i="22"/>
  <c r="Y668" i="22"/>
  <c r="X668" i="22"/>
  <c r="W668" i="22"/>
  <c r="V668" i="22"/>
  <c r="U668" i="22"/>
  <c r="T668" i="22"/>
  <c r="S668" i="22"/>
  <c r="R668" i="22"/>
  <c r="Z668" i="22" s="1"/>
  <c r="Q668" i="22"/>
  <c r="O668" i="22"/>
  <c r="N668" i="22"/>
  <c r="M668" i="22"/>
  <c r="L668" i="22"/>
  <c r="K668" i="22"/>
  <c r="K674" i="22" s="1"/>
  <c r="J668" i="22"/>
  <c r="I668" i="22"/>
  <c r="H668" i="22"/>
  <c r="G668" i="22"/>
  <c r="P668" i="22" s="1"/>
  <c r="G665" i="22"/>
  <c r="AA664" i="22"/>
  <c r="G664" i="22"/>
  <c r="X664" i="22" s="1"/>
  <c r="O665" i="22" s="1"/>
  <c r="H659" i="22"/>
  <c r="H658" i="22"/>
  <c r="H657" i="22"/>
  <c r="H656" i="22"/>
  <c r="Y651" i="22"/>
  <c r="V651" i="22"/>
  <c r="U651" i="22"/>
  <c r="R651" i="22"/>
  <c r="Q651" i="22"/>
  <c r="M651" i="22"/>
  <c r="I651" i="22"/>
  <c r="Y650" i="22"/>
  <c r="V650" i="22"/>
  <c r="U650" i="22"/>
  <c r="R650" i="22"/>
  <c r="Q650" i="22"/>
  <c r="N650" i="22"/>
  <c r="M650" i="22"/>
  <c r="J650" i="22"/>
  <c r="I650" i="22"/>
  <c r="W649" i="22"/>
  <c r="V649" i="22"/>
  <c r="S649" i="22"/>
  <c r="R649" i="22"/>
  <c r="O649" i="22"/>
  <c r="N649" i="22"/>
  <c r="K649" i="22"/>
  <c r="J649" i="22"/>
  <c r="G649" i="22"/>
  <c r="Y648" i="22"/>
  <c r="Y649" i="22" s="1"/>
  <c r="X648" i="22"/>
  <c r="X651" i="22" s="1"/>
  <c r="W648" i="22"/>
  <c r="W651" i="22" s="1"/>
  <c r="V648" i="22"/>
  <c r="U648" i="22"/>
  <c r="U649" i="22" s="1"/>
  <c r="T648" i="22"/>
  <c r="T651" i="22" s="1"/>
  <c r="S648" i="22"/>
  <c r="S651" i="22" s="1"/>
  <c r="R648" i="22"/>
  <c r="Q648" i="22"/>
  <c r="Q649" i="22" s="1"/>
  <c r="O648" i="22"/>
  <c r="O651" i="22" s="1"/>
  <c r="N648" i="22"/>
  <c r="N651" i="22" s="1"/>
  <c r="M648" i="22"/>
  <c r="M649" i="22" s="1"/>
  <c r="L648" i="22"/>
  <c r="L650" i="22" s="1"/>
  <c r="K648" i="22"/>
  <c r="K651" i="22" s="1"/>
  <c r="J648" i="22"/>
  <c r="J651" i="22" s="1"/>
  <c r="I648" i="22"/>
  <c r="I649" i="22" s="1"/>
  <c r="H648" i="22"/>
  <c r="H650" i="22" s="1"/>
  <c r="G648" i="22"/>
  <c r="G651" i="22" s="1"/>
  <c r="Y646" i="22"/>
  <c r="X646" i="22"/>
  <c r="W646" i="22"/>
  <c r="V646" i="22"/>
  <c r="U646" i="22"/>
  <c r="T646" i="22"/>
  <c r="S646" i="22"/>
  <c r="R646" i="22"/>
  <c r="Q646" i="22"/>
  <c r="O646" i="22"/>
  <c r="N646" i="22"/>
  <c r="M646" i="22"/>
  <c r="L646" i="22"/>
  <c r="K646" i="22"/>
  <c r="J646" i="22"/>
  <c r="I646" i="22"/>
  <c r="H646" i="22"/>
  <c r="G646" i="22"/>
  <c r="Y645" i="22"/>
  <c r="X645" i="22"/>
  <c r="W645" i="22"/>
  <c r="V645" i="22"/>
  <c r="U645" i="22"/>
  <c r="T645" i="22"/>
  <c r="S645" i="22"/>
  <c r="R645" i="22"/>
  <c r="Q645" i="22"/>
  <c r="Z645" i="22" s="1"/>
  <c r="O645" i="22"/>
  <c r="N645" i="22"/>
  <c r="M645" i="22"/>
  <c r="L645" i="22"/>
  <c r="K645" i="22"/>
  <c r="J645" i="22"/>
  <c r="I645" i="22"/>
  <c r="H645" i="22"/>
  <c r="P645" i="22" s="1"/>
  <c r="AA645" i="22" s="1"/>
  <c r="G645" i="22"/>
  <c r="G642" i="22"/>
  <c r="AA641" i="22"/>
  <c r="X641" i="22"/>
  <c r="O642" i="22" s="1"/>
  <c r="G641" i="22"/>
  <c r="X642" i="22" s="1"/>
  <c r="H636" i="22"/>
  <c r="H635" i="22"/>
  <c r="H634" i="22"/>
  <c r="H633" i="22"/>
  <c r="Y628" i="22"/>
  <c r="X628" i="22"/>
  <c r="U628" i="22"/>
  <c r="T628" i="22"/>
  <c r="Q628" i="22"/>
  <c r="L628" i="22"/>
  <c r="H628" i="22"/>
  <c r="Y627" i="22"/>
  <c r="X627" i="22"/>
  <c r="U627" i="22"/>
  <c r="T627" i="22"/>
  <c r="Q627" i="22"/>
  <c r="M627" i="22"/>
  <c r="L627" i="22"/>
  <c r="I627" i="22"/>
  <c r="H627" i="22"/>
  <c r="Y626" i="22"/>
  <c r="V626" i="22"/>
  <c r="U626" i="22"/>
  <c r="R626" i="22"/>
  <c r="Q626" i="22"/>
  <c r="N626" i="22"/>
  <c r="M626" i="22"/>
  <c r="J626" i="22"/>
  <c r="I626" i="22"/>
  <c r="Y625" i="22"/>
  <c r="X625" i="22"/>
  <c r="X626" i="22" s="1"/>
  <c r="W625" i="22"/>
  <c r="W628" i="22" s="1"/>
  <c r="V625" i="22"/>
  <c r="V628" i="22" s="1"/>
  <c r="U625" i="22"/>
  <c r="T625" i="22"/>
  <c r="T626" i="22" s="1"/>
  <c r="S625" i="22"/>
  <c r="S628" i="22" s="1"/>
  <c r="R625" i="22"/>
  <c r="R628" i="22" s="1"/>
  <c r="Q625" i="22"/>
  <c r="O625" i="22"/>
  <c r="O627" i="22" s="1"/>
  <c r="N625" i="22"/>
  <c r="N628" i="22" s="1"/>
  <c r="M625" i="22"/>
  <c r="M628" i="22" s="1"/>
  <c r="L625" i="22"/>
  <c r="L626" i="22" s="1"/>
  <c r="K625" i="22"/>
  <c r="K627" i="22" s="1"/>
  <c r="J625" i="22"/>
  <c r="J628" i="22" s="1"/>
  <c r="I625" i="22"/>
  <c r="I628" i="22" s="1"/>
  <c r="H625" i="22"/>
  <c r="H626" i="22" s="1"/>
  <c r="G625" i="22"/>
  <c r="G627" i="22" s="1"/>
  <c r="Y623" i="22"/>
  <c r="X623" i="22"/>
  <c r="W623" i="22"/>
  <c r="V623" i="22"/>
  <c r="U623" i="22"/>
  <c r="T623" i="22"/>
  <c r="S623" i="22"/>
  <c r="R623" i="22"/>
  <c r="Q623" i="22"/>
  <c r="O623" i="22"/>
  <c r="N623" i="22"/>
  <c r="M623" i="22"/>
  <c r="L623" i="22"/>
  <c r="K623" i="22"/>
  <c r="J623" i="22"/>
  <c r="I623" i="22"/>
  <c r="H623" i="22"/>
  <c r="G623" i="22"/>
  <c r="Y622" i="22"/>
  <c r="X622" i="22"/>
  <c r="W622" i="22"/>
  <c r="V622" i="22"/>
  <c r="U622" i="22"/>
  <c r="T622" i="22"/>
  <c r="S622" i="22"/>
  <c r="R622" i="22"/>
  <c r="Z622" i="22" s="1"/>
  <c r="Q622" i="22"/>
  <c r="O622" i="22"/>
  <c r="N622" i="22"/>
  <c r="M622" i="22"/>
  <c r="L622" i="22"/>
  <c r="K622" i="22"/>
  <c r="J622" i="22"/>
  <c r="I622" i="22"/>
  <c r="H622" i="22"/>
  <c r="G622" i="22"/>
  <c r="P622" i="22" s="1"/>
  <c r="AA622" i="22" s="1"/>
  <c r="G619" i="22"/>
  <c r="AA618" i="22"/>
  <c r="G618" i="22"/>
  <c r="X618" i="22" s="1"/>
  <c r="H613" i="22"/>
  <c r="H612" i="22"/>
  <c r="H611" i="22"/>
  <c r="H610" i="22"/>
  <c r="X605" i="22"/>
  <c r="W605" i="22"/>
  <c r="T605" i="22"/>
  <c r="S605" i="22"/>
  <c r="O605" i="22"/>
  <c r="K605" i="22"/>
  <c r="G605" i="22"/>
  <c r="X604" i="22"/>
  <c r="W604" i="22"/>
  <c r="T604" i="22"/>
  <c r="S604" i="22"/>
  <c r="O604" i="22"/>
  <c r="L604" i="22"/>
  <c r="K604" i="22"/>
  <c r="H604" i="22"/>
  <c r="G604" i="22"/>
  <c r="Y603" i="22"/>
  <c r="X603" i="22"/>
  <c r="U603" i="22"/>
  <c r="T603" i="22"/>
  <c r="Q603" i="22"/>
  <c r="M603" i="22"/>
  <c r="L603" i="22"/>
  <c r="I603" i="22"/>
  <c r="H603" i="22"/>
  <c r="Y602" i="22"/>
  <c r="Y605" i="22" s="1"/>
  <c r="X602" i="22"/>
  <c r="W602" i="22"/>
  <c r="W603" i="22" s="1"/>
  <c r="V602" i="22"/>
  <c r="V605" i="22" s="1"/>
  <c r="U602" i="22"/>
  <c r="U605" i="22" s="1"/>
  <c r="T602" i="22"/>
  <c r="S602" i="22"/>
  <c r="S603" i="22" s="1"/>
  <c r="R602" i="22"/>
  <c r="R605" i="22" s="1"/>
  <c r="Q602" i="22"/>
  <c r="Q605" i="22" s="1"/>
  <c r="O602" i="22"/>
  <c r="O603" i="22" s="1"/>
  <c r="N602" i="22"/>
  <c r="N604" i="22" s="1"/>
  <c r="M602" i="22"/>
  <c r="M605" i="22" s="1"/>
  <c r="L602" i="22"/>
  <c r="L605" i="22" s="1"/>
  <c r="K602" i="22"/>
  <c r="K603" i="22" s="1"/>
  <c r="J602" i="22"/>
  <c r="J604" i="22" s="1"/>
  <c r="I602" i="22"/>
  <c r="I605" i="22" s="1"/>
  <c r="H602" i="22"/>
  <c r="H605" i="22" s="1"/>
  <c r="G602" i="22"/>
  <c r="G603" i="22" s="1"/>
  <c r="Y600" i="22"/>
  <c r="X600" i="22"/>
  <c r="W600" i="22"/>
  <c r="V600" i="22"/>
  <c r="U600" i="22"/>
  <c r="T600" i="22"/>
  <c r="S600" i="22"/>
  <c r="R600" i="22"/>
  <c r="Q600" i="22"/>
  <c r="O600" i="22"/>
  <c r="N600" i="22"/>
  <c r="M600" i="22"/>
  <c r="L600" i="22"/>
  <c r="K600" i="22"/>
  <c r="J600" i="22"/>
  <c r="I600" i="22"/>
  <c r="H600" i="22"/>
  <c r="G600" i="22"/>
  <c r="Y599" i="22"/>
  <c r="X599" i="22"/>
  <c r="W599" i="22"/>
  <c r="V599" i="22"/>
  <c r="U599" i="22"/>
  <c r="T599" i="22"/>
  <c r="S599" i="22"/>
  <c r="R599" i="22"/>
  <c r="Z599" i="22" s="1"/>
  <c r="Q599" i="22"/>
  <c r="O599" i="22"/>
  <c r="N599" i="22"/>
  <c r="M599" i="22"/>
  <c r="L599" i="22"/>
  <c r="K599" i="22"/>
  <c r="J599" i="22"/>
  <c r="I599" i="22"/>
  <c r="H599" i="22"/>
  <c r="G599" i="22"/>
  <c r="P599" i="22" s="1"/>
  <c r="X596" i="22"/>
  <c r="G596" i="22"/>
  <c r="AA595" i="22"/>
  <c r="G595" i="22"/>
  <c r="X595" i="22" s="1"/>
  <c r="H590" i="22"/>
  <c r="H589" i="22"/>
  <c r="H588" i="22"/>
  <c r="H587" i="22"/>
  <c r="W582" i="22"/>
  <c r="V582" i="22"/>
  <c r="S582" i="22"/>
  <c r="R582" i="22"/>
  <c r="N582" i="22"/>
  <c r="J582" i="22"/>
  <c r="W581" i="22"/>
  <c r="V581" i="22"/>
  <c r="S581" i="22"/>
  <c r="R581" i="22"/>
  <c r="O581" i="22"/>
  <c r="N581" i="22"/>
  <c r="K581" i="22"/>
  <c r="J581" i="22"/>
  <c r="G581" i="22"/>
  <c r="X580" i="22"/>
  <c r="W580" i="22"/>
  <c r="T580" i="22"/>
  <c r="S580" i="22"/>
  <c r="O580" i="22"/>
  <c r="L580" i="22"/>
  <c r="K580" i="22"/>
  <c r="H580" i="22"/>
  <c r="G580" i="22"/>
  <c r="Y579" i="22"/>
  <c r="X579" i="22"/>
  <c r="X582" i="22" s="1"/>
  <c r="W579" i="22"/>
  <c r="V579" i="22"/>
  <c r="V580" i="22" s="1"/>
  <c r="U579" i="22"/>
  <c r="T579" i="22"/>
  <c r="T582" i="22" s="1"/>
  <c r="S579" i="22"/>
  <c r="R579" i="22"/>
  <c r="R580" i="22" s="1"/>
  <c r="Q579" i="22"/>
  <c r="O579" i="22"/>
  <c r="O582" i="22" s="1"/>
  <c r="N579" i="22"/>
  <c r="N580" i="22" s="1"/>
  <c r="M579" i="22"/>
  <c r="L579" i="22"/>
  <c r="L582" i="22" s="1"/>
  <c r="K579" i="22"/>
  <c r="K582" i="22" s="1"/>
  <c r="J579" i="22"/>
  <c r="J580" i="22" s="1"/>
  <c r="I579" i="22"/>
  <c r="H579" i="22"/>
  <c r="H582" i="22" s="1"/>
  <c r="G579" i="22"/>
  <c r="G582" i="22" s="1"/>
  <c r="Y577" i="22"/>
  <c r="X577" i="22"/>
  <c r="W577" i="22"/>
  <c r="V577" i="22"/>
  <c r="U577" i="22"/>
  <c r="T577" i="22"/>
  <c r="S577" i="22"/>
  <c r="R577" i="22"/>
  <c r="Q577" i="22"/>
  <c r="O577" i="22"/>
  <c r="N577" i="22"/>
  <c r="M577" i="22"/>
  <c r="L577" i="22"/>
  <c r="K577" i="22"/>
  <c r="J577" i="22"/>
  <c r="I577" i="22"/>
  <c r="H577" i="22"/>
  <c r="G577" i="22"/>
  <c r="Y576" i="22"/>
  <c r="X576" i="22"/>
  <c r="W576" i="22"/>
  <c r="V576" i="22"/>
  <c r="U576" i="22"/>
  <c r="T576" i="22"/>
  <c r="S576" i="22"/>
  <c r="R576" i="22"/>
  <c r="Q576" i="22"/>
  <c r="Z576" i="22" s="1"/>
  <c r="O576" i="22"/>
  <c r="N576" i="22"/>
  <c r="M576" i="22"/>
  <c r="L576" i="22"/>
  <c r="K576" i="22"/>
  <c r="J576" i="22"/>
  <c r="I576" i="22"/>
  <c r="H576" i="22"/>
  <c r="P576" i="22" s="1"/>
  <c r="AA576" i="22" s="1"/>
  <c r="G576" i="22"/>
  <c r="G573" i="22"/>
  <c r="AA572" i="22"/>
  <c r="X572" i="22"/>
  <c r="L573" i="22" s="1"/>
  <c r="G572" i="22"/>
  <c r="X573" i="22" s="1"/>
  <c r="H567" i="22"/>
  <c r="H566" i="22"/>
  <c r="H565" i="22"/>
  <c r="H564" i="22"/>
  <c r="Y559" i="22"/>
  <c r="V559" i="22"/>
  <c r="U559" i="22"/>
  <c r="R559" i="22"/>
  <c r="Q559" i="22"/>
  <c r="M559" i="22"/>
  <c r="I559" i="22"/>
  <c r="Y558" i="22"/>
  <c r="V558" i="22"/>
  <c r="U558" i="22"/>
  <c r="R558" i="22"/>
  <c r="Q558" i="22"/>
  <c r="N558" i="22"/>
  <c r="M558" i="22"/>
  <c r="J558" i="22"/>
  <c r="I558" i="22"/>
  <c r="W557" i="22"/>
  <c r="V557" i="22"/>
  <c r="S557" i="22"/>
  <c r="R557" i="22"/>
  <c r="O557" i="22"/>
  <c r="N557" i="22"/>
  <c r="K557" i="22"/>
  <c r="J557" i="22"/>
  <c r="G557" i="22"/>
  <c r="Y556" i="22"/>
  <c r="Y557" i="22" s="1"/>
  <c r="X556" i="22"/>
  <c r="W556" i="22"/>
  <c r="W559" i="22" s="1"/>
  <c r="V556" i="22"/>
  <c r="U556" i="22"/>
  <c r="U557" i="22" s="1"/>
  <c r="T556" i="22"/>
  <c r="S556" i="22"/>
  <c r="S559" i="22" s="1"/>
  <c r="R556" i="22"/>
  <c r="Q556" i="22"/>
  <c r="Q557" i="22" s="1"/>
  <c r="O556" i="22"/>
  <c r="O559" i="22" s="1"/>
  <c r="N556" i="22"/>
  <c r="N559" i="22" s="1"/>
  <c r="M556" i="22"/>
  <c r="M557" i="22" s="1"/>
  <c r="L556" i="22"/>
  <c r="K556" i="22"/>
  <c r="K559" i="22" s="1"/>
  <c r="J556" i="22"/>
  <c r="J559" i="22" s="1"/>
  <c r="I556" i="22"/>
  <c r="I557" i="22" s="1"/>
  <c r="H556" i="22"/>
  <c r="G556" i="22"/>
  <c r="G559" i="22" s="1"/>
  <c r="Y554" i="22"/>
  <c r="X554" i="22"/>
  <c r="W554" i="22"/>
  <c r="V554" i="22"/>
  <c r="U554" i="22"/>
  <c r="T554" i="22"/>
  <c r="S554" i="22"/>
  <c r="R554" i="22"/>
  <c r="Q554" i="22"/>
  <c r="O554" i="22"/>
  <c r="N554" i="22"/>
  <c r="M554" i="22"/>
  <c r="L554" i="22"/>
  <c r="K554" i="22"/>
  <c r="J554" i="22"/>
  <c r="I554" i="22"/>
  <c r="H554" i="22"/>
  <c r="G554" i="22"/>
  <c r="Y553" i="22"/>
  <c r="X553" i="22"/>
  <c r="W553" i="22"/>
  <c r="V553" i="22"/>
  <c r="U553" i="22"/>
  <c r="T553" i="22"/>
  <c r="S553" i="22"/>
  <c r="R553" i="22"/>
  <c r="Q553" i="22"/>
  <c r="O553" i="22"/>
  <c r="N553" i="22"/>
  <c r="M553" i="22"/>
  <c r="L553" i="22"/>
  <c r="K553" i="22"/>
  <c r="J553" i="22"/>
  <c r="I553" i="22"/>
  <c r="H553" i="22"/>
  <c r="P553" i="22" s="1"/>
  <c r="G553" i="22"/>
  <c r="G550" i="22"/>
  <c r="AA549" i="22"/>
  <c r="X549" i="22"/>
  <c r="L550" i="22" s="1"/>
  <c r="G549" i="22"/>
  <c r="X550" i="22" s="1"/>
  <c r="H544" i="22"/>
  <c r="H543" i="22"/>
  <c r="H542" i="22"/>
  <c r="H541" i="22"/>
  <c r="Y536" i="22"/>
  <c r="X536" i="22"/>
  <c r="U536" i="22"/>
  <c r="T536" i="22"/>
  <c r="Q536" i="22"/>
  <c r="L536" i="22"/>
  <c r="H536" i="22"/>
  <c r="Y535" i="22"/>
  <c r="X535" i="22"/>
  <c r="U535" i="22"/>
  <c r="T535" i="22"/>
  <c r="Q535" i="22"/>
  <c r="M535" i="22"/>
  <c r="L535" i="22"/>
  <c r="I535" i="22"/>
  <c r="H535" i="22"/>
  <c r="Y534" i="22"/>
  <c r="V534" i="22"/>
  <c r="U534" i="22"/>
  <c r="R534" i="22"/>
  <c r="Q534" i="22"/>
  <c r="N534" i="22"/>
  <c r="M534" i="22"/>
  <c r="J534" i="22"/>
  <c r="I534" i="22"/>
  <c r="Y533" i="22"/>
  <c r="X533" i="22"/>
  <c r="X534" i="22" s="1"/>
  <c r="W533" i="22"/>
  <c r="V533" i="22"/>
  <c r="V536" i="22" s="1"/>
  <c r="U533" i="22"/>
  <c r="T533" i="22"/>
  <c r="T534" i="22" s="1"/>
  <c r="S533" i="22"/>
  <c r="R533" i="22"/>
  <c r="R536" i="22" s="1"/>
  <c r="Q533" i="22"/>
  <c r="O533" i="22"/>
  <c r="N533" i="22"/>
  <c r="N536" i="22" s="1"/>
  <c r="M533" i="22"/>
  <c r="M536" i="22" s="1"/>
  <c r="L533" i="22"/>
  <c r="L534" i="22" s="1"/>
  <c r="K533" i="22"/>
  <c r="J533" i="22"/>
  <c r="J536" i="22" s="1"/>
  <c r="I533" i="22"/>
  <c r="I536" i="22" s="1"/>
  <c r="H533" i="22"/>
  <c r="H534" i="22" s="1"/>
  <c r="G533" i="22"/>
  <c r="Y531" i="22"/>
  <c r="X531" i="22"/>
  <c r="W531" i="22"/>
  <c r="V531" i="22"/>
  <c r="U531" i="22"/>
  <c r="T531" i="22"/>
  <c r="S531" i="22"/>
  <c r="R531" i="22"/>
  <c r="Q531" i="22"/>
  <c r="O531" i="22"/>
  <c r="N531" i="22"/>
  <c r="M531" i="22"/>
  <c r="L531" i="22"/>
  <c r="K531" i="22"/>
  <c r="J531" i="22"/>
  <c r="I531" i="22"/>
  <c r="H531" i="22"/>
  <c r="G531" i="22"/>
  <c r="Y530" i="22"/>
  <c r="X530" i="22"/>
  <c r="W530" i="22"/>
  <c r="V530" i="22"/>
  <c r="U530" i="22"/>
  <c r="T530" i="22"/>
  <c r="S530" i="22"/>
  <c r="R530" i="22"/>
  <c r="Q530" i="22"/>
  <c r="O530" i="22"/>
  <c r="N530" i="22"/>
  <c r="M530" i="22"/>
  <c r="L530" i="22"/>
  <c r="K530" i="22"/>
  <c r="J530" i="22"/>
  <c r="I530" i="22"/>
  <c r="H530" i="22"/>
  <c r="G530" i="22"/>
  <c r="P530" i="22" s="1"/>
  <c r="G527" i="22"/>
  <c r="AA526" i="22"/>
  <c r="G526" i="22"/>
  <c r="H521" i="22"/>
  <c r="H520" i="22"/>
  <c r="H519" i="22"/>
  <c r="H518" i="22"/>
  <c r="X513" i="22"/>
  <c r="O513" i="22"/>
  <c r="K513" i="22"/>
  <c r="X512" i="22"/>
  <c r="T512" i="22"/>
  <c r="O512" i="22"/>
  <c r="K512" i="22"/>
  <c r="G512" i="22"/>
  <c r="X511" i="22"/>
  <c r="T511" i="22"/>
  <c r="I511" i="22"/>
  <c r="Y510" i="22"/>
  <c r="Y513" i="22" s="1"/>
  <c r="X510" i="22"/>
  <c r="W510" i="22"/>
  <c r="V510" i="22"/>
  <c r="U510" i="22"/>
  <c r="T510" i="22"/>
  <c r="T513" i="22" s="1"/>
  <c r="S510" i="22"/>
  <c r="R510" i="22"/>
  <c r="Q510" i="22"/>
  <c r="Q513" i="22" s="1"/>
  <c r="O510" i="22"/>
  <c r="O511" i="22" s="1"/>
  <c r="N510" i="22"/>
  <c r="M510" i="22"/>
  <c r="M513" i="22" s="1"/>
  <c r="L510" i="22"/>
  <c r="K510" i="22"/>
  <c r="K511" i="22" s="1"/>
  <c r="J510" i="22"/>
  <c r="I510" i="22"/>
  <c r="I513" i="22" s="1"/>
  <c r="H510" i="22"/>
  <c r="G510" i="22"/>
  <c r="G511" i="22" s="1"/>
  <c r="Y508" i="22"/>
  <c r="X508" i="22"/>
  <c r="W508" i="22"/>
  <c r="V508" i="22"/>
  <c r="U508" i="22"/>
  <c r="T508" i="22"/>
  <c r="S508" i="22"/>
  <c r="R508" i="22"/>
  <c r="Q508" i="22"/>
  <c r="O508" i="22"/>
  <c r="N508" i="22"/>
  <c r="M508" i="22"/>
  <c r="L508" i="22"/>
  <c r="K508" i="22"/>
  <c r="J508" i="22"/>
  <c r="I508" i="22"/>
  <c r="H508" i="22"/>
  <c r="G508" i="22"/>
  <c r="Y507" i="22"/>
  <c r="X507" i="22"/>
  <c r="W507" i="22"/>
  <c r="V507" i="22"/>
  <c r="U507" i="22"/>
  <c r="T507" i="22"/>
  <c r="S507" i="22"/>
  <c r="R507" i="22"/>
  <c r="Z507" i="22" s="1"/>
  <c r="Q507" i="22"/>
  <c r="O507" i="22"/>
  <c r="N507" i="22"/>
  <c r="M507" i="22"/>
  <c r="L507" i="22"/>
  <c r="K507" i="22"/>
  <c r="J507" i="22"/>
  <c r="I507" i="22"/>
  <c r="H507" i="22"/>
  <c r="G507" i="22"/>
  <c r="P507" i="22" s="1"/>
  <c r="X504" i="22"/>
  <c r="G504" i="22"/>
  <c r="AA503" i="22"/>
  <c r="X503" i="22"/>
  <c r="O504" i="22" s="1"/>
  <c r="G503" i="22"/>
  <c r="H498" i="22"/>
  <c r="H497" i="22"/>
  <c r="H496" i="22"/>
  <c r="H495" i="22"/>
  <c r="V490" i="22"/>
  <c r="R490" i="22"/>
  <c r="N490" i="22"/>
  <c r="V489" i="22"/>
  <c r="R489" i="22"/>
  <c r="K489" i="22"/>
  <c r="Y487" i="22"/>
  <c r="X487" i="22"/>
  <c r="X490" i="22" s="1"/>
  <c r="W487" i="22"/>
  <c r="W489" i="22" s="1"/>
  <c r="V487" i="22"/>
  <c r="U487" i="22"/>
  <c r="T487" i="22"/>
  <c r="T490" i="22" s="1"/>
  <c r="S487" i="22"/>
  <c r="S490" i="22" s="1"/>
  <c r="R487" i="22"/>
  <c r="Q487" i="22"/>
  <c r="O487" i="22"/>
  <c r="N487" i="22"/>
  <c r="N489" i="22" s="1"/>
  <c r="M487" i="22"/>
  <c r="L487" i="22"/>
  <c r="L490" i="22" s="1"/>
  <c r="K487" i="22"/>
  <c r="K490" i="22" s="1"/>
  <c r="J487" i="22"/>
  <c r="J490" i="22" s="1"/>
  <c r="I487" i="22"/>
  <c r="H487" i="22"/>
  <c r="H490" i="22" s="1"/>
  <c r="G487" i="22"/>
  <c r="Y485" i="22"/>
  <c r="X485" i="22"/>
  <c r="W485" i="22"/>
  <c r="V485" i="22"/>
  <c r="U485" i="22"/>
  <c r="T485" i="22"/>
  <c r="S485" i="22"/>
  <c r="R485" i="22"/>
  <c r="Q485" i="22"/>
  <c r="O485" i="22"/>
  <c r="N485" i="22"/>
  <c r="M485" i="22"/>
  <c r="L485" i="22"/>
  <c r="K485" i="22"/>
  <c r="J485" i="22"/>
  <c r="I485" i="22"/>
  <c r="H485" i="22"/>
  <c r="G485" i="22"/>
  <c r="Y484" i="22"/>
  <c r="X484" i="22"/>
  <c r="W484" i="22"/>
  <c r="V484" i="22"/>
  <c r="U484" i="22"/>
  <c r="T484" i="22"/>
  <c r="S484" i="22"/>
  <c r="R484" i="22"/>
  <c r="Q484" i="22"/>
  <c r="Z484" i="22" s="1"/>
  <c r="O484" i="22"/>
  <c r="N484" i="22"/>
  <c r="M484" i="22"/>
  <c r="L484" i="22"/>
  <c r="K484" i="22"/>
  <c r="J484" i="22"/>
  <c r="I484" i="22"/>
  <c r="H484" i="22"/>
  <c r="P484" i="22" s="1"/>
  <c r="AA484" i="22" s="1"/>
  <c r="G484" i="22"/>
  <c r="G481" i="22"/>
  <c r="AA480" i="22"/>
  <c r="G480" i="22"/>
  <c r="X481" i="22" s="1"/>
  <c r="H475" i="22"/>
  <c r="H474" i="22"/>
  <c r="H473" i="22"/>
  <c r="H472" i="22"/>
  <c r="Q467" i="22"/>
  <c r="Y466" i="22"/>
  <c r="U466" i="22"/>
  <c r="N466" i="22"/>
  <c r="Y464" i="22"/>
  <c r="Y467" i="22" s="1"/>
  <c r="X464" i="22"/>
  <c r="W464" i="22"/>
  <c r="V464" i="22"/>
  <c r="U464" i="22"/>
  <c r="T464" i="22"/>
  <c r="S464" i="22"/>
  <c r="R464" i="22"/>
  <c r="Q464" i="22"/>
  <c r="Q466" i="22" s="1"/>
  <c r="O464" i="22"/>
  <c r="N464" i="22"/>
  <c r="N467" i="22" s="1"/>
  <c r="M464" i="22"/>
  <c r="L464" i="22"/>
  <c r="K464" i="22"/>
  <c r="J464" i="22"/>
  <c r="J467" i="22" s="1"/>
  <c r="I464" i="22"/>
  <c r="I467" i="22" s="1"/>
  <c r="H464" i="22"/>
  <c r="G464" i="22"/>
  <c r="Y462" i="22"/>
  <c r="X462" i="22"/>
  <c r="W462" i="22"/>
  <c r="V462" i="22"/>
  <c r="U462" i="22"/>
  <c r="T462" i="22"/>
  <c r="S462" i="22"/>
  <c r="R462" i="22"/>
  <c r="Q462" i="22"/>
  <c r="O462" i="22"/>
  <c r="N462" i="22"/>
  <c r="M462" i="22"/>
  <c r="L462" i="22"/>
  <c r="K462" i="22"/>
  <c r="J462" i="22"/>
  <c r="I462" i="22"/>
  <c r="H462" i="22"/>
  <c r="G462" i="22"/>
  <c r="Y461" i="22"/>
  <c r="X461" i="22"/>
  <c r="W461" i="22"/>
  <c r="V461" i="22"/>
  <c r="U461" i="22"/>
  <c r="T461" i="22"/>
  <c r="S461" i="22"/>
  <c r="R461" i="22"/>
  <c r="Q461" i="22"/>
  <c r="O461" i="22"/>
  <c r="N461" i="22"/>
  <c r="M461" i="22"/>
  <c r="L461" i="22"/>
  <c r="K461" i="22"/>
  <c r="J461" i="22"/>
  <c r="I461" i="22"/>
  <c r="H461" i="22"/>
  <c r="G461" i="22"/>
  <c r="P461" i="22" s="1"/>
  <c r="G458" i="22"/>
  <c r="AA457" i="22"/>
  <c r="G457" i="22"/>
  <c r="X458" i="22" s="1"/>
  <c r="H452" i="22"/>
  <c r="H451" i="22"/>
  <c r="H450" i="22"/>
  <c r="H449" i="22"/>
  <c r="T444" i="22"/>
  <c r="X443" i="22"/>
  <c r="T443" i="22"/>
  <c r="I443" i="22"/>
  <c r="Y441" i="22"/>
  <c r="Y444" i="22" s="1"/>
  <c r="X441" i="22"/>
  <c r="X444" i="22" s="1"/>
  <c r="W441" i="22"/>
  <c r="V441" i="22"/>
  <c r="U441" i="22"/>
  <c r="U443" i="22" s="1"/>
  <c r="T441" i="22"/>
  <c r="S441" i="22"/>
  <c r="R441" i="22"/>
  <c r="Q441" i="22"/>
  <c r="Q444" i="22" s="1"/>
  <c r="O441" i="22"/>
  <c r="N441" i="22"/>
  <c r="M441" i="22"/>
  <c r="M444" i="22" s="1"/>
  <c r="L441" i="22"/>
  <c r="K441" i="22"/>
  <c r="K444" i="22" s="1"/>
  <c r="J441" i="22"/>
  <c r="I441" i="22"/>
  <c r="I444" i="22" s="1"/>
  <c r="H441" i="22"/>
  <c r="H443" i="22" s="1"/>
  <c r="G441" i="22"/>
  <c r="Y439" i="22"/>
  <c r="X439" i="22"/>
  <c r="W439" i="22"/>
  <c r="V439" i="22"/>
  <c r="U439" i="22"/>
  <c r="T439" i="22"/>
  <c r="S439" i="22"/>
  <c r="R439" i="22"/>
  <c r="Q439" i="22"/>
  <c r="O439" i="22"/>
  <c r="N439" i="22"/>
  <c r="M439" i="22"/>
  <c r="L439" i="22"/>
  <c r="K439" i="22"/>
  <c r="J439" i="22"/>
  <c r="I439" i="22"/>
  <c r="H439" i="22"/>
  <c r="G439" i="22"/>
  <c r="Y438" i="22"/>
  <c r="X438" i="22"/>
  <c r="W438" i="22"/>
  <c r="V438" i="22"/>
  <c r="U438" i="22"/>
  <c r="T438" i="22"/>
  <c r="S438" i="22"/>
  <c r="R438" i="22"/>
  <c r="Z438" i="22" s="1"/>
  <c r="Q438" i="22"/>
  <c r="O438" i="22"/>
  <c r="N438" i="22"/>
  <c r="M438" i="22"/>
  <c r="L438" i="22"/>
  <c r="K438" i="22"/>
  <c r="J438" i="22"/>
  <c r="I438" i="22"/>
  <c r="H438" i="22"/>
  <c r="G438" i="22"/>
  <c r="P438" i="22" s="1"/>
  <c r="G435" i="22"/>
  <c r="AA434" i="22"/>
  <c r="G434" i="22"/>
  <c r="X434" i="22" s="1"/>
  <c r="H429" i="22"/>
  <c r="H428" i="22"/>
  <c r="H427" i="22"/>
  <c r="H426" i="22"/>
  <c r="T421" i="22"/>
  <c r="S420" i="22"/>
  <c r="K420" i="22"/>
  <c r="H420" i="22"/>
  <c r="Y418" i="22"/>
  <c r="X418" i="22"/>
  <c r="X421" i="22" s="1"/>
  <c r="W418" i="22"/>
  <c r="W420" i="22" s="1"/>
  <c r="V418" i="22"/>
  <c r="U418" i="22"/>
  <c r="T418" i="22"/>
  <c r="T420" i="22" s="1"/>
  <c r="S418" i="22"/>
  <c r="S421" i="22" s="1"/>
  <c r="R418" i="22"/>
  <c r="Q418" i="22"/>
  <c r="O418" i="22"/>
  <c r="N418" i="22"/>
  <c r="M418" i="22"/>
  <c r="L418" i="22"/>
  <c r="L421" i="22" s="1"/>
  <c r="K418" i="22"/>
  <c r="K421" i="22" s="1"/>
  <c r="J418" i="22"/>
  <c r="I418" i="22"/>
  <c r="H418" i="22"/>
  <c r="H421" i="22" s="1"/>
  <c r="G418" i="22"/>
  <c r="Y416" i="22"/>
  <c r="X416" i="22"/>
  <c r="W416" i="22"/>
  <c r="V416" i="22"/>
  <c r="U416" i="22"/>
  <c r="T416" i="22"/>
  <c r="S416" i="22"/>
  <c r="R416" i="22"/>
  <c r="Q416" i="22"/>
  <c r="O416" i="22"/>
  <c r="N416" i="22"/>
  <c r="M416" i="22"/>
  <c r="L416" i="22"/>
  <c r="K416" i="22"/>
  <c r="J416" i="22"/>
  <c r="I416" i="22"/>
  <c r="H416" i="22"/>
  <c r="G416" i="22"/>
  <c r="Y415" i="22"/>
  <c r="X415" i="22"/>
  <c r="W415" i="22"/>
  <c r="V415" i="22"/>
  <c r="U415" i="22"/>
  <c r="T415" i="22"/>
  <c r="S415" i="22"/>
  <c r="R415" i="22"/>
  <c r="Z415" i="22" s="1"/>
  <c r="Q415" i="22"/>
  <c r="O415" i="22"/>
  <c r="N415" i="22"/>
  <c r="M415" i="22"/>
  <c r="L415" i="22"/>
  <c r="K415" i="22"/>
  <c r="J415" i="22"/>
  <c r="I415" i="22"/>
  <c r="H415" i="22"/>
  <c r="G415" i="22"/>
  <c r="X412" i="22"/>
  <c r="G412" i="22"/>
  <c r="AA411" i="22"/>
  <c r="G411" i="22"/>
  <c r="X411" i="22" s="1"/>
  <c r="H406" i="22"/>
  <c r="H405" i="22"/>
  <c r="H404" i="22"/>
  <c r="H403" i="22"/>
  <c r="V398" i="22"/>
  <c r="R398" i="22"/>
  <c r="N398" i="22"/>
  <c r="V397" i="22"/>
  <c r="R397" i="22"/>
  <c r="K397" i="22"/>
  <c r="Y395" i="22"/>
  <c r="X395" i="22"/>
  <c r="W395" i="22"/>
  <c r="W397" i="22" s="1"/>
  <c r="V395" i="22"/>
  <c r="U395" i="22"/>
  <c r="T395" i="22"/>
  <c r="S395" i="22"/>
  <c r="S398" i="22" s="1"/>
  <c r="R395" i="22"/>
  <c r="Q395" i="22"/>
  <c r="O395" i="22"/>
  <c r="N395" i="22"/>
  <c r="N397" i="22" s="1"/>
  <c r="M395" i="22"/>
  <c r="L395" i="22"/>
  <c r="K395" i="22"/>
  <c r="K398" i="22" s="1"/>
  <c r="J395" i="22"/>
  <c r="J398" i="22" s="1"/>
  <c r="I395" i="22"/>
  <c r="H395" i="22"/>
  <c r="G395" i="22"/>
  <c r="Y393" i="22"/>
  <c r="X393" i="22"/>
  <c r="W393" i="22"/>
  <c r="V393" i="22"/>
  <c r="U393" i="22"/>
  <c r="T393" i="22"/>
  <c r="S393" i="22"/>
  <c r="R393" i="22"/>
  <c r="Q393" i="22"/>
  <c r="O393" i="22"/>
  <c r="N393" i="22"/>
  <c r="M393" i="22"/>
  <c r="L393" i="22"/>
  <c r="K393" i="22"/>
  <c r="J393" i="22"/>
  <c r="I393" i="22"/>
  <c r="H393" i="22"/>
  <c r="G393" i="22"/>
  <c r="Y392" i="22"/>
  <c r="X392" i="22"/>
  <c r="W392" i="22"/>
  <c r="V392" i="22"/>
  <c r="U392" i="22"/>
  <c r="T392" i="22"/>
  <c r="S392" i="22"/>
  <c r="R392" i="22"/>
  <c r="Q392" i="22"/>
  <c r="Z392" i="22" s="1"/>
  <c r="O392" i="22"/>
  <c r="N392" i="22"/>
  <c r="M392" i="22"/>
  <c r="M398" i="22" s="1"/>
  <c r="L392" i="22"/>
  <c r="K392" i="22"/>
  <c r="J392" i="22"/>
  <c r="I392" i="22"/>
  <c r="H392" i="22"/>
  <c r="P392" i="22" s="1"/>
  <c r="AA392" i="22" s="1"/>
  <c r="G392" i="22"/>
  <c r="G389" i="22"/>
  <c r="AA388" i="22"/>
  <c r="G388" i="22"/>
  <c r="X389" i="22" s="1"/>
  <c r="H383" i="22"/>
  <c r="H382" i="22"/>
  <c r="H381" i="22"/>
  <c r="H380" i="22"/>
  <c r="Y375" i="22"/>
  <c r="Q375" i="22"/>
  <c r="V374" i="22"/>
  <c r="Q374" i="22"/>
  <c r="M374" i="22"/>
  <c r="Y372" i="22"/>
  <c r="Y374" i="22" s="1"/>
  <c r="X372" i="22"/>
  <c r="W372" i="22"/>
  <c r="V372" i="22"/>
  <c r="V375" i="22" s="1"/>
  <c r="U372" i="22"/>
  <c r="T372" i="22"/>
  <c r="S372" i="22"/>
  <c r="R372" i="22"/>
  <c r="R374" i="22" s="1"/>
  <c r="Q372" i="22"/>
  <c r="O372" i="22"/>
  <c r="N372" i="22"/>
  <c r="N375" i="22" s="1"/>
  <c r="M372" i="22"/>
  <c r="M375" i="22" s="1"/>
  <c r="L372" i="22"/>
  <c r="L375" i="22" s="1"/>
  <c r="K372" i="22"/>
  <c r="J372" i="22"/>
  <c r="J375" i="22" s="1"/>
  <c r="I372" i="22"/>
  <c r="I375" i="22" s="1"/>
  <c r="H372" i="22"/>
  <c r="G372" i="22"/>
  <c r="Y370" i="22"/>
  <c r="X370" i="22"/>
  <c r="W370" i="22"/>
  <c r="V370" i="22"/>
  <c r="U370" i="22"/>
  <c r="T370" i="22"/>
  <c r="S370" i="22"/>
  <c r="R370" i="22"/>
  <c r="Q370" i="22"/>
  <c r="O370" i="22"/>
  <c r="N370" i="22"/>
  <c r="M370" i="22"/>
  <c r="L370" i="22"/>
  <c r="K370" i="22"/>
  <c r="J370" i="22"/>
  <c r="I370" i="22"/>
  <c r="H370" i="22"/>
  <c r="G370" i="22"/>
  <c r="Y369" i="22"/>
  <c r="X369" i="22"/>
  <c r="W369" i="22"/>
  <c r="V369" i="22"/>
  <c r="U369" i="22"/>
  <c r="T369" i="22"/>
  <c r="S369" i="22"/>
  <c r="R369" i="22"/>
  <c r="Q369" i="22"/>
  <c r="Z369" i="22" s="1"/>
  <c r="O369" i="22"/>
  <c r="N369" i="22"/>
  <c r="M369" i="22"/>
  <c r="L369" i="22"/>
  <c r="K369" i="22"/>
  <c r="J369" i="22"/>
  <c r="I369" i="22"/>
  <c r="H369" i="22"/>
  <c r="P369" i="22" s="1"/>
  <c r="AA369" i="22" s="1"/>
  <c r="G369" i="22"/>
  <c r="G366" i="22"/>
  <c r="AA365" i="22"/>
  <c r="G365" i="22"/>
  <c r="X366" i="22" s="1"/>
  <c r="H360" i="22"/>
  <c r="H359" i="22"/>
  <c r="H358" i="22"/>
  <c r="H357" i="22"/>
  <c r="Y352" i="22"/>
  <c r="X351" i="22"/>
  <c r="T351" i="22"/>
  <c r="M351" i="22"/>
  <c r="I351" i="22"/>
  <c r="Y349" i="22"/>
  <c r="Y351" i="22" s="1"/>
  <c r="X349" i="22"/>
  <c r="X352" i="22" s="1"/>
  <c r="W349" i="22"/>
  <c r="V349" i="22"/>
  <c r="U349" i="22"/>
  <c r="T349" i="22"/>
  <c r="T352" i="22" s="1"/>
  <c r="S349" i="22"/>
  <c r="R349" i="22"/>
  <c r="Q349" i="22"/>
  <c r="Q351" i="22" s="1"/>
  <c r="O349" i="22"/>
  <c r="N349" i="22"/>
  <c r="M349" i="22"/>
  <c r="M352" i="22" s="1"/>
  <c r="L349" i="22"/>
  <c r="K349" i="22"/>
  <c r="J349" i="22"/>
  <c r="I349" i="22"/>
  <c r="I352" i="22" s="1"/>
  <c r="H349" i="22"/>
  <c r="G349" i="22"/>
  <c r="Y347" i="22"/>
  <c r="X347" i="22"/>
  <c r="W347" i="22"/>
  <c r="V347" i="22"/>
  <c r="U347" i="22"/>
  <c r="T347" i="22"/>
  <c r="S347" i="22"/>
  <c r="R347" i="22"/>
  <c r="Q347" i="22"/>
  <c r="O347" i="22"/>
  <c r="N347" i="22"/>
  <c r="M347" i="22"/>
  <c r="L347" i="22"/>
  <c r="K347" i="22"/>
  <c r="J347" i="22"/>
  <c r="I347" i="22"/>
  <c r="H347" i="22"/>
  <c r="G347" i="22"/>
  <c r="Y346" i="22"/>
  <c r="X346" i="22"/>
  <c r="W346" i="22"/>
  <c r="V346" i="22"/>
  <c r="U346" i="22"/>
  <c r="T346" i="22"/>
  <c r="S346" i="22"/>
  <c r="R346" i="22"/>
  <c r="Z346" i="22" s="1"/>
  <c r="Q346" i="22"/>
  <c r="O346" i="22"/>
  <c r="N346" i="22"/>
  <c r="M346" i="22"/>
  <c r="L346" i="22"/>
  <c r="K346" i="22"/>
  <c r="K352" i="22" s="1"/>
  <c r="J346" i="22"/>
  <c r="I346" i="22"/>
  <c r="H346" i="22"/>
  <c r="G346" i="22"/>
  <c r="P346" i="22" s="1"/>
  <c r="G343" i="22"/>
  <c r="AA342" i="22"/>
  <c r="G342" i="22"/>
  <c r="X342" i="22" s="1"/>
  <c r="H337" i="22"/>
  <c r="H336" i="22"/>
  <c r="H335" i="22"/>
  <c r="H334" i="22"/>
  <c r="W329" i="22"/>
  <c r="S329" i="22"/>
  <c r="X328" i="22"/>
  <c r="W328" i="22"/>
  <c r="O328" i="22"/>
  <c r="G328" i="22"/>
  <c r="Y326" i="22"/>
  <c r="X326" i="22"/>
  <c r="X329" i="22" s="1"/>
  <c r="W326" i="22"/>
  <c r="V326" i="22"/>
  <c r="U326" i="22"/>
  <c r="T326" i="22"/>
  <c r="T328" i="22" s="1"/>
  <c r="S326" i="22"/>
  <c r="S328" i="22" s="1"/>
  <c r="R326" i="22"/>
  <c r="Q326" i="22"/>
  <c r="O326" i="22"/>
  <c r="O329" i="22" s="1"/>
  <c r="N326" i="22"/>
  <c r="M326" i="22"/>
  <c r="L326" i="22"/>
  <c r="L329" i="22" s="1"/>
  <c r="K326" i="22"/>
  <c r="K329" i="22" s="1"/>
  <c r="J326" i="22"/>
  <c r="I326" i="22"/>
  <c r="H326" i="22"/>
  <c r="H329" i="22" s="1"/>
  <c r="G326" i="22"/>
  <c r="G329" i="22" s="1"/>
  <c r="Y324" i="22"/>
  <c r="X324" i="22"/>
  <c r="W324" i="22"/>
  <c r="V324" i="22"/>
  <c r="U324" i="22"/>
  <c r="T324" i="22"/>
  <c r="S324" i="22"/>
  <c r="R324" i="22"/>
  <c r="Q324" i="22"/>
  <c r="O324" i="22"/>
  <c r="N324" i="22"/>
  <c r="M324" i="22"/>
  <c r="L324" i="22"/>
  <c r="K324" i="22"/>
  <c r="J324" i="22"/>
  <c r="I324" i="22"/>
  <c r="H324" i="22"/>
  <c r="G324" i="22"/>
  <c r="Y323" i="22"/>
  <c r="X323" i="22"/>
  <c r="W323" i="22"/>
  <c r="V323" i="22"/>
  <c r="U323" i="22"/>
  <c r="T323" i="22"/>
  <c r="S323" i="22"/>
  <c r="R323" i="22"/>
  <c r="Z323" i="22" s="1"/>
  <c r="Q323" i="22"/>
  <c r="O323" i="22"/>
  <c r="N323" i="22"/>
  <c r="M323" i="22"/>
  <c r="L323" i="22"/>
  <c r="K323" i="22"/>
  <c r="J323" i="22"/>
  <c r="I323" i="22"/>
  <c r="H323" i="22"/>
  <c r="G323" i="22"/>
  <c r="X320" i="22"/>
  <c r="G320" i="22"/>
  <c r="AA319" i="22"/>
  <c r="G319" i="22"/>
  <c r="X319" i="22" s="1"/>
  <c r="H314" i="22"/>
  <c r="H313" i="22"/>
  <c r="H312" i="22"/>
  <c r="H311" i="22"/>
  <c r="V306" i="22"/>
  <c r="R306" i="22"/>
  <c r="V305" i="22"/>
  <c r="R305" i="22"/>
  <c r="O305" i="22"/>
  <c r="G305" i="22"/>
  <c r="Y303" i="22"/>
  <c r="X303" i="22"/>
  <c r="W303" i="22"/>
  <c r="V303" i="22"/>
  <c r="U303" i="22"/>
  <c r="T303" i="22"/>
  <c r="S303" i="22"/>
  <c r="R303" i="22"/>
  <c r="R304" i="22" s="1"/>
  <c r="Q303" i="22"/>
  <c r="O303" i="22"/>
  <c r="O306" i="22" s="1"/>
  <c r="N303" i="22"/>
  <c r="M303" i="22"/>
  <c r="L303" i="22"/>
  <c r="K303" i="22"/>
  <c r="K306" i="22" s="1"/>
  <c r="J303" i="22"/>
  <c r="J306" i="22" s="1"/>
  <c r="I303" i="22"/>
  <c r="H303" i="22"/>
  <c r="G303" i="22"/>
  <c r="G306" i="22" s="1"/>
  <c r="Y301" i="22"/>
  <c r="X301" i="22"/>
  <c r="W301" i="22"/>
  <c r="V301" i="22"/>
  <c r="U301" i="22"/>
  <c r="T301" i="22"/>
  <c r="S301" i="22"/>
  <c r="R301" i="22"/>
  <c r="Q301" i="22"/>
  <c r="O301" i="22"/>
  <c r="N301" i="22"/>
  <c r="M301" i="22"/>
  <c r="L301" i="22"/>
  <c r="K301" i="22"/>
  <c r="J301" i="22"/>
  <c r="I301" i="22"/>
  <c r="H301" i="22"/>
  <c r="G301" i="22"/>
  <c r="Y300" i="22"/>
  <c r="X300" i="22"/>
  <c r="W300" i="22"/>
  <c r="V300" i="22"/>
  <c r="U300" i="22"/>
  <c r="T300" i="22"/>
  <c r="S300" i="22"/>
  <c r="R300" i="22"/>
  <c r="Q300" i="22"/>
  <c r="Z300" i="22" s="1"/>
  <c r="O300" i="22"/>
  <c r="N300" i="22"/>
  <c r="M300" i="22"/>
  <c r="M306" i="22" s="1"/>
  <c r="L300" i="22"/>
  <c r="K300" i="22"/>
  <c r="J300" i="22"/>
  <c r="I300" i="22"/>
  <c r="H300" i="22"/>
  <c r="P300" i="22" s="1"/>
  <c r="AA300" i="22" s="1"/>
  <c r="G300" i="22"/>
  <c r="G297" i="22"/>
  <c r="AA296" i="22"/>
  <c r="G296" i="22"/>
  <c r="X297" i="22" s="1"/>
  <c r="H291" i="22"/>
  <c r="H290" i="22"/>
  <c r="H289" i="22"/>
  <c r="H288" i="22"/>
  <c r="V283" i="22"/>
  <c r="R283" i="22"/>
  <c r="M283" i="22"/>
  <c r="I283" i="22"/>
  <c r="V282" i="22"/>
  <c r="R282" i="22"/>
  <c r="N282" i="22"/>
  <c r="M282" i="22"/>
  <c r="Y280" i="22"/>
  <c r="X280" i="22"/>
  <c r="W280" i="22"/>
  <c r="V280" i="22"/>
  <c r="U280" i="22"/>
  <c r="T280" i="22"/>
  <c r="S280" i="22"/>
  <c r="R280" i="22"/>
  <c r="Q280" i="22"/>
  <c r="O280" i="22"/>
  <c r="N280" i="22"/>
  <c r="N283" i="22" s="1"/>
  <c r="M280" i="22"/>
  <c r="L280" i="22"/>
  <c r="L283" i="22" s="1"/>
  <c r="K280" i="22"/>
  <c r="J280" i="22"/>
  <c r="J283" i="22" s="1"/>
  <c r="I280" i="22"/>
  <c r="I282" i="22" s="1"/>
  <c r="H280" i="22"/>
  <c r="G280" i="22"/>
  <c r="Y278" i="22"/>
  <c r="X278" i="22"/>
  <c r="W278" i="22"/>
  <c r="V278" i="22"/>
  <c r="U278" i="22"/>
  <c r="T278" i="22"/>
  <c r="S278" i="22"/>
  <c r="R278" i="22"/>
  <c r="Q278" i="22"/>
  <c r="O278" i="22"/>
  <c r="N278" i="22"/>
  <c r="M278" i="22"/>
  <c r="L278" i="22"/>
  <c r="K278" i="22"/>
  <c r="J278" i="22"/>
  <c r="I278" i="22"/>
  <c r="H278" i="22"/>
  <c r="G278" i="22"/>
  <c r="Y277" i="22"/>
  <c r="X277" i="22"/>
  <c r="W277" i="22"/>
  <c r="V277" i="22"/>
  <c r="U277" i="22"/>
  <c r="T277" i="22"/>
  <c r="S277" i="22"/>
  <c r="R277" i="22"/>
  <c r="Q277" i="22"/>
  <c r="Z277" i="22" s="1"/>
  <c r="O277" i="22"/>
  <c r="N277" i="22"/>
  <c r="M277" i="22"/>
  <c r="L277" i="22"/>
  <c r="K277" i="22"/>
  <c r="J277" i="22"/>
  <c r="I277" i="22"/>
  <c r="H277" i="22"/>
  <c r="P277" i="22" s="1"/>
  <c r="AA277" i="22" s="1"/>
  <c r="G277" i="22"/>
  <c r="G274" i="22"/>
  <c r="AA273" i="22"/>
  <c r="G273" i="22"/>
  <c r="X274" i="22" s="1"/>
  <c r="H268" i="22"/>
  <c r="H267" i="22"/>
  <c r="H266" i="22"/>
  <c r="H265" i="22"/>
  <c r="T260" i="22"/>
  <c r="L260" i="22"/>
  <c r="Y259" i="22"/>
  <c r="U259" i="22"/>
  <c r="Q259" i="22"/>
  <c r="L259" i="22"/>
  <c r="H259" i="22"/>
  <c r="Y257" i="22"/>
  <c r="Y260" i="22" s="1"/>
  <c r="X257" i="22"/>
  <c r="X259" i="22" s="1"/>
  <c r="W257" i="22"/>
  <c r="V257" i="22"/>
  <c r="U257" i="22"/>
  <c r="U260" i="22" s="1"/>
  <c r="T257" i="22"/>
  <c r="T259" i="22" s="1"/>
  <c r="S257" i="22"/>
  <c r="R257" i="22"/>
  <c r="Q257" i="22"/>
  <c r="Q260" i="22" s="1"/>
  <c r="O257" i="22"/>
  <c r="N257" i="22"/>
  <c r="M257" i="22"/>
  <c r="L257" i="22"/>
  <c r="K257" i="22"/>
  <c r="J257" i="22"/>
  <c r="I257" i="22"/>
  <c r="H257" i="22"/>
  <c r="H260" i="22" s="1"/>
  <c r="G257" i="22"/>
  <c r="Y255" i="22"/>
  <c r="X255" i="22"/>
  <c r="W255" i="22"/>
  <c r="V255" i="22"/>
  <c r="U255" i="22"/>
  <c r="T255" i="22"/>
  <c r="S255" i="22"/>
  <c r="R255" i="22"/>
  <c r="Q255" i="22"/>
  <c r="O255" i="22"/>
  <c r="N255" i="22"/>
  <c r="M255" i="22"/>
  <c r="L255" i="22"/>
  <c r="K255" i="22"/>
  <c r="J255" i="22"/>
  <c r="I255" i="22"/>
  <c r="H255" i="22"/>
  <c r="G255" i="22"/>
  <c r="Y254" i="22"/>
  <c r="X254" i="22"/>
  <c r="W254" i="22"/>
  <c r="V254" i="22"/>
  <c r="U254" i="22"/>
  <c r="T254" i="22"/>
  <c r="S254" i="22"/>
  <c r="R254" i="22"/>
  <c r="Z254" i="22" s="1"/>
  <c r="Q254" i="22"/>
  <c r="O254" i="22"/>
  <c r="N254" i="22"/>
  <c r="M254" i="22"/>
  <c r="L254" i="22"/>
  <c r="K254" i="22"/>
  <c r="K260" i="22" s="1"/>
  <c r="J254" i="22"/>
  <c r="I254" i="22"/>
  <c r="H254" i="22"/>
  <c r="G254" i="22"/>
  <c r="P254" i="22" s="1"/>
  <c r="AA254" i="22" s="1"/>
  <c r="G251" i="22"/>
  <c r="AA250" i="22"/>
  <c r="G250" i="22"/>
  <c r="X250" i="22" s="1"/>
  <c r="H245" i="22"/>
  <c r="H244" i="22"/>
  <c r="H243" i="22"/>
  <c r="H242" i="22"/>
  <c r="X237" i="22"/>
  <c r="T237" i="22"/>
  <c r="O237" i="22"/>
  <c r="G237" i="22"/>
  <c r="X236" i="22"/>
  <c r="O236" i="22"/>
  <c r="H236" i="22"/>
  <c r="G236" i="22"/>
  <c r="Y234" i="22"/>
  <c r="X234" i="22"/>
  <c r="W234" i="22"/>
  <c r="V234" i="22"/>
  <c r="U234" i="22"/>
  <c r="T234" i="22"/>
  <c r="T236" i="22" s="1"/>
  <c r="S234" i="22"/>
  <c r="S237" i="22" s="1"/>
  <c r="R234" i="22"/>
  <c r="Q234" i="22"/>
  <c r="O234" i="22"/>
  <c r="N234" i="22"/>
  <c r="M234" i="22"/>
  <c r="L234" i="22"/>
  <c r="L237" i="22" s="1"/>
  <c r="K234" i="22"/>
  <c r="K237" i="22" s="1"/>
  <c r="J234" i="22"/>
  <c r="I234" i="22"/>
  <c r="H234" i="22"/>
  <c r="H237" i="22" s="1"/>
  <c r="G234" i="22"/>
  <c r="Y232" i="22"/>
  <c r="X232" i="22"/>
  <c r="W232" i="22"/>
  <c r="V232" i="22"/>
  <c r="U232" i="22"/>
  <c r="T232" i="22"/>
  <c r="S232" i="22"/>
  <c r="R232" i="22"/>
  <c r="Q232" i="22"/>
  <c r="O232" i="22"/>
  <c r="N232" i="22"/>
  <c r="M232" i="22"/>
  <c r="L232" i="22"/>
  <c r="K232" i="22"/>
  <c r="J232" i="22"/>
  <c r="I232" i="22"/>
  <c r="H232" i="22"/>
  <c r="G232" i="22"/>
  <c r="Y231" i="22"/>
  <c r="X231" i="22"/>
  <c r="W231" i="22"/>
  <c r="V231" i="22"/>
  <c r="U231" i="22"/>
  <c r="T231" i="22"/>
  <c r="S231" i="22"/>
  <c r="R231" i="22"/>
  <c r="Z231" i="22" s="1"/>
  <c r="Q231" i="22"/>
  <c r="O231" i="22"/>
  <c r="N231" i="22"/>
  <c r="M231" i="22"/>
  <c r="L231" i="22"/>
  <c r="K231" i="22"/>
  <c r="J231" i="22"/>
  <c r="I231" i="22"/>
  <c r="H231" i="22"/>
  <c r="G231" i="22"/>
  <c r="X228" i="22"/>
  <c r="G228" i="22"/>
  <c r="AA227" i="22"/>
  <c r="G227" i="22"/>
  <c r="X227" i="22" s="1"/>
  <c r="H222" i="22"/>
  <c r="H221" i="22"/>
  <c r="H220" i="22"/>
  <c r="H219" i="22"/>
  <c r="W214" i="22"/>
  <c r="S214" i="22"/>
  <c r="N214" i="22"/>
  <c r="W213" i="22"/>
  <c r="S213" i="22"/>
  <c r="Y211" i="22"/>
  <c r="X211" i="22"/>
  <c r="W211" i="22"/>
  <c r="V211" i="22"/>
  <c r="V214" i="22" s="1"/>
  <c r="U211" i="22"/>
  <c r="T211" i="22"/>
  <c r="S211" i="22"/>
  <c r="R211" i="22"/>
  <c r="R213" i="22" s="1"/>
  <c r="Q211" i="22"/>
  <c r="O211" i="22"/>
  <c r="N211" i="22"/>
  <c r="N213" i="22" s="1"/>
  <c r="M211" i="22"/>
  <c r="L211" i="22"/>
  <c r="K211" i="22"/>
  <c r="K214" i="22" s="1"/>
  <c r="J211" i="22"/>
  <c r="J214" i="22" s="1"/>
  <c r="I211" i="22"/>
  <c r="H211" i="22"/>
  <c r="G211" i="22"/>
  <c r="Y209" i="22"/>
  <c r="X209" i="22"/>
  <c r="W209" i="22"/>
  <c r="V209" i="22"/>
  <c r="U209" i="22"/>
  <c r="T209" i="22"/>
  <c r="S209" i="22"/>
  <c r="R209" i="22"/>
  <c r="Q209" i="22"/>
  <c r="O209" i="22"/>
  <c r="N209" i="22"/>
  <c r="M209" i="22"/>
  <c r="L209" i="22"/>
  <c r="K209" i="22"/>
  <c r="J209" i="22"/>
  <c r="I209" i="22"/>
  <c r="H209" i="22"/>
  <c r="G209" i="22"/>
  <c r="Y208" i="22"/>
  <c r="X208" i="22"/>
  <c r="W208" i="22"/>
  <c r="V208" i="22"/>
  <c r="U208" i="22"/>
  <c r="T208" i="22"/>
  <c r="S208" i="22"/>
  <c r="R208" i="22"/>
  <c r="Q208" i="22"/>
  <c r="Z208" i="22" s="1"/>
  <c r="O208" i="22"/>
  <c r="N208" i="22"/>
  <c r="M208" i="22"/>
  <c r="M214" i="22" s="1"/>
  <c r="L208" i="22"/>
  <c r="K208" i="22"/>
  <c r="J208" i="22"/>
  <c r="I208" i="22"/>
  <c r="H208" i="22"/>
  <c r="P208" i="22" s="1"/>
  <c r="AA208" i="22" s="1"/>
  <c r="G208" i="22"/>
  <c r="G205" i="22"/>
  <c r="AA204" i="22"/>
  <c r="G204" i="22"/>
  <c r="X205" i="22" s="1"/>
  <c r="H199" i="22"/>
  <c r="H198" i="22"/>
  <c r="H197" i="22"/>
  <c r="H196" i="22"/>
  <c r="Y191" i="22"/>
  <c r="U191" i="22"/>
  <c r="Q191" i="22"/>
  <c r="L191" i="22"/>
  <c r="Y190" i="22"/>
  <c r="U190" i="22"/>
  <c r="Q190" i="22"/>
  <c r="N190" i="22"/>
  <c r="Y188" i="22"/>
  <c r="X188" i="22"/>
  <c r="W188" i="22"/>
  <c r="V188" i="22"/>
  <c r="U188" i="22"/>
  <c r="T188" i="22"/>
  <c r="S188" i="22"/>
  <c r="R188" i="22"/>
  <c r="Q188" i="22"/>
  <c r="O188" i="22"/>
  <c r="N188" i="22"/>
  <c r="N191" i="22" s="1"/>
  <c r="M188" i="22"/>
  <c r="L188" i="22"/>
  <c r="K188" i="22"/>
  <c r="J188" i="22"/>
  <c r="J191" i="22" s="1"/>
  <c r="I188" i="22"/>
  <c r="I191" i="22" s="1"/>
  <c r="H188" i="22"/>
  <c r="G188" i="22"/>
  <c r="Y186" i="22"/>
  <c r="X186" i="22"/>
  <c r="W186" i="22"/>
  <c r="V186" i="22"/>
  <c r="U186" i="22"/>
  <c r="T186" i="22"/>
  <c r="S186" i="22"/>
  <c r="R186" i="22"/>
  <c r="Q186" i="22"/>
  <c r="O186" i="22"/>
  <c r="N186" i="22"/>
  <c r="M186" i="22"/>
  <c r="L186" i="22"/>
  <c r="K186" i="22"/>
  <c r="J186" i="22"/>
  <c r="I186" i="22"/>
  <c r="H186" i="22"/>
  <c r="G186" i="22"/>
  <c r="Y185" i="22"/>
  <c r="X185" i="22"/>
  <c r="W185" i="22"/>
  <c r="V185" i="22"/>
  <c r="U185" i="22"/>
  <c r="T185" i="22"/>
  <c r="S185" i="22"/>
  <c r="R185" i="22"/>
  <c r="Q185" i="22"/>
  <c r="Z185" i="22" s="1"/>
  <c r="O185" i="22"/>
  <c r="N185" i="22"/>
  <c r="M185" i="22"/>
  <c r="L185" i="22"/>
  <c r="K185" i="22"/>
  <c r="J185" i="22"/>
  <c r="I185" i="22"/>
  <c r="H185" i="22"/>
  <c r="P185" i="22" s="1"/>
  <c r="AA185" i="22" s="1"/>
  <c r="G185" i="22"/>
  <c r="G182" i="22"/>
  <c r="AA181" i="22"/>
  <c r="X181" i="22"/>
  <c r="O182" i="22" s="1"/>
  <c r="G181" i="22"/>
  <c r="X182" i="22" s="1"/>
  <c r="H176" i="22"/>
  <c r="H175" i="22"/>
  <c r="H174" i="22"/>
  <c r="H173" i="22"/>
  <c r="U168" i="22"/>
  <c r="L168" i="22"/>
  <c r="H168" i="22"/>
  <c r="Y167" i="22"/>
  <c r="U167" i="22"/>
  <c r="Q167" i="22"/>
  <c r="L167" i="22"/>
  <c r="H167" i="22"/>
  <c r="Y165" i="22"/>
  <c r="Y168" i="22" s="1"/>
  <c r="X165" i="22"/>
  <c r="X167" i="22" s="1"/>
  <c r="W165" i="22"/>
  <c r="V165" i="22"/>
  <c r="U165" i="22"/>
  <c r="T165" i="22"/>
  <c r="S165" i="22"/>
  <c r="R165" i="22"/>
  <c r="Q165" i="22"/>
  <c r="Q168" i="22" s="1"/>
  <c r="O165" i="22"/>
  <c r="N165" i="22"/>
  <c r="M165" i="22"/>
  <c r="M168" i="22" s="1"/>
  <c r="L165" i="22"/>
  <c r="K165" i="22"/>
  <c r="J165" i="22"/>
  <c r="I165" i="22"/>
  <c r="I168" i="22" s="1"/>
  <c r="H165" i="22"/>
  <c r="G165" i="22"/>
  <c r="Y163" i="22"/>
  <c r="X163" i="22"/>
  <c r="W163" i="22"/>
  <c r="V163" i="22"/>
  <c r="U163" i="22"/>
  <c r="T163" i="22"/>
  <c r="S163" i="22"/>
  <c r="R163" i="22"/>
  <c r="Q163" i="22"/>
  <c r="O163" i="22"/>
  <c r="N163" i="22"/>
  <c r="M163" i="22"/>
  <c r="L163" i="22"/>
  <c r="K163" i="22"/>
  <c r="J163" i="22"/>
  <c r="I163" i="22"/>
  <c r="H163" i="22"/>
  <c r="G163" i="22"/>
  <c r="Y162" i="22"/>
  <c r="X162" i="22"/>
  <c r="W162" i="22"/>
  <c r="V162" i="22"/>
  <c r="U162" i="22"/>
  <c r="T162" i="22"/>
  <c r="S162" i="22"/>
  <c r="R162" i="22"/>
  <c r="Z162" i="22" s="1"/>
  <c r="Q162" i="22"/>
  <c r="O162" i="22"/>
  <c r="N162" i="22"/>
  <c r="M162" i="22"/>
  <c r="L162" i="22"/>
  <c r="K162" i="22"/>
  <c r="K168" i="22" s="1"/>
  <c r="J162" i="22"/>
  <c r="I162" i="22"/>
  <c r="H162" i="22"/>
  <c r="G162" i="22"/>
  <c r="P162" i="22" s="1"/>
  <c r="G159" i="22"/>
  <c r="AA158" i="22"/>
  <c r="G158" i="22"/>
  <c r="X158" i="22" s="1"/>
  <c r="H153" i="22"/>
  <c r="H152" i="22"/>
  <c r="H151" i="22"/>
  <c r="H150" i="22"/>
  <c r="X145" i="22"/>
  <c r="T145" i="22"/>
  <c r="O145" i="22"/>
  <c r="G145" i="22"/>
  <c r="W144" i="22"/>
  <c r="Y142" i="22"/>
  <c r="X142" i="22"/>
  <c r="X144" i="22" s="1"/>
  <c r="W142" i="22"/>
  <c r="W145" i="22" s="1"/>
  <c r="V142" i="22"/>
  <c r="U142" i="22"/>
  <c r="T142" i="22"/>
  <c r="T144" i="22" s="1"/>
  <c r="S142" i="22"/>
  <c r="S144" i="22" s="1"/>
  <c r="R142" i="22"/>
  <c r="Q142" i="22"/>
  <c r="O142" i="22"/>
  <c r="O144" i="22" s="1"/>
  <c r="N142" i="22"/>
  <c r="M142" i="22"/>
  <c r="L142" i="22"/>
  <c r="L145" i="22" s="1"/>
  <c r="K142" i="22"/>
  <c r="K145" i="22" s="1"/>
  <c r="J142" i="22"/>
  <c r="I142" i="22"/>
  <c r="H142" i="22"/>
  <c r="G142" i="22"/>
  <c r="G144" i="22" s="1"/>
  <c r="Y140" i="22"/>
  <c r="X140" i="22"/>
  <c r="W140" i="22"/>
  <c r="V140" i="22"/>
  <c r="U140" i="22"/>
  <c r="T140" i="22"/>
  <c r="S140" i="22"/>
  <c r="R140" i="22"/>
  <c r="Q140" i="22"/>
  <c r="O140" i="22"/>
  <c r="N140" i="22"/>
  <c r="M140" i="22"/>
  <c r="L140" i="22"/>
  <c r="K140" i="22"/>
  <c r="J140" i="22"/>
  <c r="I140" i="22"/>
  <c r="H140" i="22"/>
  <c r="G140" i="22"/>
  <c r="Y139" i="22"/>
  <c r="X139" i="22"/>
  <c r="W139" i="22"/>
  <c r="V139" i="22"/>
  <c r="U139" i="22"/>
  <c r="T139" i="22"/>
  <c r="S139" i="22"/>
  <c r="R139" i="22"/>
  <c r="Z139" i="22" s="1"/>
  <c r="Q139" i="22"/>
  <c r="O139" i="22"/>
  <c r="N139" i="22"/>
  <c r="M139" i="22"/>
  <c r="L139" i="22"/>
  <c r="K139" i="22"/>
  <c r="J139" i="22"/>
  <c r="I139" i="22"/>
  <c r="H139" i="22"/>
  <c r="G139" i="22"/>
  <c r="G136" i="22"/>
  <c r="AA135" i="22"/>
  <c r="G135" i="22"/>
  <c r="X135" i="22" s="1"/>
  <c r="H130" i="22"/>
  <c r="H129" i="22"/>
  <c r="H128" i="22"/>
  <c r="H127" i="22"/>
  <c r="V122" i="22"/>
  <c r="R122" i="22"/>
  <c r="V121" i="22"/>
  <c r="R121" i="22"/>
  <c r="N121" i="22"/>
  <c r="Y119" i="22"/>
  <c r="X119" i="22"/>
  <c r="W119" i="22"/>
  <c r="W122" i="22" s="1"/>
  <c r="V119" i="22"/>
  <c r="U119" i="22"/>
  <c r="T119" i="22"/>
  <c r="S119" i="22"/>
  <c r="S121" i="22" s="1"/>
  <c r="R119" i="22"/>
  <c r="Q119" i="22"/>
  <c r="O119" i="22"/>
  <c r="O122" i="22" s="1"/>
  <c r="N119" i="22"/>
  <c r="N122" i="22" s="1"/>
  <c r="M119" i="22"/>
  <c r="L119" i="22"/>
  <c r="K119" i="22"/>
  <c r="K122" i="22" s="1"/>
  <c r="J119" i="22"/>
  <c r="J122" i="22" s="1"/>
  <c r="I119" i="22"/>
  <c r="H119" i="22"/>
  <c r="G119" i="22"/>
  <c r="G122" i="22" s="1"/>
  <c r="Y117" i="22"/>
  <c r="X117" i="22"/>
  <c r="W117" i="22"/>
  <c r="V117" i="22"/>
  <c r="U117" i="22"/>
  <c r="T117" i="22"/>
  <c r="S117" i="22"/>
  <c r="R117" i="22"/>
  <c r="Q117" i="22"/>
  <c r="O117" i="22"/>
  <c r="N117" i="22"/>
  <c r="M117" i="22"/>
  <c r="L117" i="22"/>
  <c r="K117" i="22"/>
  <c r="J117" i="22"/>
  <c r="I117" i="22"/>
  <c r="H117" i="22"/>
  <c r="G117" i="22"/>
  <c r="Y116" i="22"/>
  <c r="X116" i="22"/>
  <c r="W116" i="22"/>
  <c r="V116" i="22"/>
  <c r="U116" i="22"/>
  <c r="T116" i="22"/>
  <c r="S116" i="22"/>
  <c r="R116" i="22"/>
  <c r="Q116" i="22"/>
  <c r="Z116" i="22" s="1"/>
  <c r="O116" i="22"/>
  <c r="N116" i="22"/>
  <c r="M116" i="22"/>
  <c r="M122" i="22" s="1"/>
  <c r="L116" i="22"/>
  <c r="K116" i="22"/>
  <c r="J116" i="22"/>
  <c r="I116" i="22"/>
  <c r="H116" i="22"/>
  <c r="P116" i="22" s="1"/>
  <c r="AA116" i="22" s="1"/>
  <c r="G116" i="22"/>
  <c r="G113" i="22"/>
  <c r="AA112" i="22"/>
  <c r="X112" i="22"/>
  <c r="G112" i="22"/>
  <c r="X113" i="22" s="1"/>
  <c r="H107" i="22"/>
  <c r="H106" i="22"/>
  <c r="H105" i="22"/>
  <c r="H104" i="22"/>
  <c r="Y99" i="22"/>
  <c r="U99" i="22"/>
  <c r="Q99" i="22"/>
  <c r="L99" i="22"/>
  <c r="Y98" i="22"/>
  <c r="U98" i="22"/>
  <c r="Q98" i="22"/>
  <c r="M98" i="22"/>
  <c r="Y96" i="22"/>
  <c r="X96" i="22"/>
  <c r="W96" i="22"/>
  <c r="V96" i="22"/>
  <c r="V99" i="22" s="1"/>
  <c r="U96" i="22"/>
  <c r="T96" i="22"/>
  <c r="S96" i="22"/>
  <c r="R96" i="22"/>
  <c r="R99" i="22" s="1"/>
  <c r="Q96" i="22"/>
  <c r="O96" i="22"/>
  <c r="N96" i="22"/>
  <c r="N99" i="22" s="1"/>
  <c r="M96" i="22"/>
  <c r="M99" i="22" s="1"/>
  <c r="L96" i="22"/>
  <c r="K96" i="22"/>
  <c r="J96" i="22"/>
  <c r="J99" i="22" s="1"/>
  <c r="I96" i="22"/>
  <c r="I99" i="22" s="1"/>
  <c r="H96" i="22"/>
  <c r="G96" i="22"/>
  <c r="Y94" i="22"/>
  <c r="X94" i="22"/>
  <c r="W94" i="22"/>
  <c r="V94" i="22"/>
  <c r="U94" i="22"/>
  <c r="T94" i="22"/>
  <c r="S94" i="22"/>
  <c r="R94" i="22"/>
  <c r="Q94" i="22"/>
  <c r="O94" i="22"/>
  <c r="N94" i="22"/>
  <c r="M94" i="22"/>
  <c r="L94" i="22"/>
  <c r="K94" i="22"/>
  <c r="J94" i="22"/>
  <c r="I94" i="22"/>
  <c r="H94" i="22"/>
  <c r="G94" i="22"/>
  <c r="Y93" i="22"/>
  <c r="X93" i="22"/>
  <c r="W93" i="22"/>
  <c r="V93" i="22"/>
  <c r="U93" i="22"/>
  <c r="T93" i="22"/>
  <c r="S93" i="22"/>
  <c r="R93" i="22"/>
  <c r="Q93" i="22"/>
  <c r="Z93" i="22" s="1"/>
  <c r="O93" i="22"/>
  <c r="N93" i="22"/>
  <c r="M93" i="22"/>
  <c r="L93" i="22"/>
  <c r="K93" i="22"/>
  <c r="J93" i="22"/>
  <c r="I93" i="22"/>
  <c r="H93" i="22"/>
  <c r="P93" i="22" s="1"/>
  <c r="AA93" i="22" s="1"/>
  <c r="G93" i="22"/>
  <c r="G90" i="22"/>
  <c r="AA89" i="22"/>
  <c r="G89" i="22"/>
  <c r="X90" i="22" s="1"/>
  <c r="AA40" i="22"/>
  <c r="Z40" i="22"/>
  <c r="P40" i="22"/>
  <c r="Z39" i="22"/>
  <c r="P39" i="22"/>
  <c r="AA39" i="22" s="1"/>
  <c r="Z38" i="22"/>
  <c r="P38" i="22"/>
  <c r="AA38" i="22" s="1"/>
  <c r="AA37" i="22"/>
  <c r="Z37" i="22"/>
  <c r="P37" i="22"/>
  <c r="AA36" i="22"/>
  <c r="Z36" i="22"/>
  <c r="P36" i="22"/>
  <c r="Z35" i="22"/>
  <c r="P35" i="22"/>
  <c r="Z34" i="22"/>
  <c r="P34" i="22"/>
  <c r="AA34" i="22" s="1"/>
  <c r="AA33" i="22"/>
  <c r="Z33" i="22"/>
  <c r="P33" i="22"/>
  <c r="AA32" i="22"/>
  <c r="Z32" i="22"/>
  <c r="P32" i="22"/>
  <c r="Z31" i="22"/>
  <c r="P31" i="22"/>
  <c r="AA31" i="22" s="1"/>
  <c r="Z30" i="22"/>
  <c r="P30" i="22"/>
  <c r="AA30" i="22" s="1"/>
  <c r="Z29" i="22"/>
  <c r="AA29" i="22" s="1"/>
  <c r="Z28" i="22"/>
  <c r="AA28" i="22" s="1"/>
  <c r="Z27" i="22"/>
  <c r="Z26" i="22"/>
  <c r="AA26" i="22" s="1"/>
  <c r="AA25" i="22"/>
  <c r="Z25" i="22"/>
  <c r="AA24" i="22"/>
  <c r="Z24" i="22"/>
  <c r="Z23" i="22"/>
  <c r="Z22" i="22"/>
  <c r="AA22" i="22" s="1"/>
  <c r="AA21" i="22"/>
  <c r="Z21" i="22"/>
  <c r="AA20" i="22"/>
  <c r="Z20" i="22"/>
  <c r="Z19" i="22"/>
  <c r="Z18" i="22"/>
  <c r="AA18" i="22"/>
  <c r="Z17" i="22"/>
  <c r="AA17" i="22" s="1"/>
  <c r="Z16" i="22"/>
  <c r="AA16" i="22" s="1"/>
  <c r="Z15" i="22"/>
  <c r="Z14" i="22"/>
  <c r="AA14" i="22"/>
  <c r="Z13" i="22"/>
  <c r="AA13" i="22" s="1"/>
  <c r="Z12" i="22"/>
  <c r="AA12" i="22" s="1"/>
  <c r="Z11" i="22"/>
  <c r="Z9" i="22"/>
  <c r="P9" i="22"/>
  <c r="AA9" i="22" s="1"/>
  <c r="H774" i="23"/>
  <c r="H773" i="23"/>
  <c r="H772" i="23"/>
  <c r="H771" i="23"/>
  <c r="X766" i="23"/>
  <c r="W766" i="23"/>
  <c r="T766" i="23"/>
  <c r="S766" i="23"/>
  <c r="O766" i="23"/>
  <c r="K766" i="23"/>
  <c r="G766" i="23"/>
  <c r="X765" i="23"/>
  <c r="W765" i="23"/>
  <c r="T765" i="23"/>
  <c r="S765" i="23"/>
  <c r="O765" i="23"/>
  <c r="L765" i="23"/>
  <c r="K765" i="23"/>
  <c r="H765" i="23"/>
  <c r="G765" i="23"/>
  <c r="X764" i="23"/>
  <c r="U764" i="23"/>
  <c r="T764" i="23"/>
  <c r="L764" i="23"/>
  <c r="H764" i="23"/>
  <c r="Y763" i="23"/>
  <c r="X763" i="23"/>
  <c r="W763" i="23"/>
  <c r="W764" i="23" s="1"/>
  <c r="V763" i="23"/>
  <c r="U763" i="23"/>
  <c r="T763" i="23"/>
  <c r="S763" i="23"/>
  <c r="S764" i="23" s="1"/>
  <c r="R763" i="23"/>
  <c r="Q763" i="23"/>
  <c r="O763" i="23"/>
  <c r="O764" i="23" s="1"/>
  <c r="N763" i="23"/>
  <c r="M763" i="23"/>
  <c r="L763" i="23"/>
  <c r="L766" i="23" s="1"/>
  <c r="K763" i="23"/>
  <c r="K764" i="23" s="1"/>
  <c r="J763" i="23"/>
  <c r="J766" i="23" s="1"/>
  <c r="I763" i="23"/>
  <c r="H763" i="23"/>
  <c r="H766" i="23" s="1"/>
  <c r="G763" i="23"/>
  <c r="G764" i="23" s="1"/>
  <c r="Y761" i="23"/>
  <c r="X761" i="23"/>
  <c r="W761" i="23"/>
  <c r="V761" i="23"/>
  <c r="U761" i="23"/>
  <c r="T761" i="23"/>
  <c r="S761" i="23"/>
  <c r="R761" i="23"/>
  <c r="Q761" i="23"/>
  <c r="O761" i="23"/>
  <c r="N761" i="23"/>
  <c r="M761" i="23"/>
  <c r="L761" i="23"/>
  <c r="K761" i="23"/>
  <c r="J761" i="23"/>
  <c r="I761" i="23"/>
  <c r="H761" i="23"/>
  <c r="G761" i="23"/>
  <c r="Y760" i="23"/>
  <c r="X760" i="23"/>
  <c r="W760" i="23"/>
  <c r="V760" i="23"/>
  <c r="U760" i="23"/>
  <c r="T760" i="23"/>
  <c r="S760" i="23"/>
  <c r="R760" i="23"/>
  <c r="Z760" i="23" s="1"/>
  <c r="Q760" i="23"/>
  <c r="O760" i="23"/>
  <c r="N760" i="23"/>
  <c r="M760" i="23"/>
  <c r="L760" i="23"/>
  <c r="K760" i="23"/>
  <c r="J760" i="23"/>
  <c r="I760" i="23"/>
  <c r="H760" i="23"/>
  <c r="G760" i="23"/>
  <c r="X757" i="23"/>
  <c r="G757" i="23"/>
  <c r="AA756" i="23"/>
  <c r="G756" i="23"/>
  <c r="X756" i="23" s="1"/>
  <c r="H751" i="23"/>
  <c r="H750" i="23"/>
  <c r="H749" i="23"/>
  <c r="H748" i="23"/>
  <c r="W743" i="23"/>
  <c r="V743" i="23"/>
  <c r="S743" i="23"/>
  <c r="R743" i="23"/>
  <c r="N743" i="23"/>
  <c r="J743" i="23"/>
  <c r="W742" i="23"/>
  <c r="V742" i="23"/>
  <c r="S742" i="23"/>
  <c r="R742" i="23"/>
  <c r="O742" i="23"/>
  <c r="N742" i="23"/>
  <c r="K742" i="23"/>
  <c r="J742" i="23"/>
  <c r="G742" i="23"/>
  <c r="W741" i="23"/>
  <c r="S741" i="23"/>
  <c r="O741" i="23"/>
  <c r="K741" i="23"/>
  <c r="G741" i="23"/>
  <c r="Y740" i="23"/>
  <c r="X740" i="23"/>
  <c r="W740" i="23"/>
  <c r="V740" i="23"/>
  <c r="V741" i="23" s="1"/>
  <c r="U740" i="23"/>
  <c r="T740" i="23"/>
  <c r="S740" i="23"/>
  <c r="R740" i="23"/>
  <c r="R741" i="23" s="1"/>
  <c r="Q740" i="23"/>
  <c r="O740" i="23"/>
  <c r="O743" i="23" s="1"/>
  <c r="N740" i="23"/>
  <c r="N741" i="23" s="1"/>
  <c r="M740" i="23"/>
  <c r="L740" i="23"/>
  <c r="K740" i="23"/>
  <c r="K743" i="23" s="1"/>
  <c r="J740" i="23"/>
  <c r="J741" i="23" s="1"/>
  <c r="I740" i="23"/>
  <c r="I743" i="23" s="1"/>
  <c r="H740" i="23"/>
  <c r="G740" i="23"/>
  <c r="G743" i="23" s="1"/>
  <c r="Y738" i="23"/>
  <c r="X738" i="23"/>
  <c r="W738" i="23"/>
  <c r="V738" i="23"/>
  <c r="U738" i="23"/>
  <c r="T738" i="23"/>
  <c r="S738" i="23"/>
  <c r="R738" i="23"/>
  <c r="Q738" i="23"/>
  <c r="O738" i="23"/>
  <c r="N738" i="23"/>
  <c r="M738" i="23"/>
  <c r="L738" i="23"/>
  <c r="K738" i="23"/>
  <c r="J738" i="23"/>
  <c r="I738" i="23"/>
  <c r="H738" i="23"/>
  <c r="G738" i="23"/>
  <c r="Y737" i="23"/>
  <c r="X737" i="23"/>
  <c r="W737" i="23"/>
  <c r="V737" i="23"/>
  <c r="U737" i="23"/>
  <c r="T737" i="23"/>
  <c r="T741" i="23" s="1"/>
  <c r="S737" i="23"/>
  <c r="R737" i="23"/>
  <c r="Q737" i="23"/>
  <c r="O737" i="23"/>
  <c r="N737" i="23"/>
  <c r="M737" i="23"/>
  <c r="L737" i="23"/>
  <c r="L741" i="23" s="1"/>
  <c r="K737" i="23"/>
  <c r="J737" i="23"/>
  <c r="I737" i="23"/>
  <c r="H737" i="23"/>
  <c r="P737" i="23" s="1"/>
  <c r="G737" i="23"/>
  <c r="G734" i="23"/>
  <c r="AA733" i="23"/>
  <c r="X733" i="23"/>
  <c r="L734" i="23" s="1"/>
  <c r="G733" i="23"/>
  <c r="X734" i="23" s="1"/>
  <c r="H728" i="23"/>
  <c r="H727" i="23"/>
  <c r="H726" i="23"/>
  <c r="H725" i="23"/>
  <c r="Y720" i="23"/>
  <c r="V720" i="23"/>
  <c r="U720" i="23"/>
  <c r="R720" i="23"/>
  <c r="Q720" i="23"/>
  <c r="M720" i="23"/>
  <c r="I720" i="23"/>
  <c r="Y719" i="23"/>
  <c r="V719" i="23"/>
  <c r="U719" i="23"/>
  <c r="R719" i="23"/>
  <c r="Q719" i="23"/>
  <c r="N719" i="23"/>
  <c r="M719" i="23"/>
  <c r="J719" i="23"/>
  <c r="I719" i="23"/>
  <c r="V718" i="23"/>
  <c r="S718" i="23"/>
  <c r="R718" i="23"/>
  <c r="N718" i="23"/>
  <c r="K718" i="23"/>
  <c r="J718" i="23"/>
  <c r="Y717" i="23"/>
  <c r="Y718" i="23" s="1"/>
  <c r="X717" i="23"/>
  <c r="W717" i="23"/>
  <c r="V717" i="23"/>
  <c r="U717" i="23"/>
  <c r="U718" i="23" s="1"/>
  <c r="T717" i="23"/>
  <c r="S717" i="23"/>
  <c r="R717" i="23"/>
  <c r="Q717" i="23"/>
  <c r="Q718" i="23" s="1"/>
  <c r="O717" i="23"/>
  <c r="N717" i="23"/>
  <c r="N720" i="23" s="1"/>
  <c r="M717" i="23"/>
  <c r="M718" i="23" s="1"/>
  <c r="L717" i="23"/>
  <c r="K717" i="23"/>
  <c r="J717" i="23"/>
  <c r="J720" i="23" s="1"/>
  <c r="I717" i="23"/>
  <c r="I718" i="23" s="1"/>
  <c r="H717" i="23"/>
  <c r="G717" i="23"/>
  <c r="Y715" i="23"/>
  <c r="X715" i="23"/>
  <c r="W715" i="23"/>
  <c r="V715" i="23"/>
  <c r="U715" i="23"/>
  <c r="T715" i="23"/>
  <c r="S715" i="23"/>
  <c r="R715" i="23"/>
  <c r="Q715" i="23"/>
  <c r="O715" i="23"/>
  <c r="N715" i="23"/>
  <c r="M715" i="23"/>
  <c r="L715" i="23"/>
  <c r="K715" i="23"/>
  <c r="J715" i="23"/>
  <c r="I715" i="23"/>
  <c r="H715" i="23"/>
  <c r="G715" i="23"/>
  <c r="Y714" i="23"/>
  <c r="X714" i="23"/>
  <c r="W714" i="23"/>
  <c r="V714" i="23"/>
  <c r="U714" i="23"/>
  <c r="T714" i="23"/>
  <c r="S714" i="23"/>
  <c r="R714" i="23"/>
  <c r="Q714" i="23"/>
  <c r="Z714" i="23" s="1"/>
  <c r="O714" i="23"/>
  <c r="N714" i="23"/>
  <c r="M714" i="23"/>
  <c r="L714" i="23"/>
  <c r="K714" i="23"/>
  <c r="J714" i="23"/>
  <c r="I714" i="23"/>
  <c r="H714" i="23"/>
  <c r="P714" i="23" s="1"/>
  <c r="AA714" i="23" s="1"/>
  <c r="G714" i="23"/>
  <c r="G711" i="23"/>
  <c r="AA710" i="23"/>
  <c r="G710" i="23"/>
  <c r="X711" i="23" s="1"/>
  <c r="H705" i="23"/>
  <c r="H704" i="23"/>
  <c r="H703" i="23"/>
  <c r="H702" i="23"/>
  <c r="Y697" i="23"/>
  <c r="X697" i="23"/>
  <c r="U697" i="23"/>
  <c r="T697" i="23"/>
  <c r="Q697" i="23"/>
  <c r="L697" i="23"/>
  <c r="K697" i="23"/>
  <c r="H697" i="23"/>
  <c r="Y696" i="23"/>
  <c r="X696" i="23"/>
  <c r="U696" i="23"/>
  <c r="T696" i="23"/>
  <c r="Q696" i="23"/>
  <c r="M696" i="23"/>
  <c r="L696" i="23"/>
  <c r="I696" i="23"/>
  <c r="H696" i="23"/>
  <c r="Y695" i="23"/>
  <c r="U695" i="23"/>
  <c r="Q695" i="23"/>
  <c r="M695" i="23"/>
  <c r="I695" i="23"/>
  <c r="Y694" i="23"/>
  <c r="X694" i="23"/>
  <c r="X695" i="23" s="1"/>
  <c r="W694" i="23"/>
  <c r="V694" i="23"/>
  <c r="U694" i="23"/>
  <c r="T694" i="23"/>
  <c r="T695" i="23" s="1"/>
  <c r="S694" i="23"/>
  <c r="R694" i="23"/>
  <c r="R695" i="23" s="1"/>
  <c r="Q694" i="23"/>
  <c r="O694" i="23"/>
  <c r="N694" i="23"/>
  <c r="M694" i="23"/>
  <c r="M697" i="23" s="1"/>
  <c r="L694" i="23"/>
  <c r="L695" i="23" s="1"/>
  <c r="K694" i="23"/>
  <c r="J694" i="23"/>
  <c r="J695" i="23" s="1"/>
  <c r="I694" i="23"/>
  <c r="I697" i="23" s="1"/>
  <c r="H694" i="23"/>
  <c r="H695" i="23" s="1"/>
  <c r="G694" i="23"/>
  <c r="Y692" i="23"/>
  <c r="X692" i="23"/>
  <c r="W692" i="23"/>
  <c r="V692" i="23"/>
  <c r="U692" i="23"/>
  <c r="T692" i="23"/>
  <c r="S692" i="23"/>
  <c r="R692" i="23"/>
  <c r="Q692" i="23"/>
  <c r="O692" i="23"/>
  <c r="N692" i="23"/>
  <c r="M692" i="23"/>
  <c r="L692" i="23"/>
  <c r="K692" i="23"/>
  <c r="J692" i="23"/>
  <c r="I692" i="23"/>
  <c r="H692" i="23"/>
  <c r="G692" i="23"/>
  <c r="Y691" i="23"/>
  <c r="X691" i="23"/>
  <c r="W691" i="23"/>
  <c r="V691" i="23"/>
  <c r="U691" i="23"/>
  <c r="T691" i="23"/>
  <c r="S691" i="23"/>
  <c r="R691" i="23"/>
  <c r="Z691" i="23" s="1"/>
  <c r="Q691" i="23"/>
  <c r="O691" i="23"/>
  <c r="N691" i="23"/>
  <c r="M691" i="23"/>
  <c r="L691" i="23"/>
  <c r="K691" i="23"/>
  <c r="J691" i="23"/>
  <c r="I691" i="23"/>
  <c r="H691" i="23"/>
  <c r="G691" i="23"/>
  <c r="G688" i="23"/>
  <c r="AA687" i="23"/>
  <c r="G687" i="23"/>
  <c r="X687" i="23" s="1"/>
  <c r="O688" i="23" s="1"/>
  <c r="H682" i="23"/>
  <c r="H681" i="23"/>
  <c r="H680" i="23"/>
  <c r="H679" i="23"/>
  <c r="X674" i="23"/>
  <c r="W674" i="23"/>
  <c r="T674" i="23"/>
  <c r="S674" i="23"/>
  <c r="O674" i="23"/>
  <c r="K674" i="23"/>
  <c r="G674" i="23"/>
  <c r="X673" i="23"/>
  <c r="W673" i="23"/>
  <c r="T673" i="23"/>
  <c r="S673" i="23"/>
  <c r="O673" i="23"/>
  <c r="L673" i="23"/>
  <c r="K673" i="23"/>
  <c r="H673" i="23"/>
  <c r="G673" i="23"/>
  <c r="X672" i="23"/>
  <c r="U672" i="23"/>
  <c r="T672" i="23"/>
  <c r="L672" i="23"/>
  <c r="H672" i="23"/>
  <c r="Y671" i="23"/>
  <c r="X671" i="23"/>
  <c r="W671" i="23"/>
  <c r="W672" i="23" s="1"/>
  <c r="V671" i="23"/>
  <c r="U671" i="23"/>
  <c r="T671" i="23"/>
  <c r="S671" i="23"/>
  <c r="S672" i="23" s="1"/>
  <c r="R671" i="23"/>
  <c r="Q671" i="23"/>
  <c r="O671" i="23"/>
  <c r="O672" i="23" s="1"/>
  <c r="N671" i="23"/>
  <c r="M671" i="23"/>
  <c r="L671" i="23"/>
  <c r="L674" i="23" s="1"/>
  <c r="K671" i="23"/>
  <c r="K672" i="23" s="1"/>
  <c r="J671" i="23"/>
  <c r="J674" i="23" s="1"/>
  <c r="I671" i="23"/>
  <c r="H671" i="23"/>
  <c r="H674" i="23" s="1"/>
  <c r="G671" i="23"/>
  <c r="G672" i="23" s="1"/>
  <c r="Y669" i="23"/>
  <c r="X669" i="23"/>
  <c r="W669" i="23"/>
  <c r="V669" i="23"/>
  <c r="U669" i="23"/>
  <c r="T669" i="23"/>
  <c r="S669" i="23"/>
  <c r="R669" i="23"/>
  <c r="Q669" i="23"/>
  <c r="O669" i="23"/>
  <c r="N669" i="23"/>
  <c r="M669" i="23"/>
  <c r="L669" i="23"/>
  <c r="K669" i="23"/>
  <c r="J669" i="23"/>
  <c r="I669" i="23"/>
  <c r="H669" i="23"/>
  <c r="G669" i="23"/>
  <c r="Y668" i="23"/>
  <c r="X668" i="23"/>
  <c r="W668" i="23"/>
  <c r="V668" i="23"/>
  <c r="U668" i="23"/>
  <c r="T668" i="23"/>
  <c r="S668" i="23"/>
  <c r="R668" i="23"/>
  <c r="Z668" i="23" s="1"/>
  <c r="Q668" i="23"/>
  <c r="O668" i="23"/>
  <c r="N668" i="23"/>
  <c r="M668" i="23"/>
  <c r="L668" i="23"/>
  <c r="K668" i="23"/>
  <c r="J668" i="23"/>
  <c r="I668" i="23"/>
  <c r="H668" i="23"/>
  <c r="G668" i="23"/>
  <c r="X665" i="23"/>
  <c r="G665" i="23"/>
  <c r="AA664" i="23"/>
  <c r="G664" i="23"/>
  <c r="X664" i="23" s="1"/>
  <c r="H659" i="23"/>
  <c r="H658" i="23"/>
  <c r="H657" i="23"/>
  <c r="H656" i="23"/>
  <c r="W651" i="23"/>
  <c r="V651" i="23"/>
  <c r="S651" i="23"/>
  <c r="R651" i="23"/>
  <c r="N651" i="23"/>
  <c r="J651" i="23"/>
  <c r="W650" i="23"/>
  <c r="V650" i="23"/>
  <c r="S650" i="23"/>
  <c r="R650" i="23"/>
  <c r="O650" i="23"/>
  <c r="N650" i="23"/>
  <c r="K650" i="23"/>
  <c r="J650" i="23"/>
  <c r="G650" i="23"/>
  <c r="W649" i="23"/>
  <c r="S649" i="23"/>
  <c r="O649" i="23"/>
  <c r="K649" i="23"/>
  <c r="G649" i="23"/>
  <c r="Y648" i="23"/>
  <c r="X648" i="23"/>
  <c r="W648" i="23"/>
  <c r="V648" i="23"/>
  <c r="V649" i="23" s="1"/>
  <c r="U648" i="23"/>
  <c r="T648" i="23"/>
  <c r="S648" i="23"/>
  <c r="R648" i="23"/>
  <c r="R649" i="23" s="1"/>
  <c r="Q648" i="23"/>
  <c r="O648" i="23"/>
  <c r="O651" i="23" s="1"/>
  <c r="N648" i="23"/>
  <c r="N649" i="23" s="1"/>
  <c r="M648" i="23"/>
  <c r="L648" i="23"/>
  <c r="K648" i="23"/>
  <c r="K651" i="23" s="1"/>
  <c r="J648" i="23"/>
  <c r="J649" i="23" s="1"/>
  <c r="I648" i="23"/>
  <c r="I651" i="23" s="1"/>
  <c r="H648" i="23"/>
  <c r="G648" i="23"/>
  <c r="G651" i="23" s="1"/>
  <c r="Y646" i="23"/>
  <c r="X646" i="23"/>
  <c r="W646" i="23"/>
  <c r="V646" i="23"/>
  <c r="U646" i="23"/>
  <c r="T646" i="23"/>
  <c r="S646" i="23"/>
  <c r="R646" i="23"/>
  <c r="Q646" i="23"/>
  <c r="O646" i="23"/>
  <c r="N646" i="23"/>
  <c r="M646" i="23"/>
  <c r="L646" i="23"/>
  <c r="K646" i="23"/>
  <c r="J646" i="23"/>
  <c r="I646" i="23"/>
  <c r="H646" i="23"/>
  <c r="G646" i="23"/>
  <c r="Y645" i="23"/>
  <c r="X645" i="23"/>
  <c r="W645" i="23"/>
  <c r="V645" i="23"/>
  <c r="U645" i="23"/>
  <c r="T645" i="23"/>
  <c r="T649" i="23" s="1"/>
  <c r="S645" i="23"/>
  <c r="R645" i="23"/>
  <c r="Q645" i="23"/>
  <c r="O645" i="23"/>
  <c r="N645" i="23"/>
  <c r="M645" i="23"/>
  <c r="L645" i="23"/>
  <c r="L649" i="23" s="1"/>
  <c r="K645" i="23"/>
  <c r="J645" i="23"/>
  <c r="I645" i="23"/>
  <c r="H645" i="23"/>
  <c r="P645" i="23" s="1"/>
  <c r="G645" i="23"/>
  <c r="G642" i="23"/>
  <c r="AA641" i="23"/>
  <c r="X641" i="23"/>
  <c r="L642" i="23" s="1"/>
  <c r="G641" i="23"/>
  <c r="X642" i="23" s="1"/>
  <c r="H636" i="23"/>
  <c r="H635" i="23"/>
  <c r="H634" i="23"/>
  <c r="H633" i="23"/>
  <c r="Y628" i="23"/>
  <c r="V628" i="23"/>
  <c r="U628" i="23"/>
  <c r="R628" i="23"/>
  <c r="Q628" i="23"/>
  <c r="M628" i="23"/>
  <c r="L628" i="23"/>
  <c r="I628" i="23"/>
  <c r="Y627" i="23"/>
  <c r="V627" i="23"/>
  <c r="U627" i="23"/>
  <c r="R627" i="23"/>
  <c r="Q627" i="23"/>
  <c r="N627" i="23"/>
  <c r="M627" i="23"/>
  <c r="J627" i="23"/>
  <c r="I627" i="23"/>
  <c r="V626" i="23"/>
  <c r="S626" i="23"/>
  <c r="R626" i="23"/>
  <c r="N626" i="23"/>
  <c r="K626" i="23"/>
  <c r="J626" i="23"/>
  <c r="Y625" i="23"/>
  <c r="Y626" i="23" s="1"/>
  <c r="X625" i="23"/>
  <c r="W625" i="23"/>
  <c r="V625" i="23"/>
  <c r="U625" i="23"/>
  <c r="U626" i="23" s="1"/>
  <c r="T625" i="23"/>
  <c r="S625" i="23"/>
  <c r="R625" i="23"/>
  <c r="Q625" i="23"/>
  <c r="Q626" i="23" s="1"/>
  <c r="O625" i="23"/>
  <c r="N625" i="23"/>
  <c r="N628" i="23" s="1"/>
  <c r="M625" i="23"/>
  <c r="M626" i="23" s="1"/>
  <c r="L625" i="23"/>
  <c r="K625" i="23"/>
  <c r="J625" i="23"/>
  <c r="J628" i="23" s="1"/>
  <c r="I625" i="23"/>
  <c r="I626" i="23" s="1"/>
  <c r="H625" i="23"/>
  <c r="G625" i="23"/>
  <c r="Y623" i="23"/>
  <c r="X623" i="23"/>
  <c r="W623" i="23"/>
  <c r="V623" i="23"/>
  <c r="U623" i="23"/>
  <c r="T623" i="23"/>
  <c r="S623" i="23"/>
  <c r="R623" i="23"/>
  <c r="Q623" i="23"/>
  <c r="O623" i="23"/>
  <c r="N623" i="23"/>
  <c r="M623" i="23"/>
  <c r="L623" i="23"/>
  <c r="K623" i="23"/>
  <c r="J623" i="23"/>
  <c r="I623" i="23"/>
  <c r="H623" i="23"/>
  <c r="G623" i="23"/>
  <c r="Y622" i="23"/>
  <c r="X622" i="23"/>
  <c r="W622" i="23"/>
  <c r="V622" i="23"/>
  <c r="U622" i="23"/>
  <c r="T622" i="23"/>
  <c r="S622" i="23"/>
  <c r="R622" i="23"/>
  <c r="Q622" i="23"/>
  <c r="Z622" i="23" s="1"/>
  <c r="O622" i="23"/>
  <c r="N622" i="23"/>
  <c r="M622" i="23"/>
  <c r="L622" i="23"/>
  <c r="K622" i="23"/>
  <c r="J622" i="23"/>
  <c r="I622" i="23"/>
  <c r="H622" i="23"/>
  <c r="P622" i="23" s="1"/>
  <c r="AA622" i="23" s="1"/>
  <c r="G622" i="23"/>
  <c r="G619" i="23"/>
  <c r="AA618" i="23"/>
  <c r="G618" i="23"/>
  <c r="X619" i="23" s="1"/>
  <c r="H613" i="23"/>
  <c r="H612" i="23"/>
  <c r="H611" i="23"/>
  <c r="H610" i="23"/>
  <c r="Y605" i="23"/>
  <c r="X605" i="23"/>
  <c r="U605" i="23"/>
  <c r="T605" i="23"/>
  <c r="Q605" i="23"/>
  <c r="L605" i="23"/>
  <c r="K605" i="23"/>
  <c r="H605" i="23"/>
  <c r="Y604" i="23"/>
  <c r="X604" i="23"/>
  <c r="U604" i="23"/>
  <c r="T604" i="23"/>
  <c r="Q604" i="23"/>
  <c r="M604" i="23"/>
  <c r="L604" i="23"/>
  <c r="I604" i="23"/>
  <c r="H604" i="23"/>
  <c r="Y603" i="23"/>
  <c r="U603" i="23"/>
  <c r="Q603" i="23"/>
  <c r="M603" i="23"/>
  <c r="I603" i="23"/>
  <c r="Y602" i="23"/>
  <c r="X602" i="23"/>
  <c r="X603" i="23" s="1"/>
  <c r="W602" i="23"/>
  <c r="V602" i="23"/>
  <c r="U602" i="23"/>
  <c r="T602" i="23"/>
  <c r="T603" i="23" s="1"/>
  <c r="S602" i="23"/>
  <c r="R602" i="23"/>
  <c r="R603" i="23" s="1"/>
  <c r="Q602" i="23"/>
  <c r="O602" i="23"/>
  <c r="N602" i="23"/>
  <c r="M602" i="23"/>
  <c r="M605" i="23" s="1"/>
  <c r="L602" i="23"/>
  <c r="L603" i="23" s="1"/>
  <c r="K602" i="23"/>
  <c r="J602" i="23"/>
  <c r="J603" i="23" s="1"/>
  <c r="I602" i="23"/>
  <c r="I605" i="23" s="1"/>
  <c r="H602" i="23"/>
  <c r="H603" i="23" s="1"/>
  <c r="G602" i="23"/>
  <c r="Y600" i="23"/>
  <c r="X600" i="23"/>
  <c r="W600" i="23"/>
  <c r="V600" i="23"/>
  <c r="U600" i="23"/>
  <c r="T600" i="23"/>
  <c r="S600" i="23"/>
  <c r="R600" i="23"/>
  <c r="Q600" i="23"/>
  <c r="O600" i="23"/>
  <c r="N600" i="23"/>
  <c r="M600" i="23"/>
  <c r="L600" i="23"/>
  <c r="K600" i="23"/>
  <c r="J600" i="23"/>
  <c r="I600" i="23"/>
  <c r="H600" i="23"/>
  <c r="G600" i="23"/>
  <c r="Y599" i="23"/>
  <c r="X599" i="23"/>
  <c r="W599" i="23"/>
  <c r="V599" i="23"/>
  <c r="U599" i="23"/>
  <c r="T599" i="23"/>
  <c r="S599" i="23"/>
  <c r="R599" i="23"/>
  <c r="Z599" i="23" s="1"/>
  <c r="Q599" i="23"/>
  <c r="O599" i="23"/>
  <c r="N599" i="23"/>
  <c r="M599" i="23"/>
  <c r="L599" i="23"/>
  <c r="K599" i="23"/>
  <c r="J599" i="23"/>
  <c r="I599" i="23"/>
  <c r="H599" i="23"/>
  <c r="G599" i="23"/>
  <c r="G596" i="23"/>
  <c r="AA595" i="23"/>
  <c r="G595" i="23"/>
  <c r="X595" i="23" s="1"/>
  <c r="O596" i="23" s="1"/>
  <c r="H590" i="23"/>
  <c r="H589" i="23"/>
  <c r="H588" i="23"/>
  <c r="H587" i="23"/>
  <c r="X582" i="23"/>
  <c r="W582" i="23"/>
  <c r="T582" i="23"/>
  <c r="S582" i="23"/>
  <c r="O582" i="23"/>
  <c r="K582" i="23"/>
  <c r="G582" i="23"/>
  <c r="X581" i="23"/>
  <c r="W581" i="23"/>
  <c r="T581" i="23"/>
  <c r="S581" i="23"/>
  <c r="O581" i="23"/>
  <c r="L581" i="23"/>
  <c r="K581" i="23"/>
  <c r="H581" i="23"/>
  <c r="G581" i="23"/>
  <c r="X580" i="23"/>
  <c r="U580" i="23"/>
  <c r="T580" i="23"/>
  <c r="L580" i="23"/>
  <c r="H580" i="23"/>
  <c r="Y579" i="23"/>
  <c r="X579" i="23"/>
  <c r="W579" i="23"/>
  <c r="W580" i="23" s="1"/>
  <c r="V579" i="23"/>
  <c r="U579" i="23"/>
  <c r="T579" i="23"/>
  <c r="S579" i="23"/>
  <c r="S580" i="23" s="1"/>
  <c r="R579" i="23"/>
  <c r="Q579" i="23"/>
  <c r="O579" i="23"/>
  <c r="O580" i="23" s="1"/>
  <c r="N579" i="23"/>
  <c r="M579" i="23"/>
  <c r="L579" i="23"/>
  <c r="L582" i="23" s="1"/>
  <c r="K579" i="23"/>
  <c r="K580" i="23" s="1"/>
  <c r="J579" i="23"/>
  <c r="J582" i="23" s="1"/>
  <c r="I579" i="23"/>
  <c r="H579" i="23"/>
  <c r="H582" i="23" s="1"/>
  <c r="G579" i="23"/>
  <c r="G580" i="23" s="1"/>
  <c r="Y577" i="23"/>
  <c r="X577" i="23"/>
  <c r="W577" i="23"/>
  <c r="V577" i="23"/>
  <c r="U577" i="23"/>
  <c r="T577" i="23"/>
  <c r="S577" i="23"/>
  <c r="R577" i="23"/>
  <c r="Q577" i="23"/>
  <c r="O577" i="23"/>
  <c r="N577" i="23"/>
  <c r="M577" i="23"/>
  <c r="L577" i="23"/>
  <c r="K577" i="23"/>
  <c r="J577" i="23"/>
  <c r="I577" i="23"/>
  <c r="H577" i="23"/>
  <c r="G577" i="23"/>
  <c r="Y576" i="23"/>
  <c r="X576" i="23"/>
  <c r="W576" i="23"/>
  <c r="V576" i="23"/>
  <c r="U576" i="23"/>
  <c r="T576" i="23"/>
  <c r="S576" i="23"/>
  <c r="R576" i="23"/>
  <c r="Z576" i="23" s="1"/>
  <c r="Q576" i="23"/>
  <c r="O576" i="23"/>
  <c r="N576" i="23"/>
  <c r="M576" i="23"/>
  <c r="L576" i="23"/>
  <c r="K576" i="23"/>
  <c r="J576" i="23"/>
  <c r="I576" i="23"/>
  <c r="H576" i="23"/>
  <c r="G576" i="23"/>
  <c r="X573" i="23"/>
  <c r="G573" i="23"/>
  <c r="AA572" i="23"/>
  <c r="X572" i="23"/>
  <c r="O573" i="23" s="1"/>
  <c r="G572" i="23"/>
  <c r="H567" i="23"/>
  <c r="H566" i="23"/>
  <c r="H565" i="23"/>
  <c r="H564" i="23"/>
  <c r="W559" i="23"/>
  <c r="V559" i="23"/>
  <c r="S559" i="23"/>
  <c r="R559" i="23"/>
  <c r="N559" i="23"/>
  <c r="J559" i="23"/>
  <c r="W558" i="23"/>
  <c r="V558" i="23"/>
  <c r="S558" i="23"/>
  <c r="R558" i="23"/>
  <c r="O558" i="23"/>
  <c r="N558" i="23"/>
  <c r="K558" i="23"/>
  <c r="J558" i="23"/>
  <c r="G558" i="23"/>
  <c r="X557" i="23"/>
  <c r="W557" i="23"/>
  <c r="S557" i="23"/>
  <c r="O557" i="23"/>
  <c r="K557" i="23"/>
  <c r="H557" i="23"/>
  <c r="G557" i="23"/>
  <c r="Y556" i="23"/>
  <c r="X556" i="23"/>
  <c r="W556" i="23"/>
  <c r="V556" i="23"/>
  <c r="V557" i="23" s="1"/>
  <c r="U556" i="23"/>
  <c r="T556" i="23"/>
  <c r="T557" i="23" s="1"/>
  <c r="S556" i="23"/>
  <c r="R556" i="23"/>
  <c r="R557" i="23" s="1"/>
  <c r="Q556" i="23"/>
  <c r="O556" i="23"/>
  <c r="O559" i="23" s="1"/>
  <c r="N556" i="23"/>
  <c r="N557" i="23" s="1"/>
  <c r="M556" i="23"/>
  <c r="L556" i="23"/>
  <c r="L557" i="23" s="1"/>
  <c r="K556" i="23"/>
  <c r="K559" i="23" s="1"/>
  <c r="J556" i="23"/>
  <c r="J557" i="23" s="1"/>
  <c r="I556" i="23"/>
  <c r="H556" i="23"/>
  <c r="G556" i="23"/>
  <c r="G559" i="23" s="1"/>
  <c r="Y554" i="23"/>
  <c r="X554" i="23"/>
  <c r="W554" i="23"/>
  <c r="V554" i="23"/>
  <c r="U554" i="23"/>
  <c r="T554" i="23"/>
  <c r="S554" i="23"/>
  <c r="R554" i="23"/>
  <c r="Q554" i="23"/>
  <c r="O554" i="23"/>
  <c r="N554" i="23"/>
  <c r="M554" i="23"/>
  <c r="L554" i="23"/>
  <c r="K554" i="23"/>
  <c r="J554" i="23"/>
  <c r="I554" i="23"/>
  <c r="H554" i="23"/>
  <c r="G554" i="23"/>
  <c r="Y553" i="23"/>
  <c r="X553" i="23"/>
  <c r="W553" i="23"/>
  <c r="V553" i="23"/>
  <c r="U553" i="23"/>
  <c r="T553" i="23"/>
  <c r="S553" i="23"/>
  <c r="R553" i="23"/>
  <c r="Q553" i="23"/>
  <c r="Z553" i="23" s="1"/>
  <c r="O553" i="23"/>
  <c r="N553" i="23"/>
  <c r="M553" i="23"/>
  <c r="M559" i="23" s="1"/>
  <c r="L553" i="23"/>
  <c r="K553" i="23"/>
  <c r="J553" i="23"/>
  <c r="I553" i="23"/>
  <c r="H553" i="23"/>
  <c r="P553" i="23" s="1"/>
  <c r="AA553" i="23" s="1"/>
  <c r="G553" i="23"/>
  <c r="G550" i="23"/>
  <c r="AA549" i="23"/>
  <c r="X549" i="23"/>
  <c r="L550" i="23" s="1"/>
  <c r="G549" i="23"/>
  <c r="X550" i="23" s="1"/>
  <c r="H544" i="23"/>
  <c r="H543" i="23"/>
  <c r="H542" i="23"/>
  <c r="H541" i="23"/>
  <c r="Y536" i="23"/>
  <c r="V536" i="23"/>
  <c r="U536" i="23"/>
  <c r="R536" i="23"/>
  <c r="Q536" i="23"/>
  <c r="M536" i="23"/>
  <c r="L536" i="23"/>
  <c r="I536" i="23"/>
  <c r="Y535" i="23"/>
  <c r="V535" i="23"/>
  <c r="U535" i="23"/>
  <c r="R535" i="23"/>
  <c r="Q535" i="23"/>
  <c r="N535" i="23"/>
  <c r="M535" i="23"/>
  <c r="J535" i="23"/>
  <c r="I535" i="23"/>
  <c r="V534" i="23"/>
  <c r="R534" i="23"/>
  <c r="N534" i="23"/>
  <c r="J534" i="23"/>
  <c r="Y533" i="23"/>
  <c r="Y534" i="23" s="1"/>
  <c r="X533" i="23"/>
  <c r="W533" i="23"/>
  <c r="V533" i="23"/>
  <c r="U533" i="23"/>
  <c r="U534" i="23" s="1"/>
  <c r="T533" i="23"/>
  <c r="S533" i="23"/>
  <c r="S534" i="23" s="1"/>
  <c r="R533" i="23"/>
  <c r="Q533" i="23"/>
  <c r="Q534" i="23" s="1"/>
  <c r="O533" i="23"/>
  <c r="N533" i="23"/>
  <c r="N536" i="23" s="1"/>
  <c r="M533" i="23"/>
  <c r="M534" i="23" s="1"/>
  <c r="L533" i="23"/>
  <c r="K533" i="23"/>
  <c r="K534" i="23" s="1"/>
  <c r="J533" i="23"/>
  <c r="J536" i="23" s="1"/>
  <c r="I533" i="23"/>
  <c r="I534" i="23" s="1"/>
  <c r="H533" i="23"/>
  <c r="G533" i="23"/>
  <c r="Y531" i="23"/>
  <c r="X531" i="23"/>
  <c r="W531" i="23"/>
  <c r="V531" i="23"/>
  <c r="U531" i="23"/>
  <c r="T531" i="23"/>
  <c r="S531" i="23"/>
  <c r="R531" i="23"/>
  <c r="Q531" i="23"/>
  <c r="O531" i="23"/>
  <c r="N531" i="23"/>
  <c r="M531" i="23"/>
  <c r="L531" i="23"/>
  <c r="K531" i="23"/>
  <c r="J531" i="23"/>
  <c r="I531" i="23"/>
  <c r="H531" i="23"/>
  <c r="G531" i="23"/>
  <c r="Y530" i="23"/>
  <c r="X530" i="23"/>
  <c r="W530" i="23"/>
  <c r="V530" i="23"/>
  <c r="U530" i="23"/>
  <c r="T530" i="23"/>
  <c r="S530" i="23"/>
  <c r="R530" i="23"/>
  <c r="Q530" i="23"/>
  <c r="O530" i="23"/>
  <c r="N530" i="23"/>
  <c r="M530" i="23"/>
  <c r="L530" i="23"/>
  <c r="K530" i="23"/>
  <c r="J530" i="23"/>
  <c r="I530" i="23"/>
  <c r="H530" i="23"/>
  <c r="G530" i="23"/>
  <c r="P530" i="23" s="1"/>
  <c r="G527" i="23"/>
  <c r="AA526" i="23"/>
  <c r="X526" i="23"/>
  <c r="O527" i="23" s="1"/>
  <c r="G526" i="23"/>
  <c r="X527" i="23" s="1"/>
  <c r="H521" i="23"/>
  <c r="H520" i="23"/>
  <c r="H519" i="23"/>
  <c r="H518" i="23"/>
  <c r="U513" i="23"/>
  <c r="Y512" i="23"/>
  <c r="Y510" i="23"/>
  <c r="X510" i="23"/>
  <c r="X511" i="23" s="1"/>
  <c r="W510" i="23"/>
  <c r="V510" i="23"/>
  <c r="U510" i="23"/>
  <c r="T510" i="23"/>
  <c r="T511" i="23" s="1"/>
  <c r="S510" i="23"/>
  <c r="R510" i="23"/>
  <c r="Q510" i="23"/>
  <c r="Q512" i="23" s="1"/>
  <c r="O510" i="23"/>
  <c r="N510" i="23"/>
  <c r="M510" i="23"/>
  <c r="L510" i="23"/>
  <c r="L513" i="23" s="1"/>
  <c r="K510" i="23"/>
  <c r="K513" i="23" s="1"/>
  <c r="J510" i="23"/>
  <c r="I510" i="23"/>
  <c r="I512" i="23" s="1"/>
  <c r="H510" i="23"/>
  <c r="H512" i="23" s="1"/>
  <c r="G510" i="23"/>
  <c r="Y508" i="23"/>
  <c r="X508" i="23"/>
  <c r="W508" i="23"/>
  <c r="V508" i="23"/>
  <c r="U508" i="23"/>
  <c r="T508" i="23"/>
  <c r="S508" i="23"/>
  <c r="R508" i="23"/>
  <c r="Q508" i="23"/>
  <c r="O508" i="23"/>
  <c r="N508" i="23"/>
  <c r="M508" i="23"/>
  <c r="L508" i="23"/>
  <c r="K508" i="23"/>
  <c r="J508" i="23"/>
  <c r="I508" i="23"/>
  <c r="H508" i="23"/>
  <c r="G508" i="23"/>
  <c r="Y507" i="23"/>
  <c r="Y513" i="23" s="1"/>
  <c r="X507" i="23"/>
  <c r="X513" i="23" s="1"/>
  <c r="W507" i="23"/>
  <c r="V507" i="23"/>
  <c r="V511" i="23" s="1"/>
  <c r="U507" i="23"/>
  <c r="U512" i="23" s="1"/>
  <c r="T507" i="23"/>
  <c r="T512" i="23" s="1"/>
  <c r="S507" i="23"/>
  <c r="R507" i="23"/>
  <c r="Z507" i="23" s="1"/>
  <c r="Q507" i="23"/>
  <c r="Q513" i="23" s="1"/>
  <c r="O507" i="23"/>
  <c r="N507" i="23"/>
  <c r="M507" i="23"/>
  <c r="M512" i="23" s="1"/>
  <c r="L507" i="23"/>
  <c r="L512" i="23" s="1"/>
  <c r="K507" i="23"/>
  <c r="J507" i="23"/>
  <c r="I507" i="23"/>
  <c r="I511" i="23" s="1"/>
  <c r="H507" i="23"/>
  <c r="G507" i="23"/>
  <c r="P507" i="23" s="1"/>
  <c r="AA507" i="23" s="1"/>
  <c r="X504" i="23"/>
  <c r="G504" i="23"/>
  <c r="AA503" i="23"/>
  <c r="G503" i="23"/>
  <c r="X503" i="23" s="1"/>
  <c r="H498" i="23"/>
  <c r="H497" i="23"/>
  <c r="H496" i="23"/>
  <c r="H495" i="23"/>
  <c r="S490" i="23"/>
  <c r="J490" i="23"/>
  <c r="K489" i="23"/>
  <c r="Y487" i="23"/>
  <c r="X487" i="23"/>
  <c r="X490" i="23" s="1"/>
  <c r="W487" i="23"/>
  <c r="V487" i="23"/>
  <c r="U487" i="23"/>
  <c r="T487" i="23"/>
  <c r="T490" i="23" s="1"/>
  <c r="S487" i="23"/>
  <c r="S489" i="23" s="1"/>
  <c r="R487" i="23"/>
  <c r="Q487" i="23"/>
  <c r="O487" i="23"/>
  <c r="O489" i="23" s="1"/>
  <c r="N487" i="23"/>
  <c r="N490" i="23" s="1"/>
  <c r="M487" i="23"/>
  <c r="L487" i="23"/>
  <c r="L490" i="23" s="1"/>
  <c r="K487" i="23"/>
  <c r="J487" i="23"/>
  <c r="I487" i="23"/>
  <c r="H487" i="23"/>
  <c r="H490" i="23" s="1"/>
  <c r="G487" i="23"/>
  <c r="G489" i="23" s="1"/>
  <c r="Y485" i="23"/>
  <c r="X485" i="23"/>
  <c r="W485" i="23"/>
  <c r="V485" i="23"/>
  <c r="U485" i="23"/>
  <c r="T485" i="23"/>
  <c r="S485" i="23"/>
  <c r="R485" i="23"/>
  <c r="Q485" i="23"/>
  <c r="O485" i="23"/>
  <c r="N485" i="23"/>
  <c r="M485" i="23"/>
  <c r="L485" i="23"/>
  <c r="K485" i="23"/>
  <c r="J485" i="23"/>
  <c r="I485" i="23"/>
  <c r="H485" i="23"/>
  <c r="G485" i="23"/>
  <c r="Y484" i="23"/>
  <c r="X484" i="23"/>
  <c r="X489" i="23" s="1"/>
  <c r="W484" i="23"/>
  <c r="V484" i="23"/>
  <c r="U484" i="23"/>
  <c r="T484" i="23"/>
  <c r="T489" i="23" s="1"/>
  <c r="S484" i="23"/>
  <c r="R484" i="23"/>
  <c r="Q484" i="23"/>
  <c r="Z484" i="23" s="1"/>
  <c r="O484" i="23"/>
  <c r="O490" i="23" s="1"/>
  <c r="N484" i="23"/>
  <c r="M484" i="23"/>
  <c r="L484" i="23"/>
  <c r="L489" i="23" s="1"/>
  <c r="K484" i="23"/>
  <c r="K490" i="23" s="1"/>
  <c r="J484" i="23"/>
  <c r="I484" i="23"/>
  <c r="H484" i="23"/>
  <c r="H489" i="23" s="1"/>
  <c r="G484" i="23"/>
  <c r="G490" i="23" s="1"/>
  <c r="G481" i="23"/>
  <c r="AA480" i="23"/>
  <c r="X480" i="23"/>
  <c r="L481" i="23" s="1"/>
  <c r="G480" i="23"/>
  <c r="X481" i="23" s="1"/>
  <c r="H475" i="23"/>
  <c r="H474" i="23"/>
  <c r="H473" i="23"/>
  <c r="H472" i="23"/>
  <c r="V467" i="23"/>
  <c r="M467" i="23"/>
  <c r="V466" i="23"/>
  <c r="N466" i="23"/>
  <c r="Y464" i="23"/>
  <c r="X464" i="23"/>
  <c r="W464" i="23"/>
  <c r="W467" i="23" s="1"/>
  <c r="V464" i="23"/>
  <c r="U464" i="23"/>
  <c r="U465" i="23" s="1"/>
  <c r="T464" i="23"/>
  <c r="S464" i="23"/>
  <c r="S467" i="23" s="1"/>
  <c r="R464" i="23"/>
  <c r="R467" i="23" s="1"/>
  <c r="Q464" i="23"/>
  <c r="O464" i="23"/>
  <c r="O467" i="23" s="1"/>
  <c r="N464" i="23"/>
  <c r="M464" i="23"/>
  <c r="L464" i="23"/>
  <c r="K464" i="23"/>
  <c r="K467" i="23" s="1"/>
  <c r="J464" i="23"/>
  <c r="J466" i="23" s="1"/>
  <c r="I464" i="23"/>
  <c r="I467" i="23" s="1"/>
  <c r="H464" i="23"/>
  <c r="G464" i="23"/>
  <c r="G467" i="23" s="1"/>
  <c r="Y462" i="23"/>
  <c r="X462" i="23"/>
  <c r="W462" i="23"/>
  <c r="V462" i="23"/>
  <c r="U462" i="23"/>
  <c r="T462" i="23"/>
  <c r="S462" i="23"/>
  <c r="R462" i="23"/>
  <c r="Q462" i="23"/>
  <c r="O462" i="23"/>
  <c r="N462" i="23"/>
  <c r="M462" i="23"/>
  <c r="L462" i="23"/>
  <c r="K462" i="23"/>
  <c r="J462" i="23"/>
  <c r="I462" i="23"/>
  <c r="H462" i="23"/>
  <c r="G462" i="23"/>
  <c r="Y461" i="23"/>
  <c r="X461" i="23"/>
  <c r="W461" i="23"/>
  <c r="V461" i="23"/>
  <c r="U461" i="23"/>
  <c r="T461" i="23"/>
  <c r="S461" i="23"/>
  <c r="R461" i="23"/>
  <c r="Q461" i="23"/>
  <c r="O461" i="23"/>
  <c r="N461" i="23"/>
  <c r="N467" i="23" s="1"/>
  <c r="M461" i="23"/>
  <c r="L461" i="23"/>
  <c r="K461" i="23"/>
  <c r="J461" i="23"/>
  <c r="J467" i="23" s="1"/>
  <c r="I461" i="23"/>
  <c r="H461" i="23"/>
  <c r="P461" i="23" s="1"/>
  <c r="G461" i="23"/>
  <c r="G458" i="23"/>
  <c r="AA457" i="23"/>
  <c r="X457" i="23"/>
  <c r="L458" i="23" s="1"/>
  <c r="G457" i="23"/>
  <c r="X458" i="23" s="1"/>
  <c r="H452" i="23"/>
  <c r="H451" i="23"/>
  <c r="H450" i="23"/>
  <c r="H449" i="23"/>
  <c r="U443" i="23"/>
  <c r="M443" i="23"/>
  <c r="Y441" i="23"/>
  <c r="Y443" i="23" s="1"/>
  <c r="X441" i="23"/>
  <c r="W441" i="23"/>
  <c r="V441" i="23"/>
  <c r="V444" i="23" s="1"/>
  <c r="U441" i="23"/>
  <c r="U444" i="23" s="1"/>
  <c r="T441" i="23"/>
  <c r="S441" i="23"/>
  <c r="R441" i="23"/>
  <c r="R444" i="23" s="1"/>
  <c r="Q441" i="23"/>
  <c r="Q443" i="23" s="1"/>
  <c r="O441" i="23"/>
  <c r="N441" i="23"/>
  <c r="N444" i="23" s="1"/>
  <c r="M441" i="23"/>
  <c r="L441" i="23"/>
  <c r="L444" i="23" s="1"/>
  <c r="K441" i="23"/>
  <c r="J441" i="23"/>
  <c r="J444" i="23" s="1"/>
  <c r="I441" i="23"/>
  <c r="I443" i="23" s="1"/>
  <c r="H441" i="23"/>
  <c r="H444" i="23" s="1"/>
  <c r="G441" i="23"/>
  <c r="Y439" i="23"/>
  <c r="X439" i="23"/>
  <c r="W439" i="23"/>
  <c r="V439" i="23"/>
  <c r="U439" i="23"/>
  <c r="T439" i="23"/>
  <c r="S439" i="23"/>
  <c r="R439" i="23"/>
  <c r="Q439" i="23"/>
  <c r="O439" i="23"/>
  <c r="N439" i="23"/>
  <c r="M439" i="23"/>
  <c r="L439" i="23"/>
  <c r="K439" i="23"/>
  <c r="J439" i="23"/>
  <c r="I439" i="23"/>
  <c r="H439" i="23"/>
  <c r="G439" i="23"/>
  <c r="Y438" i="23"/>
  <c r="X438" i="23"/>
  <c r="X443" i="23" s="1"/>
  <c r="W438" i="23"/>
  <c r="V438" i="23"/>
  <c r="U438" i="23"/>
  <c r="T438" i="23"/>
  <c r="T443" i="23" s="1"/>
  <c r="S438" i="23"/>
  <c r="R438" i="23"/>
  <c r="Q438" i="23"/>
  <c r="O438" i="23"/>
  <c r="N438" i="23"/>
  <c r="M438" i="23"/>
  <c r="M444" i="23" s="1"/>
  <c r="L438" i="23"/>
  <c r="L443" i="23" s="1"/>
  <c r="K438" i="23"/>
  <c r="J438" i="23"/>
  <c r="I438" i="23"/>
  <c r="I444" i="23" s="1"/>
  <c r="H438" i="23"/>
  <c r="H443" i="23" s="1"/>
  <c r="G438" i="23"/>
  <c r="P438" i="23" s="1"/>
  <c r="G435" i="23"/>
  <c r="AA434" i="23"/>
  <c r="G434" i="23"/>
  <c r="H429" i="23"/>
  <c r="H428" i="23"/>
  <c r="H427" i="23"/>
  <c r="H426" i="23"/>
  <c r="K421" i="23"/>
  <c r="X420" i="23"/>
  <c r="T420" i="23"/>
  <c r="K420" i="23"/>
  <c r="G420" i="23"/>
  <c r="Y418" i="23"/>
  <c r="Y421" i="23" s="1"/>
  <c r="X418" i="23"/>
  <c r="X421" i="23" s="1"/>
  <c r="W418" i="23"/>
  <c r="W420" i="23" s="1"/>
  <c r="V418" i="23"/>
  <c r="U418" i="23"/>
  <c r="U421" i="23" s="1"/>
  <c r="T418" i="23"/>
  <c r="T421" i="23" s="1"/>
  <c r="S418" i="23"/>
  <c r="S420" i="23" s="1"/>
  <c r="R418" i="23"/>
  <c r="Q418" i="23"/>
  <c r="Q421" i="23" s="1"/>
  <c r="O418" i="23"/>
  <c r="O421" i="23" s="1"/>
  <c r="N418" i="23"/>
  <c r="M418" i="23"/>
  <c r="M421" i="23" s="1"/>
  <c r="L418" i="23"/>
  <c r="L421" i="23" s="1"/>
  <c r="K418" i="23"/>
  <c r="J418" i="23"/>
  <c r="I418" i="23"/>
  <c r="I421" i="23" s="1"/>
  <c r="H418" i="23"/>
  <c r="H421" i="23" s="1"/>
  <c r="G418" i="23"/>
  <c r="G421" i="23" s="1"/>
  <c r="Y416" i="23"/>
  <c r="X416" i="23"/>
  <c r="W416" i="23"/>
  <c r="V416" i="23"/>
  <c r="U416" i="23"/>
  <c r="T416" i="23"/>
  <c r="S416" i="23"/>
  <c r="R416" i="23"/>
  <c r="Q416" i="23"/>
  <c r="O416" i="23"/>
  <c r="N416" i="23"/>
  <c r="M416" i="23"/>
  <c r="L416" i="23"/>
  <c r="K416" i="23"/>
  <c r="J416" i="23"/>
  <c r="I416" i="23"/>
  <c r="H416" i="23"/>
  <c r="G416" i="23"/>
  <c r="Y415" i="23"/>
  <c r="X415" i="23"/>
  <c r="W415" i="23"/>
  <c r="W421" i="23" s="1"/>
  <c r="V415" i="23"/>
  <c r="U415" i="23"/>
  <c r="T415" i="23"/>
  <c r="S415" i="23"/>
  <c r="S421" i="23" s="1"/>
  <c r="R415" i="23"/>
  <c r="Z415" i="23" s="1"/>
  <c r="Q415" i="23"/>
  <c r="O415" i="23"/>
  <c r="N415" i="23"/>
  <c r="M415" i="23"/>
  <c r="L415" i="23"/>
  <c r="K415" i="23"/>
  <c r="J415" i="23"/>
  <c r="I415" i="23"/>
  <c r="H415" i="23"/>
  <c r="G415" i="23"/>
  <c r="G412" i="23"/>
  <c r="AA411" i="23"/>
  <c r="G411" i="23"/>
  <c r="X411" i="23" s="1"/>
  <c r="H406" i="23"/>
  <c r="H405" i="23"/>
  <c r="H404" i="23"/>
  <c r="H403" i="23"/>
  <c r="W398" i="23"/>
  <c r="S398" i="23"/>
  <c r="N398" i="23"/>
  <c r="W397" i="23"/>
  <c r="S397" i="23"/>
  <c r="Y395" i="23"/>
  <c r="X395" i="23"/>
  <c r="X398" i="23" s="1"/>
  <c r="W395" i="23"/>
  <c r="V395" i="23"/>
  <c r="U395" i="23"/>
  <c r="T395" i="23"/>
  <c r="T398" i="23" s="1"/>
  <c r="S395" i="23"/>
  <c r="R395" i="23"/>
  <c r="Q395" i="23"/>
  <c r="O395" i="23"/>
  <c r="O398" i="23" s="1"/>
  <c r="N395" i="23"/>
  <c r="N397" i="23" s="1"/>
  <c r="M395" i="23"/>
  <c r="L395" i="23"/>
  <c r="L398" i="23" s="1"/>
  <c r="K395" i="23"/>
  <c r="K398" i="23" s="1"/>
  <c r="J395" i="23"/>
  <c r="J398" i="23" s="1"/>
  <c r="I395" i="23"/>
  <c r="H395" i="23"/>
  <c r="H398" i="23" s="1"/>
  <c r="G395" i="23"/>
  <c r="G398" i="23" s="1"/>
  <c r="Y393" i="23"/>
  <c r="X393" i="23"/>
  <c r="W393" i="23"/>
  <c r="V393" i="23"/>
  <c r="U393" i="23"/>
  <c r="T393" i="23"/>
  <c r="S393" i="23"/>
  <c r="R393" i="23"/>
  <c r="Q393" i="23"/>
  <c r="O393" i="23"/>
  <c r="N393" i="23"/>
  <c r="M393" i="23"/>
  <c r="L393" i="23"/>
  <c r="K393" i="23"/>
  <c r="J393" i="23"/>
  <c r="I393" i="23"/>
  <c r="H393" i="23"/>
  <c r="G393" i="23"/>
  <c r="Y392" i="23"/>
  <c r="X392" i="23"/>
  <c r="W392" i="23"/>
  <c r="V392" i="23"/>
  <c r="U392" i="23"/>
  <c r="T392" i="23"/>
  <c r="S392" i="23"/>
  <c r="R392" i="23"/>
  <c r="Q392" i="23"/>
  <c r="Z392" i="23" s="1"/>
  <c r="O392" i="23"/>
  <c r="N392" i="23"/>
  <c r="M392" i="23"/>
  <c r="L392" i="23"/>
  <c r="K392" i="23"/>
  <c r="J392" i="23"/>
  <c r="I392" i="23"/>
  <c r="H392" i="23"/>
  <c r="G392" i="23"/>
  <c r="G389" i="23"/>
  <c r="AA388" i="23"/>
  <c r="X388" i="23"/>
  <c r="G388" i="23"/>
  <c r="X389" i="23" s="1"/>
  <c r="H383" i="23"/>
  <c r="H382" i="23"/>
  <c r="H381" i="23"/>
  <c r="H380" i="23"/>
  <c r="Y374" i="23"/>
  <c r="Q374" i="23"/>
  <c r="Y372" i="23"/>
  <c r="Y375" i="23" s="1"/>
  <c r="X372" i="23"/>
  <c r="W372" i="23"/>
  <c r="W375" i="23" s="1"/>
  <c r="V372" i="23"/>
  <c r="V374" i="23" s="1"/>
  <c r="U372" i="23"/>
  <c r="U375" i="23" s="1"/>
  <c r="T372" i="23"/>
  <c r="S372" i="23"/>
  <c r="S375" i="23" s="1"/>
  <c r="R372" i="23"/>
  <c r="Q372" i="23"/>
  <c r="Q375" i="23" s="1"/>
  <c r="O372" i="23"/>
  <c r="O375" i="23" s="1"/>
  <c r="N372" i="23"/>
  <c r="M372" i="23"/>
  <c r="M375" i="23" s="1"/>
  <c r="L372" i="23"/>
  <c r="K372" i="23"/>
  <c r="K375" i="23" s="1"/>
  <c r="J372" i="23"/>
  <c r="I372" i="23"/>
  <c r="I375" i="23" s="1"/>
  <c r="H372" i="23"/>
  <c r="G372" i="23"/>
  <c r="G375" i="23" s="1"/>
  <c r="Y370" i="23"/>
  <c r="X370" i="23"/>
  <c r="W370" i="23"/>
  <c r="V370" i="23"/>
  <c r="U370" i="23"/>
  <c r="T370" i="23"/>
  <c r="S370" i="23"/>
  <c r="R370" i="23"/>
  <c r="Q370" i="23"/>
  <c r="O370" i="23"/>
  <c r="N370" i="23"/>
  <c r="M370" i="23"/>
  <c r="L370" i="23"/>
  <c r="K370" i="23"/>
  <c r="J370" i="23"/>
  <c r="I370" i="23"/>
  <c r="H370" i="23"/>
  <c r="G370" i="23"/>
  <c r="Y369" i="23"/>
  <c r="X369" i="23"/>
  <c r="W369" i="23"/>
  <c r="V369" i="23"/>
  <c r="U369" i="23"/>
  <c r="T369" i="23"/>
  <c r="S369" i="23"/>
  <c r="R369" i="23"/>
  <c r="Q369" i="23"/>
  <c r="O369" i="23"/>
  <c r="N369" i="23"/>
  <c r="M369" i="23"/>
  <c r="L369" i="23"/>
  <c r="K369" i="23"/>
  <c r="J369" i="23"/>
  <c r="I369" i="23"/>
  <c r="H369" i="23"/>
  <c r="P369" i="23" s="1"/>
  <c r="G369" i="23"/>
  <c r="G366" i="23"/>
  <c r="AA365" i="23"/>
  <c r="X365" i="23"/>
  <c r="G365" i="23"/>
  <c r="X366" i="23" s="1"/>
  <c r="H360" i="23"/>
  <c r="H359" i="23"/>
  <c r="H358" i="23"/>
  <c r="H357" i="23"/>
  <c r="U352" i="23"/>
  <c r="L352" i="23"/>
  <c r="H352" i="23"/>
  <c r="Y351" i="23"/>
  <c r="U351" i="23"/>
  <c r="Q351" i="23"/>
  <c r="L351" i="23"/>
  <c r="H351" i="23"/>
  <c r="Y349" i="23"/>
  <c r="Y352" i="23" s="1"/>
  <c r="X349" i="23"/>
  <c r="X352" i="23" s="1"/>
  <c r="W349" i="23"/>
  <c r="V349" i="23"/>
  <c r="V352" i="23" s="1"/>
  <c r="U349" i="23"/>
  <c r="T349" i="23"/>
  <c r="T351" i="23" s="1"/>
  <c r="S349" i="23"/>
  <c r="R349" i="23"/>
  <c r="R352" i="23" s="1"/>
  <c r="Q349" i="23"/>
  <c r="Q352" i="23" s="1"/>
  <c r="O349" i="23"/>
  <c r="N349" i="23"/>
  <c r="N352" i="23" s="1"/>
  <c r="M349" i="23"/>
  <c r="M352" i="23" s="1"/>
  <c r="L349" i="23"/>
  <c r="K349" i="23"/>
  <c r="J349" i="23"/>
  <c r="J352" i="23" s="1"/>
  <c r="I349" i="23"/>
  <c r="I352" i="23" s="1"/>
  <c r="H349" i="23"/>
  <c r="G349" i="23"/>
  <c r="Y347" i="23"/>
  <c r="X347" i="23"/>
  <c r="W347" i="23"/>
  <c r="V347" i="23"/>
  <c r="U347" i="23"/>
  <c r="T347" i="23"/>
  <c r="S347" i="23"/>
  <c r="R347" i="23"/>
  <c r="Q347" i="23"/>
  <c r="O347" i="23"/>
  <c r="N347" i="23"/>
  <c r="M347" i="23"/>
  <c r="L347" i="23"/>
  <c r="K347" i="23"/>
  <c r="J347" i="23"/>
  <c r="I347" i="23"/>
  <c r="H347" i="23"/>
  <c r="G347" i="23"/>
  <c r="Y346" i="23"/>
  <c r="X346" i="23"/>
  <c r="W346" i="23"/>
  <c r="V346" i="23"/>
  <c r="U346" i="23"/>
  <c r="T346" i="23"/>
  <c r="S346" i="23"/>
  <c r="R346" i="23"/>
  <c r="Q346" i="23"/>
  <c r="O346" i="23"/>
  <c r="N346" i="23"/>
  <c r="M346" i="23"/>
  <c r="L346" i="23"/>
  <c r="K346" i="23"/>
  <c r="J346" i="23"/>
  <c r="I346" i="23"/>
  <c r="H346" i="23"/>
  <c r="G346" i="23"/>
  <c r="P346" i="23" s="1"/>
  <c r="G343" i="23"/>
  <c r="AA342" i="23"/>
  <c r="G342" i="23"/>
  <c r="H337" i="23"/>
  <c r="H336" i="23"/>
  <c r="H335" i="23"/>
  <c r="H334" i="23"/>
  <c r="X329" i="23"/>
  <c r="W329" i="23"/>
  <c r="O329" i="23"/>
  <c r="W328" i="23"/>
  <c r="S328" i="23"/>
  <c r="L328" i="23"/>
  <c r="H328" i="23"/>
  <c r="Y326" i="23"/>
  <c r="Y329" i="23" s="1"/>
  <c r="X326" i="23"/>
  <c r="X328" i="23" s="1"/>
  <c r="W326" i="23"/>
  <c r="V326" i="23"/>
  <c r="U326" i="23"/>
  <c r="U329" i="23" s="1"/>
  <c r="T326" i="23"/>
  <c r="T328" i="23" s="1"/>
  <c r="S326" i="23"/>
  <c r="S329" i="23" s="1"/>
  <c r="R326" i="23"/>
  <c r="Q326" i="23"/>
  <c r="Q329" i="23" s="1"/>
  <c r="O326" i="23"/>
  <c r="O328" i="23" s="1"/>
  <c r="N326" i="23"/>
  <c r="M326" i="23"/>
  <c r="M329" i="23" s="1"/>
  <c r="L326" i="23"/>
  <c r="L329" i="23" s="1"/>
  <c r="K326" i="23"/>
  <c r="K329" i="23" s="1"/>
  <c r="J326" i="23"/>
  <c r="I326" i="23"/>
  <c r="I329" i="23" s="1"/>
  <c r="H326" i="23"/>
  <c r="G326" i="23"/>
  <c r="G329" i="23" s="1"/>
  <c r="Y324" i="23"/>
  <c r="X324" i="23"/>
  <c r="W324" i="23"/>
  <c r="V324" i="23"/>
  <c r="U324" i="23"/>
  <c r="T324" i="23"/>
  <c r="S324" i="23"/>
  <c r="R324" i="23"/>
  <c r="Q324" i="23"/>
  <c r="O324" i="23"/>
  <c r="N324" i="23"/>
  <c r="M324" i="23"/>
  <c r="L324" i="23"/>
  <c r="K324" i="23"/>
  <c r="J324" i="23"/>
  <c r="I324" i="23"/>
  <c r="H324" i="23"/>
  <c r="G324" i="23"/>
  <c r="Y323" i="23"/>
  <c r="X323" i="23"/>
  <c r="W323" i="23"/>
  <c r="V323" i="23"/>
  <c r="U323" i="23"/>
  <c r="T323" i="23"/>
  <c r="S323" i="23"/>
  <c r="R323" i="23"/>
  <c r="Z323" i="23" s="1"/>
  <c r="Q323" i="23"/>
  <c r="O323" i="23"/>
  <c r="N323" i="23"/>
  <c r="M323" i="23"/>
  <c r="L323" i="23"/>
  <c r="K323" i="23"/>
  <c r="J323" i="23"/>
  <c r="I323" i="23"/>
  <c r="H323" i="23"/>
  <c r="P323" i="23" s="1"/>
  <c r="G323" i="23"/>
  <c r="G320" i="23"/>
  <c r="AA319" i="23"/>
  <c r="G319" i="23"/>
  <c r="X319" i="23" s="1"/>
  <c r="O320" i="23" s="1"/>
  <c r="H314" i="23"/>
  <c r="H313" i="23"/>
  <c r="H312" i="23"/>
  <c r="H311" i="23"/>
  <c r="O305" i="23"/>
  <c r="K305" i="23"/>
  <c r="G305" i="23"/>
  <c r="Y303" i="23"/>
  <c r="X303" i="23"/>
  <c r="X306" i="23" s="1"/>
  <c r="W303" i="23"/>
  <c r="W306" i="23" s="1"/>
  <c r="V303" i="23"/>
  <c r="V305" i="23" s="1"/>
  <c r="U303" i="23"/>
  <c r="T303" i="23"/>
  <c r="T306" i="23" s="1"/>
  <c r="S303" i="23"/>
  <c r="S306" i="23" s="1"/>
  <c r="R303" i="23"/>
  <c r="R306" i="23" s="1"/>
  <c r="Q303" i="23"/>
  <c r="O303" i="23"/>
  <c r="O306" i="23" s="1"/>
  <c r="N303" i="23"/>
  <c r="N305" i="23" s="1"/>
  <c r="M303" i="23"/>
  <c r="L303" i="23"/>
  <c r="L306" i="23" s="1"/>
  <c r="K303" i="23"/>
  <c r="K306" i="23" s="1"/>
  <c r="J303" i="23"/>
  <c r="J306" i="23" s="1"/>
  <c r="I303" i="23"/>
  <c r="H303" i="23"/>
  <c r="H306" i="23" s="1"/>
  <c r="G303" i="23"/>
  <c r="G306" i="23" s="1"/>
  <c r="Y301" i="23"/>
  <c r="X301" i="23"/>
  <c r="W301" i="23"/>
  <c r="V301" i="23"/>
  <c r="U301" i="23"/>
  <c r="T301" i="23"/>
  <c r="S301" i="23"/>
  <c r="R301" i="23"/>
  <c r="Q301" i="23"/>
  <c r="O301" i="23"/>
  <c r="N301" i="23"/>
  <c r="M301" i="23"/>
  <c r="L301" i="23"/>
  <c r="K301" i="23"/>
  <c r="J301" i="23"/>
  <c r="I301" i="23"/>
  <c r="H301" i="23"/>
  <c r="G301" i="23"/>
  <c r="Y300" i="23"/>
  <c r="X300" i="23"/>
  <c r="W300" i="23"/>
  <c r="V300" i="23"/>
  <c r="U300" i="23"/>
  <c r="T300" i="23"/>
  <c r="S300" i="23"/>
  <c r="R300" i="23"/>
  <c r="Q300" i="23"/>
  <c r="Z300" i="23" s="1"/>
  <c r="O300" i="23"/>
  <c r="N300" i="23"/>
  <c r="M300" i="23"/>
  <c r="L300" i="23"/>
  <c r="K300" i="23"/>
  <c r="J300" i="23"/>
  <c r="I300" i="23"/>
  <c r="H300" i="23"/>
  <c r="G300" i="23"/>
  <c r="G297" i="23"/>
  <c r="AA296" i="23"/>
  <c r="G296" i="23"/>
  <c r="X297" i="23" s="1"/>
  <c r="H291" i="23"/>
  <c r="H290" i="23"/>
  <c r="H289" i="23"/>
  <c r="H288" i="23"/>
  <c r="V283" i="23"/>
  <c r="U283" i="23"/>
  <c r="M283" i="23"/>
  <c r="Y282" i="23"/>
  <c r="U282" i="23"/>
  <c r="Q282" i="23"/>
  <c r="M282" i="23"/>
  <c r="Y280" i="23"/>
  <c r="Y283" i="23" s="1"/>
  <c r="X280" i="23"/>
  <c r="W280" i="23"/>
  <c r="W283" i="23" s="1"/>
  <c r="V280" i="23"/>
  <c r="V282" i="23" s="1"/>
  <c r="U280" i="23"/>
  <c r="T280" i="23"/>
  <c r="S280" i="23"/>
  <c r="S283" i="23" s="1"/>
  <c r="R280" i="23"/>
  <c r="Q280" i="23"/>
  <c r="Q283" i="23" s="1"/>
  <c r="O280" i="23"/>
  <c r="O283" i="23" s="1"/>
  <c r="N280" i="23"/>
  <c r="N283" i="23" s="1"/>
  <c r="M280" i="23"/>
  <c r="L280" i="23"/>
  <c r="K280" i="23"/>
  <c r="K283" i="23" s="1"/>
  <c r="J280" i="23"/>
  <c r="J283" i="23" s="1"/>
  <c r="I280" i="23"/>
  <c r="I283" i="23" s="1"/>
  <c r="H280" i="23"/>
  <c r="G280" i="23"/>
  <c r="G283" i="23" s="1"/>
  <c r="Y278" i="23"/>
  <c r="X278" i="23"/>
  <c r="W278" i="23"/>
  <c r="V278" i="23"/>
  <c r="U278" i="23"/>
  <c r="T278" i="23"/>
  <c r="S278" i="23"/>
  <c r="R278" i="23"/>
  <c r="Q278" i="23"/>
  <c r="O278" i="23"/>
  <c r="N278" i="23"/>
  <c r="M278" i="23"/>
  <c r="L278" i="23"/>
  <c r="K278" i="23"/>
  <c r="J278" i="23"/>
  <c r="I278" i="23"/>
  <c r="H278" i="23"/>
  <c r="G278" i="23"/>
  <c r="Y277" i="23"/>
  <c r="X277" i="23"/>
  <c r="W277" i="23"/>
  <c r="V277" i="23"/>
  <c r="U277" i="23"/>
  <c r="T277" i="23"/>
  <c r="S277" i="23"/>
  <c r="R277" i="23"/>
  <c r="Q277" i="23"/>
  <c r="O277" i="23"/>
  <c r="N277" i="23"/>
  <c r="M277" i="23"/>
  <c r="L277" i="23"/>
  <c r="K277" i="23"/>
  <c r="J277" i="23"/>
  <c r="I277" i="23"/>
  <c r="H277" i="23"/>
  <c r="P277" i="23" s="1"/>
  <c r="G277" i="23"/>
  <c r="G274" i="23"/>
  <c r="AA273" i="23"/>
  <c r="G273" i="23"/>
  <c r="X274" i="23" s="1"/>
  <c r="H268" i="23"/>
  <c r="H267" i="23"/>
  <c r="H266" i="23"/>
  <c r="H265" i="23"/>
  <c r="X259" i="23"/>
  <c r="T259" i="23"/>
  <c r="M259" i="23"/>
  <c r="I259" i="23"/>
  <c r="Y257" i="23"/>
  <c r="Y259" i="23" s="1"/>
  <c r="X257" i="23"/>
  <c r="X260" i="23" s="1"/>
  <c r="W257" i="23"/>
  <c r="V257" i="23"/>
  <c r="V260" i="23" s="1"/>
  <c r="U257" i="23"/>
  <c r="U259" i="23" s="1"/>
  <c r="T257" i="23"/>
  <c r="T260" i="23" s="1"/>
  <c r="S257" i="23"/>
  <c r="R257" i="23"/>
  <c r="R260" i="23" s="1"/>
  <c r="Q257" i="23"/>
  <c r="Q260" i="23" s="1"/>
  <c r="O257" i="23"/>
  <c r="N257" i="23"/>
  <c r="N260" i="23" s="1"/>
  <c r="M257" i="23"/>
  <c r="M260" i="23" s="1"/>
  <c r="L257" i="23"/>
  <c r="L260" i="23" s="1"/>
  <c r="K257" i="23"/>
  <c r="J257" i="23"/>
  <c r="J260" i="23" s="1"/>
  <c r="I257" i="23"/>
  <c r="I260" i="23" s="1"/>
  <c r="H257" i="23"/>
  <c r="H260" i="23" s="1"/>
  <c r="G257" i="23"/>
  <c r="Y255" i="23"/>
  <c r="X255" i="23"/>
  <c r="W255" i="23"/>
  <c r="V255" i="23"/>
  <c r="U255" i="23"/>
  <c r="T255" i="23"/>
  <c r="S255" i="23"/>
  <c r="R255" i="23"/>
  <c r="Q255" i="23"/>
  <c r="O255" i="23"/>
  <c r="N255" i="23"/>
  <c r="M255" i="23"/>
  <c r="L255" i="23"/>
  <c r="K255" i="23"/>
  <c r="J255" i="23"/>
  <c r="I255" i="23"/>
  <c r="H255" i="23"/>
  <c r="G255" i="23"/>
  <c r="Y254" i="23"/>
  <c r="X254" i="23"/>
  <c r="W254" i="23"/>
  <c r="V254" i="23"/>
  <c r="U254" i="23"/>
  <c r="T254" i="23"/>
  <c r="S254" i="23"/>
  <c r="R254" i="23"/>
  <c r="Q254" i="23"/>
  <c r="O254" i="23"/>
  <c r="N254" i="23"/>
  <c r="M254" i="23"/>
  <c r="L254" i="23"/>
  <c r="K254" i="23"/>
  <c r="J254" i="23"/>
  <c r="I254" i="23"/>
  <c r="H254" i="23"/>
  <c r="G254" i="23"/>
  <c r="P254" i="23" s="1"/>
  <c r="G251" i="23"/>
  <c r="AA250" i="23"/>
  <c r="G250" i="23"/>
  <c r="H245" i="23"/>
  <c r="H244" i="23"/>
  <c r="H243" i="23"/>
  <c r="H242" i="23"/>
  <c r="W237" i="23"/>
  <c r="S237" i="23"/>
  <c r="X236" i="23"/>
  <c r="W236" i="23"/>
  <c r="O236" i="23"/>
  <c r="G236" i="23"/>
  <c r="Y234" i="23"/>
  <c r="X234" i="23"/>
  <c r="X237" i="23" s="1"/>
  <c r="W234" i="23"/>
  <c r="V234" i="23"/>
  <c r="U234" i="23"/>
  <c r="T234" i="23"/>
  <c r="T236" i="23" s="1"/>
  <c r="S234" i="23"/>
  <c r="S236" i="23" s="1"/>
  <c r="R234" i="23"/>
  <c r="Q234" i="23"/>
  <c r="O234" i="23"/>
  <c r="O237" i="23" s="1"/>
  <c r="N234" i="23"/>
  <c r="M234" i="23"/>
  <c r="M237" i="23" s="1"/>
  <c r="L234" i="23"/>
  <c r="L237" i="23" s="1"/>
  <c r="K234" i="23"/>
  <c r="K237" i="23" s="1"/>
  <c r="J234" i="23"/>
  <c r="I234" i="23"/>
  <c r="I237" i="23" s="1"/>
  <c r="H234" i="23"/>
  <c r="H236" i="23" s="1"/>
  <c r="G234" i="23"/>
  <c r="G237" i="23" s="1"/>
  <c r="Y232" i="23"/>
  <c r="X232" i="23"/>
  <c r="W232" i="23"/>
  <c r="V232" i="23"/>
  <c r="U232" i="23"/>
  <c r="T232" i="23"/>
  <c r="S232" i="23"/>
  <c r="R232" i="23"/>
  <c r="Q232" i="23"/>
  <c r="O232" i="23"/>
  <c r="N232" i="23"/>
  <c r="M232" i="23"/>
  <c r="L232" i="23"/>
  <c r="K232" i="23"/>
  <c r="J232" i="23"/>
  <c r="I232" i="23"/>
  <c r="H232" i="23"/>
  <c r="G232" i="23"/>
  <c r="Y231" i="23"/>
  <c r="X231" i="23"/>
  <c r="W231" i="23"/>
  <c r="V231" i="23"/>
  <c r="U231" i="23"/>
  <c r="T231" i="23"/>
  <c r="S231" i="23"/>
  <c r="R231" i="23"/>
  <c r="Q231" i="23"/>
  <c r="Z231" i="23" s="1"/>
  <c r="O231" i="23"/>
  <c r="N231" i="23"/>
  <c r="M231" i="23"/>
  <c r="L231" i="23"/>
  <c r="K231" i="23"/>
  <c r="J231" i="23"/>
  <c r="I231" i="23"/>
  <c r="H231" i="23"/>
  <c r="P231" i="23" s="1"/>
  <c r="G231" i="23"/>
  <c r="G228" i="23"/>
  <c r="AA227" i="23"/>
  <c r="G227" i="23"/>
  <c r="X227" i="23" s="1"/>
  <c r="O228" i="23" s="1"/>
  <c r="H222" i="23"/>
  <c r="H221" i="23"/>
  <c r="H220" i="23"/>
  <c r="H219" i="23"/>
  <c r="W214" i="23"/>
  <c r="S214" i="23"/>
  <c r="N214" i="23"/>
  <c r="W213" i="23"/>
  <c r="S213" i="23"/>
  <c r="O213" i="23"/>
  <c r="N213" i="23"/>
  <c r="G213" i="23"/>
  <c r="Y211" i="23"/>
  <c r="X211" i="23"/>
  <c r="W211" i="23"/>
  <c r="V211" i="23"/>
  <c r="V213" i="23" s="1"/>
  <c r="U211" i="23"/>
  <c r="T211" i="23"/>
  <c r="S211" i="23"/>
  <c r="R211" i="23"/>
  <c r="R214" i="23" s="1"/>
  <c r="Q211" i="23"/>
  <c r="O211" i="23"/>
  <c r="O214" i="23" s="1"/>
  <c r="N211" i="23"/>
  <c r="M211" i="23"/>
  <c r="L211" i="23"/>
  <c r="K211" i="23"/>
  <c r="K214" i="23" s="1"/>
  <c r="J211" i="23"/>
  <c r="J214" i="23" s="1"/>
  <c r="I211" i="23"/>
  <c r="I214" i="23" s="1"/>
  <c r="H211" i="23"/>
  <c r="G211" i="23"/>
  <c r="G214" i="23" s="1"/>
  <c r="Y209" i="23"/>
  <c r="X209" i="23"/>
  <c r="W209" i="23"/>
  <c r="V209" i="23"/>
  <c r="U209" i="23"/>
  <c r="T209" i="23"/>
  <c r="S209" i="23"/>
  <c r="R209" i="23"/>
  <c r="Q209" i="23"/>
  <c r="O209" i="23"/>
  <c r="N209" i="23"/>
  <c r="M209" i="23"/>
  <c r="L209" i="23"/>
  <c r="K209" i="23"/>
  <c r="J209" i="23"/>
  <c r="I209" i="23"/>
  <c r="H209" i="23"/>
  <c r="G209" i="23"/>
  <c r="Y208" i="23"/>
  <c r="X208" i="23"/>
  <c r="W208" i="23"/>
  <c r="V208" i="23"/>
  <c r="U208" i="23"/>
  <c r="T208" i="23"/>
  <c r="S208" i="23"/>
  <c r="R208" i="23"/>
  <c r="Q208" i="23"/>
  <c r="O208" i="23"/>
  <c r="N208" i="23"/>
  <c r="M208" i="23"/>
  <c r="L208" i="23"/>
  <c r="K208" i="23"/>
  <c r="J208" i="23"/>
  <c r="I208" i="23"/>
  <c r="H208" i="23"/>
  <c r="P208" i="23" s="1"/>
  <c r="G208" i="23"/>
  <c r="G205" i="23"/>
  <c r="AA204" i="23"/>
  <c r="X204" i="23"/>
  <c r="G204" i="23"/>
  <c r="X205" i="23" s="1"/>
  <c r="H199" i="23"/>
  <c r="H198" i="23"/>
  <c r="H197" i="23"/>
  <c r="H196" i="23"/>
  <c r="V191" i="23"/>
  <c r="U191" i="23"/>
  <c r="M191" i="23"/>
  <c r="Y190" i="23"/>
  <c r="U190" i="23"/>
  <c r="Q190" i="23"/>
  <c r="M190" i="23"/>
  <c r="Y188" i="23"/>
  <c r="Y191" i="23" s="1"/>
  <c r="X188" i="23"/>
  <c r="W188" i="23"/>
  <c r="V188" i="23"/>
  <c r="V190" i="23" s="1"/>
  <c r="U188" i="23"/>
  <c r="T188" i="23"/>
  <c r="S188" i="23"/>
  <c r="R188" i="23"/>
  <c r="Q188" i="23"/>
  <c r="Q191" i="23" s="1"/>
  <c r="O188" i="23"/>
  <c r="N188" i="23"/>
  <c r="N191" i="23" s="1"/>
  <c r="M188" i="23"/>
  <c r="L188" i="23"/>
  <c r="K188" i="23"/>
  <c r="J188" i="23"/>
  <c r="J191" i="23" s="1"/>
  <c r="I188" i="23"/>
  <c r="I191" i="23" s="1"/>
  <c r="H188" i="23"/>
  <c r="G188" i="23"/>
  <c r="Y186" i="23"/>
  <c r="X186" i="23"/>
  <c r="W186" i="23"/>
  <c r="V186" i="23"/>
  <c r="U186" i="23"/>
  <c r="T186" i="23"/>
  <c r="S186" i="23"/>
  <c r="R186" i="23"/>
  <c r="Q186" i="23"/>
  <c r="O186" i="23"/>
  <c r="N186" i="23"/>
  <c r="M186" i="23"/>
  <c r="L186" i="23"/>
  <c r="K186" i="23"/>
  <c r="J186" i="23"/>
  <c r="I186" i="23"/>
  <c r="H186" i="23"/>
  <c r="G186" i="23"/>
  <c r="Y185" i="23"/>
  <c r="X185" i="23"/>
  <c r="W185" i="23"/>
  <c r="V185" i="23"/>
  <c r="U185" i="23"/>
  <c r="T185" i="23"/>
  <c r="S185" i="23"/>
  <c r="R185" i="23"/>
  <c r="Z185" i="23" s="1"/>
  <c r="Q185" i="23"/>
  <c r="O185" i="23"/>
  <c r="N185" i="23"/>
  <c r="M185" i="23"/>
  <c r="L185" i="23"/>
  <c r="K185" i="23"/>
  <c r="J185" i="23"/>
  <c r="I185" i="23"/>
  <c r="H185" i="23"/>
  <c r="P185" i="23" s="1"/>
  <c r="AA185" i="23" s="1"/>
  <c r="G185" i="23"/>
  <c r="G182" i="23"/>
  <c r="AA181" i="23"/>
  <c r="G181" i="23"/>
  <c r="X182" i="23" s="1"/>
  <c r="H176" i="23"/>
  <c r="H175" i="23"/>
  <c r="H174" i="23"/>
  <c r="H173" i="23"/>
  <c r="L168" i="23"/>
  <c r="H168" i="23"/>
  <c r="L167" i="23"/>
  <c r="H167" i="23"/>
  <c r="Y165" i="23"/>
  <c r="Y167" i="23" s="1"/>
  <c r="X165" i="23"/>
  <c r="X168" i="23" s="1"/>
  <c r="W165" i="23"/>
  <c r="W168" i="23" s="1"/>
  <c r="V165" i="23"/>
  <c r="U165" i="23"/>
  <c r="U168" i="23" s="1"/>
  <c r="T165" i="23"/>
  <c r="T167" i="23" s="1"/>
  <c r="S165" i="23"/>
  <c r="S167" i="23" s="1"/>
  <c r="R165" i="23"/>
  <c r="Q165" i="23"/>
  <c r="Q168" i="23" s="1"/>
  <c r="O165" i="23"/>
  <c r="N165" i="23"/>
  <c r="N167" i="23" s="1"/>
  <c r="M165" i="23"/>
  <c r="M168" i="23" s="1"/>
  <c r="L165" i="23"/>
  <c r="K165" i="23"/>
  <c r="J165" i="23"/>
  <c r="J167" i="23" s="1"/>
  <c r="I165" i="23"/>
  <c r="I168" i="23" s="1"/>
  <c r="H165" i="23"/>
  <c r="G165" i="23"/>
  <c r="Y163" i="23"/>
  <c r="X163" i="23"/>
  <c r="W163" i="23"/>
  <c r="V163" i="23"/>
  <c r="U163" i="23"/>
  <c r="T163" i="23"/>
  <c r="S163" i="23"/>
  <c r="R163" i="23"/>
  <c r="Q163" i="23"/>
  <c r="O163" i="23"/>
  <c r="N163" i="23"/>
  <c r="M163" i="23"/>
  <c r="L163" i="23"/>
  <c r="K163" i="23"/>
  <c r="J163" i="23"/>
  <c r="I163" i="23"/>
  <c r="H163" i="23"/>
  <c r="G163" i="23"/>
  <c r="Y162" i="23"/>
  <c r="X162" i="23"/>
  <c r="W162" i="23"/>
  <c r="V162" i="23"/>
  <c r="U162" i="23"/>
  <c r="T162" i="23"/>
  <c r="S162" i="23"/>
  <c r="R162" i="23"/>
  <c r="Q162" i="23"/>
  <c r="Q167" i="23" s="1"/>
  <c r="O162" i="23"/>
  <c r="N162" i="23"/>
  <c r="M162" i="23"/>
  <c r="L162" i="23"/>
  <c r="K162" i="23"/>
  <c r="K168" i="23" s="1"/>
  <c r="J162" i="23"/>
  <c r="I162" i="23"/>
  <c r="H162" i="23"/>
  <c r="G162" i="23"/>
  <c r="P162" i="23" s="1"/>
  <c r="G159" i="23"/>
  <c r="AA158" i="23"/>
  <c r="G158" i="23"/>
  <c r="X158" i="23" s="1"/>
  <c r="H153" i="23"/>
  <c r="H152" i="23"/>
  <c r="H151" i="23"/>
  <c r="H150" i="23"/>
  <c r="K145" i="23"/>
  <c r="G145" i="23"/>
  <c r="T144" i="23"/>
  <c r="O144" i="23"/>
  <c r="G144" i="23"/>
  <c r="Y142" i="23"/>
  <c r="X142" i="23"/>
  <c r="X144" i="23" s="1"/>
  <c r="W142" i="23"/>
  <c r="W144" i="23" s="1"/>
  <c r="V142" i="23"/>
  <c r="V145" i="23" s="1"/>
  <c r="U142" i="23"/>
  <c r="T142" i="23"/>
  <c r="T145" i="23" s="1"/>
  <c r="S142" i="23"/>
  <c r="S144" i="23" s="1"/>
  <c r="R142" i="23"/>
  <c r="R144" i="23" s="1"/>
  <c r="Q142" i="23"/>
  <c r="O142" i="23"/>
  <c r="O145" i="23" s="1"/>
  <c r="N142" i="23"/>
  <c r="N145" i="23" s="1"/>
  <c r="M142" i="23"/>
  <c r="M144" i="23" s="1"/>
  <c r="L142" i="23"/>
  <c r="L144" i="23" s="1"/>
  <c r="K142" i="23"/>
  <c r="K144" i="23" s="1"/>
  <c r="J142" i="23"/>
  <c r="J145" i="23" s="1"/>
  <c r="I142" i="23"/>
  <c r="I144" i="23" s="1"/>
  <c r="H142" i="23"/>
  <c r="G142" i="23"/>
  <c r="Y140" i="23"/>
  <c r="X140" i="23"/>
  <c r="W140" i="23"/>
  <c r="V140" i="23"/>
  <c r="U140" i="23"/>
  <c r="T140" i="23"/>
  <c r="S140" i="23"/>
  <c r="R140" i="23"/>
  <c r="Q140" i="23"/>
  <c r="O140" i="23"/>
  <c r="N140" i="23"/>
  <c r="M140" i="23"/>
  <c r="L140" i="23"/>
  <c r="K140" i="23"/>
  <c r="J140" i="23"/>
  <c r="I140" i="23"/>
  <c r="H140" i="23"/>
  <c r="G140" i="23"/>
  <c r="Y139" i="23"/>
  <c r="X139" i="23"/>
  <c r="W139" i="23"/>
  <c r="V139" i="23"/>
  <c r="U139" i="23"/>
  <c r="T139" i="23"/>
  <c r="S139" i="23"/>
  <c r="R139" i="23"/>
  <c r="Q139" i="23"/>
  <c r="Z139" i="23" s="1"/>
  <c r="O139" i="23"/>
  <c r="N139" i="23"/>
  <c r="M139" i="23"/>
  <c r="L139" i="23"/>
  <c r="K139" i="23"/>
  <c r="J139" i="23"/>
  <c r="I139" i="23"/>
  <c r="H139" i="23"/>
  <c r="P139" i="23" s="1"/>
  <c r="AA139" i="23" s="1"/>
  <c r="G139" i="23"/>
  <c r="G136" i="23"/>
  <c r="AA135" i="23"/>
  <c r="G135" i="23"/>
  <c r="X136" i="23" s="1"/>
  <c r="H130" i="23"/>
  <c r="H129" i="23"/>
  <c r="H128" i="23"/>
  <c r="H127" i="23"/>
  <c r="N122" i="23"/>
  <c r="J122" i="23"/>
  <c r="S121" i="23"/>
  <c r="J121" i="23"/>
  <c r="Y119" i="23"/>
  <c r="Y122" i="23" s="1"/>
  <c r="X119" i="23"/>
  <c r="W119" i="23"/>
  <c r="W121" i="23" s="1"/>
  <c r="V119" i="23"/>
  <c r="V122" i="23" s="1"/>
  <c r="U119" i="23"/>
  <c r="T119" i="23"/>
  <c r="S119" i="23"/>
  <c r="S122" i="23" s="1"/>
  <c r="R119" i="23"/>
  <c r="R121" i="23" s="1"/>
  <c r="Q119" i="23"/>
  <c r="Q121" i="23" s="1"/>
  <c r="O119" i="23"/>
  <c r="O121" i="23" s="1"/>
  <c r="N119" i="23"/>
  <c r="N121" i="23" s="1"/>
  <c r="M119" i="23"/>
  <c r="M122" i="23" s="1"/>
  <c r="L119" i="23"/>
  <c r="L121" i="23" s="1"/>
  <c r="K119" i="23"/>
  <c r="K121" i="23" s="1"/>
  <c r="J119" i="23"/>
  <c r="I119" i="23"/>
  <c r="H119" i="23"/>
  <c r="H121" i="23" s="1"/>
  <c r="G119" i="23"/>
  <c r="Y117" i="23"/>
  <c r="X117" i="23"/>
  <c r="W117" i="23"/>
  <c r="V117" i="23"/>
  <c r="U117" i="23"/>
  <c r="T117" i="23"/>
  <c r="S117" i="23"/>
  <c r="R117" i="23"/>
  <c r="Q117" i="23"/>
  <c r="O117" i="23"/>
  <c r="N117" i="23"/>
  <c r="M117" i="23"/>
  <c r="L117" i="23"/>
  <c r="K117" i="23"/>
  <c r="J117" i="23"/>
  <c r="I117" i="23"/>
  <c r="H117" i="23"/>
  <c r="G117" i="23"/>
  <c r="Y116" i="23"/>
  <c r="Y121" i="23" s="1"/>
  <c r="X116" i="23"/>
  <c r="W116" i="23"/>
  <c r="V116" i="23"/>
  <c r="U116" i="23"/>
  <c r="U122" i="23" s="1"/>
  <c r="T116" i="23"/>
  <c r="S116" i="23"/>
  <c r="R116" i="23"/>
  <c r="Q116" i="23"/>
  <c r="Z116" i="23" s="1"/>
  <c r="O116" i="23"/>
  <c r="N116" i="23"/>
  <c r="M116" i="23"/>
  <c r="L116" i="23"/>
  <c r="K116" i="23"/>
  <c r="J116" i="23"/>
  <c r="I116" i="23"/>
  <c r="I122" i="23" s="1"/>
  <c r="H116" i="23"/>
  <c r="G116" i="23"/>
  <c r="P116" i="23" s="1"/>
  <c r="AA116" i="23" s="1"/>
  <c r="G113" i="23"/>
  <c r="AA112" i="23"/>
  <c r="G112" i="23"/>
  <c r="X113" i="23" s="1"/>
  <c r="H107" i="23"/>
  <c r="H106" i="23"/>
  <c r="H105" i="23"/>
  <c r="H104" i="23"/>
  <c r="Q99" i="23"/>
  <c r="I99" i="23"/>
  <c r="U98" i="23"/>
  <c r="M98" i="23"/>
  <c r="Y96" i="23"/>
  <c r="Y99" i="23" s="1"/>
  <c r="X96" i="23"/>
  <c r="X99" i="23" s="1"/>
  <c r="W96" i="23"/>
  <c r="V96" i="23"/>
  <c r="V98" i="23" s="1"/>
  <c r="U96" i="23"/>
  <c r="U99" i="23" s="1"/>
  <c r="T96" i="23"/>
  <c r="S96" i="23"/>
  <c r="R96" i="23"/>
  <c r="R99" i="23" s="1"/>
  <c r="Q96" i="23"/>
  <c r="Q98" i="23" s="1"/>
  <c r="O96" i="23"/>
  <c r="N96" i="23"/>
  <c r="N98" i="23" s="1"/>
  <c r="M96" i="23"/>
  <c r="M99" i="23" s="1"/>
  <c r="L96" i="23"/>
  <c r="L99" i="23" s="1"/>
  <c r="K96" i="23"/>
  <c r="K99" i="23" s="1"/>
  <c r="J96" i="23"/>
  <c r="I96" i="23"/>
  <c r="I98" i="23" s="1"/>
  <c r="H96" i="23"/>
  <c r="G96" i="23"/>
  <c r="Y94" i="23"/>
  <c r="X94" i="23"/>
  <c r="W94" i="23"/>
  <c r="V94" i="23"/>
  <c r="U94" i="23"/>
  <c r="T94" i="23"/>
  <c r="S94" i="23"/>
  <c r="R94" i="23"/>
  <c r="Q94" i="23"/>
  <c r="O94" i="23"/>
  <c r="N94" i="23"/>
  <c r="M94" i="23"/>
  <c r="L94" i="23"/>
  <c r="K94" i="23"/>
  <c r="J94" i="23"/>
  <c r="I94" i="23"/>
  <c r="H94" i="23"/>
  <c r="G94" i="23"/>
  <c r="Y93" i="23"/>
  <c r="X93" i="23"/>
  <c r="W93" i="23"/>
  <c r="V93" i="23"/>
  <c r="U93" i="23"/>
  <c r="T93" i="23"/>
  <c r="S93" i="23"/>
  <c r="R93" i="23"/>
  <c r="Z93" i="23" s="1"/>
  <c r="Q93" i="23"/>
  <c r="O93" i="23"/>
  <c r="O99" i="23" s="1"/>
  <c r="N93" i="23"/>
  <c r="M93" i="23"/>
  <c r="L93" i="23"/>
  <c r="K93" i="23"/>
  <c r="J93" i="23"/>
  <c r="I93" i="23"/>
  <c r="H93" i="23"/>
  <c r="G93" i="23"/>
  <c r="P93" i="23" s="1"/>
  <c r="G90" i="23"/>
  <c r="AA89" i="23"/>
  <c r="G89" i="23"/>
  <c r="X90" i="23" s="1"/>
  <c r="Z40" i="23"/>
  <c r="AA40" i="23" s="1"/>
  <c r="P40" i="23"/>
  <c r="Z39" i="23"/>
  <c r="P39" i="23"/>
  <c r="AA39" i="23" s="1"/>
  <c r="Z38" i="23"/>
  <c r="P38" i="23"/>
  <c r="AA38" i="23" s="1"/>
  <c r="AA37" i="23"/>
  <c r="Z37" i="23"/>
  <c r="P37" i="23"/>
  <c r="Z36" i="23"/>
  <c r="AA36" i="23" s="1"/>
  <c r="P36" i="23"/>
  <c r="Z35" i="23"/>
  <c r="P35" i="23"/>
  <c r="AA35" i="23" s="1"/>
  <c r="Z34" i="23"/>
  <c r="P34" i="23"/>
  <c r="AA34" i="23" s="1"/>
  <c r="AA33" i="23"/>
  <c r="Z33" i="23"/>
  <c r="P33" i="23"/>
  <c r="Z32" i="23"/>
  <c r="AA32" i="23" s="1"/>
  <c r="P32" i="23"/>
  <c r="Z31" i="23"/>
  <c r="P31" i="23"/>
  <c r="AA31" i="23" s="1"/>
  <c r="Z30" i="23"/>
  <c r="P30" i="23"/>
  <c r="AA30" i="23" s="1"/>
  <c r="Z29" i="23"/>
  <c r="AA29" i="23" s="1"/>
  <c r="Z28" i="23"/>
  <c r="Z27" i="23"/>
  <c r="AA27" i="23" s="1"/>
  <c r="Z26" i="23"/>
  <c r="AA26" i="23" s="1"/>
  <c r="AA25" i="23"/>
  <c r="Z25" i="23"/>
  <c r="Z24" i="23"/>
  <c r="AA24" i="23" s="1"/>
  <c r="Z23" i="23"/>
  <c r="AA23" i="23"/>
  <c r="Z22" i="23"/>
  <c r="AA22" i="23"/>
  <c r="Z21" i="23"/>
  <c r="AA21" i="23" s="1"/>
  <c r="Z20" i="23"/>
  <c r="Z19" i="23"/>
  <c r="AA19" i="23" s="1"/>
  <c r="Z18" i="23"/>
  <c r="AA18" i="23" s="1"/>
  <c r="AA17" i="23"/>
  <c r="Z17" i="23"/>
  <c r="Z16" i="23"/>
  <c r="Z15" i="23"/>
  <c r="AA15" i="23"/>
  <c r="Z14" i="23"/>
  <c r="AA14" i="23"/>
  <c r="Z13" i="23"/>
  <c r="AA13" i="23" s="1"/>
  <c r="Z12" i="23"/>
  <c r="Z11" i="23"/>
  <c r="AA11" i="23" s="1"/>
  <c r="Z9" i="23"/>
  <c r="P9" i="23"/>
  <c r="AA9" i="23" s="1"/>
  <c r="H774" i="24"/>
  <c r="H773" i="24"/>
  <c r="H772" i="24"/>
  <c r="H771" i="24"/>
  <c r="X766" i="24"/>
  <c r="W766" i="24"/>
  <c r="T766" i="24"/>
  <c r="S766" i="24"/>
  <c r="O766" i="24"/>
  <c r="K766" i="24"/>
  <c r="G766" i="24"/>
  <c r="X765" i="24"/>
  <c r="W765" i="24"/>
  <c r="T765" i="24"/>
  <c r="S765" i="24"/>
  <c r="O765" i="24"/>
  <c r="L765" i="24"/>
  <c r="K765" i="24"/>
  <c r="H765" i="24"/>
  <c r="G765" i="24"/>
  <c r="X764" i="24"/>
  <c r="T764" i="24"/>
  <c r="L764" i="24"/>
  <c r="H764" i="24"/>
  <c r="Y763" i="24"/>
  <c r="Y764" i="24" s="1"/>
  <c r="X763" i="24"/>
  <c r="W763" i="24"/>
  <c r="W764" i="24" s="1"/>
  <c r="V763" i="24"/>
  <c r="V766" i="24" s="1"/>
  <c r="U763" i="24"/>
  <c r="U764" i="24" s="1"/>
  <c r="T763" i="24"/>
  <c r="S763" i="24"/>
  <c r="S764" i="24" s="1"/>
  <c r="R763" i="24"/>
  <c r="R766" i="24" s="1"/>
  <c r="Q763" i="24"/>
  <c r="Q764" i="24" s="1"/>
  <c r="O763" i="24"/>
  <c r="O764" i="24" s="1"/>
  <c r="N763" i="24"/>
  <c r="N766" i="24" s="1"/>
  <c r="M763" i="24"/>
  <c r="M764" i="24" s="1"/>
  <c r="L763" i="24"/>
  <c r="L766" i="24" s="1"/>
  <c r="K763" i="24"/>
  <c r="K764" i="24" s="1"/>
  <c r="J763" i="24"/>
  <c r="J766" i="24" s="1"/>
  <c r="I763" i="24"/>
  <c r="I764" i="24" s="1"/>
  <c r="H763" i="24"/>
  <c r="H766" i="24" s="1"/>
  <c r="G763" i="24"/>
  <c r="G764" i="24" s="1"/>
  <c r="Y761" i="24"/>
  <c r="X761" i="24"/>
  <c r="W761" i="24"/>
  <c r="V761" i="24"/>
  <c r="U761" i="24"/>
  <c r="T761" i="24"/>
  <c r="S761" i="24"/>
  <c r="R761" i="24"/>
  <c r="Q761" i="24"/>
  <c r="O761" i="24"/>
  <c r="N761" i="24"/>
  <c r="M761" i="24"/>
  <c r="L761" i="24"/>
  <c r="K761" i="24"/>
  <c r="J761" i="24"/>
  <c r="I761" i="24"/>
  <c r="H761" i="24"/>
  <c r="G761" i="24"/>
  <c r="Y760" i="24"/>
  <c r="X760" i="24"/>
  <c r="W760" i="24"/>
  <c r="V760" i="24"/>
  <c r="U760" i="24"/>
  <c r="T760" i="24"/>
  <c r="S760" i="24"/>
  <c r="R760" i="24"/>
  <c r="Q760" i="24"/>
  <c r="Z760" i="24" s="1"/>
  <c r="O760" i="24"/>
  <c r="N760" i="24"/>
  <c r="M760" i="24"/>
  <c r="L760" i="24"/>
  <c r="K760" i="24"/>
  <c r="J760" i="24"/>
  <c r="I760" i="24"/>
  <c r="H760" i="24"/>
  <c r="G760" i="24"/>
  <c r="P760" i="24" s="1"/>
  <c r="X757" i="24"/>
  <c r="G757" i="24"/>
  <c r="AA756" i="24"/>
  <c r="X756" i="24"/>
  <c r="O757" i="24" s="1"/>
  <c r="G756" i="24"/>
  <c r="H751" i="24"/>
  <c r="H750" i="24"/>
  <c r="H749" i="24"/>
  <c r="H748" i="24"/>
  <c r="W743" i="24"/>
  <c r="V743" i="24"/>
  <c r="S743" i="24"/>
  <c r="R743" i="24"/>
  <c r="N743" i="24"/>
  <c r="J743" i="24"/>
  <c r="W742" i="24"/>
  <c r="V742" i="24"/>
  <c r="S742" i="24"/>
  <c r="R742" i="24"/>
  <c r="O742" i="24"/>
  <c r="N742" i="24"/>
  <c r="K742" i="24"/>
  <c r="J742" i="24"/>
  <c r="G742" i="24"/>
  <c r="W741" i="24"/>
  <c r="S741" i="24"/>
  <c r="O741" i="24"/>
  <c r="K741" i="24"/>
  <c r="G741" i="24"/>
  <c r="Y740" i="24"/>
  <c r="Y743" i="24" s="1"/>
  <c r="X740" i="24"/>
  <c r="X741" i="24" s="1"/>
  <c r="W740" i="24"/>
  <c r="V740" i="24"/>
  <c r="V741" i="24" s="1"/>
  <c r="U740" i="24"/>
  <c r="U743" i="24" s="1"/>
  <c r="T740" i="24"/>
  <c r="T741" i="24" s="1"/>
  <c r="S740" i="24"/>
  <c r="R740" i="24"/>
  <c r="R741" i="24" s="1"/>
  <c r="Q740" i="24"/>
  <c r="Q743" i="24" s="1"/>
  <c r="O740" i="24"/>
  <c r="O743" i="24" s="1"/>
  <c r="N740" i="24"/>
  <c r="N741" i="24" s="1"/>
  <c r="M740" i="24"/>
  <c r="M743" i="24" s="1"/>
  <c r="L740" i="24"/>
  <c r="L741" i="24" s="1"/>
  <c r="K740" i="24"/>
  <c r="K743" i="24" s="1"/>
  <c r="J740" i="24"/>
  <c r="J741" i="24" s="1"/>
  <c r="I740" i="24"/>
  <c r="I743" i="24" s="1"/>
  <c r="H740" i="24"/>
  <c r="H741" i="24" s="1"/>
  <c r="G740" i="24"/>
  <c r="G743" i="24" s="1"/>
  <c r="Y738" i="24"/>
  <c r="X738" i="24"/>
  <c r="W738" i="24"/>
  <c r="V738" i="24"/>
  <c r="U738" i="24"/>
  <c r="T738" i="24"/>
  <c r="S738" i="24"/>
  <c r="R738" i="24"/>
  <c r="Q738" i="24"/>
  <c r="O738" i="24"/>
  <c r="N738" i="24"/>
  <c r="M738" i="24"/>
  <c r="L738" i="24"/>
  <c r="K738" i="24"/>
  <c r="J738" i="24"/>
  <c r="I738" i="24"/>
  <c r="H738" i="24"/>
  <c r="G738" i="24"/>
  <c r="Y737" i="24"/>
  <c r="X737" i="24"/>
  <c r="W737" i="24"/>
  <c r="V737" i="24"/>
  <c r="U737" i="24"/>
  <c r="T737" i="24"/>
  <c r="S737" i="24"/>
  <c r="R737" i="24"/>
  <c r="Q737" i="24"/>
  <c r="Z737" i="24" s="1"/>
  <c r="O737" i="24"/>
  <c r="N737" i="24"/>
  <c r="M737" i="24"/>
  <c r="L737" i="24"/>
  <c r="K737" i="24"/>
  <c r="J737" i="24"/>
  <c r="I737" i="24"/>
  <c r="H737" i="24"/>
  <c r="P737" i="24" s="1"/>
  <c r="AA737" i="24" s="1"/>
  <c r="G737" i="24"/>
  <c r="G734" i="24"/>
  <c r="AA733" i="24"/>
  <c r="X733" i="24"/>
  <c r="O734" i="24" s="1"/>
  <c r="G733" i="24"/>
  <c r="X734" i="24" s="1"/>
  <c r="H728" i="24"/>
  <c r="H727" i="24"/>
  <c r="H726" i="24"/>
  <c r="H725" i="24"/>
  <c r="Y720" i="24"/>
  <c r="V720" i="24"/>
  <c r="U720" i="24"/>
  <c r="R720" i="24"/>
  <c r="Q720" i="24"/>
  <c r="M720" i="24"/>
  <c r="L720" i="24"/>
  <c r="I720" i="24"/>
  <c r="H720" i="24"/>
  <c r="Y719" i="24"/>
  <c r="V719" i="24"/>
  <c r="U719" i="24"/>
  <c r="R719" i="24"/>
  <c r="Q719" i="24"/>
  <c r="N719" i="24"/>
  <c r="M719" i="24"/>
  <c r="J719" i="24"/>
  <c r="I719" i="24"/>
  <c r="V718" i="24"/>
  <c r="R718" i="24"/>
  <c r="N718" i="24"/>
  <c r="J718" i="24"/>
  <c r="Y717" i="24"/>
  <c r="Y718" i="24" s="1"/>
  <c r="X717" i="24"/>
  <c r="X720" i="24" s="1"/>
  <c r="W717" i="24"/>
  <c r="W718" i="24" s="1"/>
  <c r="V717" i="24"/>
  <c r="U717" i="24"/>
  <c r="U718" i="24" s="1"/>
  <c r="T717" i="24"/>
  <c r="T720" i="24" s="1"/>
  <c r="S717" i="24"/>
  <c r="S718" i="24" s="1"/>
  <c r="R717" i="24"/>
  <c r="Q717" i="24"/>
  <c r="Q718" i="24" s="1"/>
  <c r="O717" i="24"/>
  <c r="O718" i="24" s="1"/>
  <c r="N717" i="24"/>
  <c r="N720" i="24" s="1"/>
  <c r="M717" i="24"/>
  <c r="M718" i="24" s="1"/>
  <c r="L717" i="24"/>
  <c r="L719" i="24" s="1"/>
  <c r="K717" i="24"/>
  <c r="K718" i="24" s="1"/>
  <c r="J717" i="24"/>
  <c r="J720" i="24" s="1"/>
  <c r="I717" i="24"/>
  <c r="I718" i="24" s="1"/>
  <c r="H717" i="24"/>
  <c r="H719" i="24" s="1"/>
  <c r="G717" i="24"/>
  <c r="G718" i="24" s="1"/>
  <c r="Y715" i="24"/>
  <c r="X715" i="24"/>
  <c r="W715" i="24"/>
  <c r="V715" i="24"/>
  <c r="U715" i="24"/>
  <c r="T715" i="24"/>
  <c r="S715" i="24"/>
  <c r="R715" i="24"/>
  <c r="Q715" i="24"/>
  <c r="O715" i="24"/>
  <c r="N715" i="24"/>
  <c r="M715" i="24"/>
  <c r="L715" i="24"/>
  <c r="K715" i="24"/>
  <c r="J715" i="24"/>
  <c r="I715" i="24"/>
  <c r="H715" i="24"/>
  <c r="G715" i="24"/>
  <c r="Y714" i="24"/>
  <c r="X714" i="24"/>
  <c r="W714" i="24"/>
  <c r="V714" i="24"/>
  <c r="U714" i="24"/>
  <c r="T714" i="24"/>
  <c r="S714" i="24"/>
  <c r="R714" i="24"/>
  <c r="Q714" i="24"/>
  <c r="Z714" i="24" s="1"/>
  <c r="O714" i="24"/>
  <c r="N714" i="24"/>
  <c r="M714" i="24"/>
  <c r="L714" i="24"/>
  <c r="K714" i="24"/>
  <c r="J714" i="24"/>
  <c r="I714" i="24"/>
  <c r="H714" i="24"/>
  <c r="G714" i="24"/>
  <c r="P714" i="24" s="1"/>
  <c r="AA714" i="24" s="1"/>
  <c r="G711" i="24"/>
  <c r="AA710" i="24"/>
  <c r="G710" i="24"/>
  <c r="X710" i="24" s="1"/>
  <c r="H705" i="24"/>
  <c r="H704" i="24"/>
  <c r="H703" i="24"/>
  <c r="H702" i="24"/>
  <c r="Y697" i="24"/>
  <c r="X697" i="24"/>
  <c r="U697" i="24"/>
  <c r="T697" i="24"/>
  <c r="Q697" i="24"/>
  <c r="O697" i="24"/>
  <c r="L697" i="24"/>
  <c r="K697" i="24"/>
  <c r="H697" i="24"/>
  <c r="G697" i="24"/>
  <c r="Y696" i="24"/>
  <c r="X696" i="24"/>
  <c r="U696" i="24"/>
  <c r="T696" i="24"/>
  <c r="Q696" i="24"/>
  <c r="M696" i="24"/>
  <c r="L696" i="24"/>
  <c r="I696" i="24"/>
  <c r="H696" i="24"/>
  <c r="Y695" i="24"/>
  <c r="U695" i="24"/>
  <c r="Q695" i="24"/>
  <c r="M695" i="24"/>
  <c r="I695" i="24"/>
  <c r="Y694" i="24"/>
  <c r="X694" i="24"/>
  <c r="X695" i="24" s="1"/>
  <c r="W694" i="24"/>
  <c r="W697" i="24" s="1"/>
  <c r="V694" i="24"/>
  <c r="V695" i="24" s="1"/>
  <c r="U694" i="24"/>
  <c r="T694" i="24"/>
  <c r="T695" i="24" s="1"/>
  <c r="S694" i="24"/>
  <c r="S697" i="24" s="1"/>
  <c r="R694" i="24"/>
  <c r="R695" i="24" s="1"/>
  <c r="Q694" i="24"/>
  <c r="O694" i="24"/>
  <c r="O696" i="24" s="1"/>
  <c r="N694" i="24"/>
  <c r="N695" i="24" s="1"/>
  <c r="M694" i="24"/>
  <c r="M697" i="24" s="1"/>
  <c r="L694" i="24"/>
  <c r="L695" i="24" s="1"/>
  <c r="K694" i="24"/>
  <c r="K696" i="24" s="1"/>
  <c r="J694" i="24"/>
  <c r="J695" i="24" s="1"/>
  <c r="I694" i="24"/>
  <c r="I697" i="24" s="1"/>
  <c r="H694" i="24"/>
  <c r="H695" i="24" s="1"/>
  <c r="G694" i="24"/>
  <c r="G696" i="24" s="1"/>
  <c r="Y692" i="24"/>
  <c r="X692" i="24"/>
  <c r="W692" i="24"/>
  <c r="V692" i="24"/>
  <c r="U692" i="24"/>
  <c r="T692" i="24"/>
  <c r="S692" i="24"/>
  <c r="R692" i="24"/>
  <c r="Q692" i="24"/>
  <c r="O692" i="24"/>
  <c r="N692" i="24"/>
  <c r="M692" i="24"/>
  <c r="L692" i="24"/>
  <c r="K692" i="24"/>
  <c r="J692" i="24"/>
  <c r="I692" i="24"/>
  <c r="H692" i="24"/>
  <c r="G692" i="24"/>
  <c r="Y691" i="24"/>
  <c r="X691" i="24"/>
  <c r="W691" i="24"/>
  <c r="V691" i="24"/>
  <c r="U691" i="24"/>
  <c r="T691" i="24"/>
  <c r="S691" i="24"/>
  <c r="R691" i="24"/>
  <c r="Z691" i="24" s="1"/>
  <c r="Q691" i="24"/>
  <c r="O691" i="24"/>
  <c r="N691" i="24"/>
  <c r="M691" i="24"/>
  <c r="L691" i="24"/>
  <c r="K691" i="24"/>
  <c r="J691" i="24"/>
  <c r="I691" i="24"/>
  <c r="H691" i="24"/>
  <c r="G691" i="24"/>
  <c r="P691" i="24" s="1"/>
  <c r="X688" i="24"/>
  <c r="G688" i="24"/>
  <c r="AA687" i="24"/>
  <c r="G687" i="24"/>
  <c r="X687" i="24" s="1"/>
  <c r="H682" i="24"/>
  <c r="H681" i="24"/>
  <c r="H680" i="24"/>
  <c r="H679" i="24"/>
  <c r="X674" i="24"/>
  <c r="W674" i="24"/>
  <c r="T674" i="24"/>
  <c r="S674" i="24"/>
  <c r="O674" i="24"/>
  <c r="N674" i="24"/>
  <c r="K674" i="24"/>
  <c r="J674" i="24"/>
  <c r="G674" i="24"/>
  <c r="X673" i="24"/>
  <c r="W673" i="24"/>
  <c r="T673" i="24"/>
  <c r="S673" i="24"/>
  <c r="O673" i="24"/>
  <c r="L673" i="24"/>
  <c r="K673" i="24"/>
  <c r="H673" i="24"/>
  <c r="G673" i="24"/>
  <c r="X672" i="24"/>
  <c r="T672" i="24"/>
  <c r="L672" i="24"/>
  <c r="H672" i="24"/>
  <c r="Y671" i="24"/>
  <c r="Y672" i="24" s="1"/>
  <c r="X671" i="24"/>
  <c r="W671" i="24"/>
  <c r="W672" i="24" s="1"/>
  <c r="V671" i="24"/>
  <c r="V674" i="24" s="1"/>
  <c r="U671" i="24"/>
  <c r="U672" i="24" s="1"/>
  <c r="T671" i="24"/>
  <c r="S671" i="24"/>
  <c r="S672" i="24" s="1"/>
  <c r="R671" i="24"/>
  <c r="R674" i="24" s="1"/>
  <c r="Q671" i="24"/>
  <c r="Q672" i="24" s="1"/>
  <c r="O671" i="24"/>
  <c r="O672" i="24" s="1"/>
  <c r="N671" i="24"/>
  <c r="N673" i="24" s="1"/>
  <c r="M671" i="24"/>
  <c r="M672" i="24" s="1"/>
  <c r="L671" i="24"/>
  <c r="L674" i="24" s="1"/>
  <c r="K671" i="24"/>
  <c r="K672" i="24" s="1"/>
  <c r="J671" i="24"/>
  <c r="J673" i="24" s="1"/>
  <c r="I671" i="24"/>
  <c r="I672" i="24" s="1"/>
  <c r="H671" i="24"/>
  <c r="H674" i="24" s="1"/>
  <c r="G671" i="24"/>
  <c r="G672" i="24" s="1"/>
  <c r="Y669" i="24"/>
  <c r="X669" i="24"/>
  <c r="W669" i="24"/>
  <c r="V669" i="24"/>
  <c r="U669" i="24"/>
  <c r="T669" i="24"/>
  <c r="S669" i="24"/>
  <c r="R669" i="24"/>
  <c r="Q669" i="24"/>
  <c r="O669" i="24"/>
  <c r="N669" i="24"/>
  <c r="M669" i="24"/>
  <c r="L669" i="24"/>
  <c r="K669" i="24"/>
  <c r="J669" i="24"/>
  <c r="I669" i="24"/>
  <c r="H669" i="24"/>
  <c r="G669" i="24"/>
  <c r="Y668" i="24"/>
  <c r="X668" i="24"/>
  <c r="W668" i="24"/>
  <c r="V668" i="24"/>
  <c r="U668" i="24"/>
  <c r="T668" i="24"/>
  <c r="S668" i="24"/>
  <c r="R668" i="24"/>
  <c r="Q668" i="24"/>
  <c r="Z668" i="24" s="1"/>
  <c r="O668" i="24"/>
  <c r="N668" i="24"/>
  <c r="M668" i="24"/>
  <c r="L668" i="24"/>
  <c r="K668" i="24"/>
  <c r="J668" i="24"/>
  <c r="I668" i="24"/>
  <c r="H668" i="24"/>
  <c r="G668" i="24"/>
  <c r="P668" i="24" s="1"/>
  <c r="AA668" i="24" s="1"/>
  <c r="X665" i="24"/>
  <c r="G665" i="24"/>
  <c r="AA664" i="24"/>
  <c r="X664" i="24"/>
  <c r="O665" i="24" s="1"/>
  <c r="G664" i="24"/>
  <c r="H659" i="24"/>
  <c r="H658" i="24"/>
  <c r="H657" i="24"/>
  <c r="H656" i="24"/>
  <c r="W651" i="24"/>
  <c r="V651" i="24"/>
  <c r="S651" i="24"/>
  <c r="R651" i="24"/>
  <c r="N651" i="24"/>
  <c r="M651" i="24"/>
  <c r="J651" i="24"/>
  <c r="I651" i="24"/>
  <c r="W650" i="24"/>
  <c r="V650" i="24"/>
  <c r="S650" i="24"/>
  <c r="R650" i="24"/>
  <c r="O650" i="24"/>
  <c r="N650" i="24"/>
  <c r="K650" i="24"/>
  <c r="J650" i="24"/>
  <c r="G650" i="24"/>
  <c r="W649" i="24"/>
  <c r="S649" i="24"/>
  <c r="O649" i="24"/>
  <c r="K649" i="24"/>
  <c r="G649" i="24"/>
  <c r="Y648" i="24"/>
  <c r="Y651" i="24" s="1"/>
  <c r="X648" i="24"/>
  <c r="X649" i="24" s="1"/>
  <c r="W648" i="24"/>
  <c r="V648" i="24"/>
  <c r="V649" i="24" s="1"/>
  <c r="U648" i="24"/>
  <c r="U651" i="24" s="1"/>
  <c r="T648" i="24"/>
  <c r="T649" i="24" s="1"/>
  <c r="S648" i="24"/>
  <c r="R648" i="24"/>
  <c r="R649" i="24" s="1"/>
  <c r="Q648" i="24"/>
  <c r="Q651" i="24" s="1"/>
  <c r="O648" i="24"/>
  <c r="O651" i="24" s="1"/>
  <c r="N648" i="24"/>
  <c r="N649" i="24" s="1"/>
  <c r="M648" i="24"/>
  <c r="M650" i="24" s="1"/>
  <c r="L648" i="24"/>
  <c r="L649" i="24" s="1"/>
  <c r="K648" i="24"/>
  <c r="K651" i="24" s="1"/>
  <c r="J648" i="24"/>
  <c r="J649" i="24" s="1"/>
  <c r="I648" i="24"/>
  <c r="I650" i="24" s="1"/>
  <c r="H648" i="24"/>
  <c r="H649" i="24" s="1"/>
  <c r="G648" i="24"/>
  <c r="G651" i="24" s="1"/>
  <c r="Y646" i="24"/>
  <c r="X646" i="24"/>
  <c r="W646" i="24"/>
  <c r="V646" i="24"/>
  <c r="U646" i="24"/>
  <c r="T646" i="24"/>
  <c r="S646" i="24"/>
  <c r="R646" i="24"/>
  <c r="Q646" i="24"/>
  <c r="O646" i="24"/>
  <c r="N646" i="24"/>
  <c r="M646" i="24"/>
  <c r="L646" i="24"/>
  <c r="K646" i="24"/>
  <c r="J646" i="24"/>
  <c r="I646" i="24"/>
  <c r="H646" i="24"/>
  <c r="G646" i="24"/>
  <c r="Y645" i="24"/>
  <c r="X645" i="24"/>
  <c r="W645" i="24"/>
  <c r="V645" i="24"/>
  <c r="U645" i="24"/>
  <c r="T645" i="24"/>
  <c r="S645" i="24"/>
  <c r="R645" i="24"/>
  <c r="Q645" i="24"/>
  <c r="Z645" i="24" s="1"/>
  <c r="O645" i="24"/>
  <c r="N645" i="24"/>
  <c r="M645" i="24"/>
  <c r="L645" i="24"/>
  <c r="K645" i="24"/>
  <c r="J645" i="24"/>
  <c r="I645" i="24"/>
  <c r="H645" i="24"/>
  <c r="P645" i="24" s="1"/>
  <c r="AA645" i="24" s="1"/>
  <c r="G645" i="24"/>
  <c r="G642" i="24"/>
  <c r="AA641" i="24"/>
  <c r="X641" i="24"/>
  <c r="O642" i="24" s="1"/>
  <c r="G641" i="24"/>
  <c r="X642" i="24" s="1"/>
  <c r="H636" i="24"/>
  <c r="H635" i="24"/>
  <c r="H634" i="24"/>
  <c r="H633" i="24"/>
  <c r="Y628" i="24"/>
  <c r="V628" i="24"/>
  <c r="U628" i="24"/>
  <c r="R628" i="24"/>
  <c r="Q628" i="24"/>
  <c r="M628" i="24"/>
  <c r="L628" i="24"/>
  <c r="I628" i="24"/>
  <c r="H628" i="24"/>
  <c r="Y627" i="24"/>
  <c r="V627" i="24"/>
  <c r="U627" i="24"/>
  <c r="R627" i="24"/>
  <c r="Q627" i="24"/>
  <c r="N627" i="24"/>
  <c r="M627" i="24"/>
  <c r="J627" i="24"/>
  <c r="I627" i="24"/>
  <c r="V626" i="24"/>
  <c r="R626" i="24"/>
  <c r="N626" i="24"/>
  <c r="J626" i="24"/>
  <c r="Y625" i="24"/>
  <c r="Y626" i="24" s="1"/>
  <c r="X625" i="24"/>
  <c r="X628" i="24" s="1"/>
  <c r="W625" i="24"/>
  <c r="W626" i="24" s="1"/>
  <c r="V625" i="24"/>
  <c r="U625" i="24"/>
  <c r="U626" i="24" s="1"/>
  <c r="T625" i="24"/>
  <c r="T628" i="24" s="1"/>
  <c r="S625" i="24"/>
  <c r="S626" i="24" s="1"/>
  <c r="R625" i="24"/>
  <c r="Q625" i="24"/>
  <c r="Q626" i="24" s="1"/>
  <c r="O625" i="24"/>
  <c r="O626" i="24" s="1"/>
  <c r="N625" i="24"/>
  <c r="N628" i="24" s="1"/>
  <c r="M625" i="24"/>
  <c r="M626" i="24" s="1"/>
  <c r="L625" i="24"/>
  <c r="L627" i="24" s="1"/>
  <c r="K625" i="24"/>
  <c r="K626" i="24" s="1"/>
  <c r="J625" i="24"/>
  <c r="J628" i="24" s="1"/>
  <c r="I625" i="24"/>
  <c r="I626" i="24" s="1"/>
  <c r="H625" i="24"/>
  <c r="H627" i="24" s="1"/>
  <c r="G625" i="24"/>
  <c r="G626" i="24" s="1"/>
  <c r="Y623" i="24"/>
  <c r="X623" i="24"/>
  <c r="W623" i="24"/>
  <c r="V623" i="24"/>
  <c r="U623" i="24"/>
  <c r="T623" i="24"/>
  <c r="S623" i="24"/>
  <c r="R623" i="24"/>
  <c r="Q623" i="24"/>
  <c r="O623" i="24"/>
  <c r="N623" i="24"/>
  <c r="M623" i="24"/>
  <c r="L623" i="24"/>
  <c r="K623" i="24"/>
  <c r="J623" i="24"/>
  <c r="I623" i="24"/>
  <c r="H623" i="24"/>
  <c r="G623" i="24"/>
  <c r="Y622" i="24"/>
  <c r="X622" i="24"/>
  <c r="W622" i="24"/>
  <c r="V622" i="24"/>
  <c r="U622" i="24"/>
  <c r="T622" i="24"/>
  <c r="S622" i="24"/>
  <c r="R622" i="24"/>
  <c r="Q622" i="24"/>
  <c r="Z622" i="24" s="1"/>
  <c r="O622" i="24"/>
  <c r="N622" i="24"/>
  <c r="M622" i="24"/>
  <c r="L622" i="24"/>
  <c r="K622" i="24"/>
  <c r="J622" i="24"/>
  <c r="I622" i="24"/>
  <c r="H622" i="24"/>
  <c r="G622" i="24"/>
  <c r="P622" i="24" s="1"/>
  <c r="G619" i="24"/>
  <c r="AA618" i="24"/>
  <c r="G618" i="24"/>
  <c r="X618" i="24" s="1"/>
  <c r="H613" i="24"/>
  <c r="H612" i="24"/>
  <c r="H611" i="24"/>
  <c r="H610" i="24"/>
  <c r="Y605" i="24"/>
  <c r="X605" i="24"/>
  <c r="U605" i="24"/>
  <c r="T605" i="24"/>
  <c r="Q605" i="24"/>
  <c r="O605" i="24"/>
  <c r="L605" i="24"/>
  <c r="K605" i="24"/>
  <c r="H605" i="24"/>
  <c r="G605" i="24"/>
  <c r="Y604" i="24"/>
  <c r="X604" i="24"/>
  <c r="U604" i="24"/>
  <c r="T604" i="24"/>
  <c r="Q604" i="24"/>
  <c r="M604" i="24"/>
  <c r="L604" i="24"/>
  <c r="I604" i="24"/>
  <c r="H604" i="24"/>
  <c r="Y603" i="24"/>
  <c r="U603" i="24"/>
  <c r="Q603" i="24"/>
  <c r="M603" i="24"/>
  <c r="I603" i="24"/>
  <c r="Y602" i="24"/>
  <c r="X602" i="24"/>
  <c r="X603" i="24" s="1"/>
  <c r="W602" i="24"/>
  <c r="W605" i="24" s="1"/>
  <c r="V602" i="24"/>
  <c r="V603" i="24" s="1"/>
  <c r="U602" i="24"/>
  <c r="T602" i="24"/>
  <c r="T603" i="24" s="1"/>
  <c r="S602" i="24"/>
  <c r="S605" i="24" s="1"/>
  <c r="R602" i="24"/>
  <c r="R603" i="24" s="1"/>
  <c r="Q602" i="24"/>
  <c r="O602" i="24"/>
  <c r="O604" i="24" s="1"/>
  <c r="N602" i="24"/>
  <c r="N603" i="24" s="1"/>
  <c r="M602" i="24"/>
  <c r="M605" i="24" s="1"/>
  <c r="L602" i="24"/>
  <c r="L603" i="24" s="1"/>
  <c r="K602" i="24"/>
  <c r="K604" i="24" s="1"/>
  <c r="J602" i="24"/>
  <c r="J603" i="24" s="1"/>
  <c r="I602" i="24"/>
  <c r="I605" i="24" s="1"/>
  <c r="H602" i="24"/>
  <c r="H603" i="24" s="1"/>
  <c r="G602" i="24"/>
  <c r="G604" i="24" s="1"/>
  <c r="Y600" i="24"/>
  <c r="X600" i="24"/>
  <c r="W600" i="24"/>
  <c r="V600" i="24"/>
  <c r="U600" i="24"/>
  <c r="T600" i="24"/>
  <c r="S600" i="24"/>
  <c r="R600" i="24"/>
  <c r="Q600" i="24"/>
  <c r="O600" i="24"/>
  <c r="N600" i="24"/>
  <c r="M600" i="24"/>
  <c r="L600" i="24"/>
  <c r="K600" i="24"/>
  <c r="J600" i="24"/>
  <c r="I600" i="24"/>
  <c r="H600" i="24"/>
  <c r="G600" i="24"/>
  <c r="Y599" i="24"/>
  <c r="X599" i="24"/>
  <c r="W599" i="24"/>
  <c r="V599" i="24"/>
  <c r="U599" i="24"/>
  <c r="T599" i="24"/>
  <c r="S599" i="24"/>
  <c r="R599" i="24"/>
  <c r="Z599" i="24" s="1"/>
  <c r="Q599" i="24"/>
  <c r="O599" i="24"/>
  <c r="N599" i="24"/>
  <c r="M599" i="24"/>
  <c r="L599" i="24"/>
  <c r="K599" i="24"/>
  <c r="J599" i="24"/>
  <c r="I599" i="24"/>
  <c r="H599" i="24"/>
  <c r="G599" i="24"/>
  <c r="P599" i="24" s="1"/>
  <c r="X596" i="24"/>
  <c r="G596" i="24"/>
  <c r="AA595" i="24"/>
  <c r="G595" i="24"/>
  <c r="X595" i="24" s="1"/>
  <c r="H590" i="24"/>
  <c r="H589" i="24"/>
  <c r="H588" i="24"/>
  <c r="H587" i="24"/>
  <c r="X582" i="24"/>
  <c r="W582" i="24"/>
  <c r="T582" i="24"/>
  <c r="S582" i="24"/>
  <c r="O582" i="24"/>
  <c r="N582" i="24"/>
  <c r="K582" i="24"/>
  <c r="J582" i="24"/>
  <c r="G582" i="24"/>
  <c r="X581" i="24"/>
  <c r="W581" i="24"/>
  <c r="T581" i="24"/>
  <c r="S581" i="24"/>
  <c r="O581" i="24"/>
  <c r="L581" i="24"/>
  <c r="K581" i="24"/>
  <c r="H581" i="24"/>
  <c r="G581" i="24"/>
  <c r="X580" i="24"/>
  <c r="T580" i="24"/>
  <c r="L580" i="24"/>
  <c r="H580" i="24"/>
  <c r="Y579" i="24"/>
  <c r="Y580" i="24" s="1"/>
  <c r="X579" i="24"/>
  <c r="W579" i="24"/>
  <c r="W580" i="24" s="1"/>
  <c r="V579" i="24"/>
  <c r="V582" i="24" s="1"/>
  <c r="U579" i="24"/>
  <c r="U580" i="24" s="1"/>
  <c r="T579" i="24"/>
  <c r="S579" i="24"/>
  <c r="S580" i="24" s="1"/>
  <c r="R579" i="24"/>
  <c r="R582" i="24" s="1"/>
  <c r="Q579" i="24"/>
  <c r="Q580" i="24" s="1"/>
  <c r="O579" i="24"/>
  <c r="O580" i="24" s="1"/>
  <c r="N579" i="24"/>
  <c r="N581" i="24" s="1"/>
  <c r="M579" i="24"/>
  <c r="M580" i="24" s="1"/>
  <c r="L579" i="24"/>
  <c r="L582" i="24" s="1"/>
  <c r="K579" i="24"/>
  <c r="K580" i="24" s="1"/>
  <c r="J579" i="24"/>
  <c r="J581" i="24" s="1"/>
  <c r="I579" i="24"/>
  <c r="I580" i="24" s="1"/>
  <c r="H579" i="24"/>
  <c r="H582" i="24" s="1"/>
  <c r="G579" i="24"/>
  <c r="G580" i="24" s="1"/>
  <c r="Y577" i="24"/>
  <c r="X577" i="24"/>
  <c r="W577" i="24"/>
  <c r="V577" i="24"/>
  <c r="U577" i="24"/>
  <c r="T577" i="24"/>
  <c r="S577" i="24"/>
  <c r="R577" i="24"/>
  <c r="Q577" i="24"/>
  <c r="O577" i="24"/>
  <c r="N577" i="24"/>
  <c r="M577" i="24"/>
  <c r="L577" i="24"/>
  <c r="K577" i="24"/>
  <c r="J577" i="24"/>
  <c r="I577" i="24"/>
  <c r="H577" i="24"/>
  <c r="G577" i="24"/>
  <c r="Y576" i="24"/>
  <c r="X576" i="24"/>
  <c r="W576" i="24"/>
  <c r="V576" i="24"/>
  <c r="U576" i="24"/>
  <c r="T576" i="24"/>
  <c r="S576" i="24"/>
  <c r="R576" i="24"/>
  <c r="Q576" i="24"/>
  <c r="Z576" i="24" s="1"/>
  <c r="O576" i="24"/>
  <c r="N576" i="24"/>
  <c r="M576" i="24"/>
  <c r="L576" i="24"/>
  <c r="K576" i="24"/>
  <c r="J576" i="24"/>
  <c r="I576" i="24"/>
  <c r="H576" i="24"/>
  <c r="G576" i="24"/>
  <c r="P576" i="24" s="1"/>
  <c r="AA576" i="24" s="1"/>
  <c r="X573" i="24"/>
  <c r="G573" i="24"/>
  <c r="AA572" i="24"/>
  <c r="X572" i="24"/>
  <c r="O573" i="24" s="1"/>
  <c r="G572" i="24"/>
  <c r="H567" i="24"/>
  <c r="H566" i="24"/>
  <c r="H565" i="24"/>
  <c r="H564" i="24"/>
  <c r="W559" i="24"/>
  <c r="V559" i="24"/>
  <c r="S559" i="24"/>
  <c r="R559" i="24"/>
  <c r="N559" i="24"/>
  <c r="M559" i="24"/>
  <c r="J559" i="24"/>
  <c r="I559" i="24"/>
  <c r="W558" i="24"/>
  <c r="V558" i="24"/>
  <c r="S558" i="24"/>
  <c r="R558" i="24"/>
  <c r="O558" i="24"/>
  <c r="N558" i="24"/>
  <c r="K558" i="24"/>
  <c r="J558" i="24"/>
  <c r="G558" i="24"/>
  <c r="W557" i="24"/>
  <c r="S557" i="24"/>
  <c r="O557" i="24"/>
  <c r="K557" i="24"/>
  <c r="G557" i="24"/>
  <c r="Y556" i="24"/>
  <c r="Y559" i="24" s="1"/>
  <c r="X556" i="24"/>
  <c r="X557" i="24" s="1"/>
  <c r="W556" i="24"/>
  <c r="V556" i="24"/>
  <c r="V557" i="24" s="1"/>
  <c r="U556" i="24"/>
  <c r="U559" i="24" s="1"/>
  <c r="T556" i="24"/>
  <c r="T557" i="24" s="1"/>
  <c r="S556" i="24"/>
  <c r="R556" i="24"/>
  <c r="R557" i="24" s="1"/>
  <c r="Q556" i="24"/>
  <c r="Q559" i="24" s="1"/>
  <c r="O556" i="24"/>
  <c r="O559" i="24" s="1"/>
  <c r="N556" i="24"/>
  <c r="N557" i="24" s="1"/>
  <c r="M556" i="24"/>
  <c r="M558" i="24" s="1"/>
  <c r="L556" i="24"/>
  <c r="L557" i="24" s="1"/>
  <c r="K556" i="24"/>
  <c r="K559" i="24" s="1"/>
  <c r="J556" i="24"/>
  <c r="J557" i="24" s="1"/>
  <c r="I556" i="24"/>
  <c r="I558" i="24" s="1"/>
  <c r="H556" i="24"/>
  <c r="H557" i="24" s="1"/>
  <c r="G556" i="24"/>
  <c r="G559" i="24" s="1"/>
  <c r="Y554" i="24"/>
  <c r="X554" i="24"/>
  <c r="W554" i="24"/>
  <c r="V554" i="24"/>
  <c r="U554" i="24"/>
  <c r="T554" i="24"/>
  <c r="S554" i="24"/>
  <c r="R554" i="24"/>
  <c r="Q554" i="24"/>
  <c r="O554" i="24"/>
  <c r="N554" i="24"/>
  <c r="M554" i="24"/>
  <c r="L554" i="24"/>
  <c r="K554" i="24"/>
  <c r="J554" i="24"/>
  <c r="I554" i="24"/>
  <c r="H554" i="24"/>
  <c r="G554" i="24"/>
  <c r="Y553" i="24"/>
  <c r="X553" i="24"/>
  <c r="W553" i="24"/>
  <c r="V553" i="24"/>
  <c r="U553" i="24"/>
  <c r="T553" i="24"/>
  <c r="S553" i="24"/>
  <c r="R553" i="24"/>
  <c r="Q553" i="24"/>
  <c r="Z553" i="24" s="1"/>
  <c r="O553" i="24"/>
  <c r="N553" i="24"/>
  <c r="M553" i="24"/>
  <c r="L553" i="24"/>
  <c r="K553" i="24"/>
  <c r="J553" i="24"/>
  <c r="I553" i="24"/>
  <c r="H553" i="24"/>
  <c r="P553" i="24" s="1"/>
  <c r="AA553" i="24" s="1"/>
  <c r="G553" i="24"/>
  <c r="G550" i="24"/>
  <c r="AA549" i="24"/>
  <c r="X549" i="24"/>
  <c r="O550" i="24" s="1"/>
  <c r="G549" i="24"/>
  <c r="X550" i="24" s="1"/>
  <c r="H544" i="24"/>
  <c r="H543" i="24"/>
  <c r="H542" i="24"/>
  <c r="H541" i="24"/>
  <c r="Y536" i="24"/>
  <c r="V536" i="24"/>
  <c r="U536" i="24"/>
  <c r="R536" i="24"/>
  <c r="Q536" i="24"/>
  <c r="M536" i="24"/>
  <c r="L536" i="24"/>
  <c r="I536" i="24"/>
  <c r="H536" i="24"/>
  <c r="Y535" i="24"/>
  <c r="V535" i="24"/>
  <c r="U535" i="24"/>
  <c r="R535" i="24"/>
  <c r="Q535" i="24"/>
  <c r="N535" i="24"/>
  <c r="M535" i="24"/>
  <c r="J535" i="24"/>
  <c r="I535" i="24"/>
  <c r="V534" i="24"/>
  <c r="R534" i="24"/>
  <c r="N534" i="24"/>
  <c r="J534" i="24"/>
  <c r="Y533" i="24"/>
  <c r="Y534" i="24" s="1"/>
  <c r="X533" i="24"/>
  <c r="X536" i="24" s="1"/>
  <c r="W533" i="24"/>
  <c r="W534" i="24" s="1"/>
  <c r="V533" i="24"/>
  <c r="U533" i="24"/>
  <c r="U534" i="24" s="1"/>
  <c r="T533" i="24"/>
  <c r="T536" i="24" s="1"/>
  <c r="S533" i="24"/>
  <c r="S534" i="24" s="1"/>
  <c r="R533" i="24"/>
  <c r="Q533" i="24"/>
  <c r="Q534" i="24" s="1"/>
  <c r="O533" i="24"/>
  <c r="O534" i="24" s="1"/>
  <c r="N533" i="24"/>
  <c r="N536" i="24" s="1"/>
  <c r="M533" i="24"/>
  <c r="M534" i="24" s="1"/>
  <c r="L533" i="24"/>
  <c r="L535" i="24" s="1"/>
  <c r="K533" i="24"/>
  <c r="K534" i="24" s="1"/>
  <c r="J533" i="24"/>
  <c r="J536" i="24" s="1"/>
  <c r="I533" i="24"/>
  <c r="I534" i="24" s="1"/>
  <c r="H533" i="24"/>
  <c r="H535" i="24" s="1"/>
  <c r="G533" i="24"/>
  <c r="G534" i="24" s="1"/>
  <c r="Y531" i="24"/>
  <c r="X531" i="24"/>
  <c r="W531" i="24"/>
  <c r="V531" i="24"/>
  <c r="U531" i="24"/>
  <c r="T531" i="24"/>
  <c r="S531" i="24"/>
  <c r="R531" i="24"/>
  <c r="Q531" i="24"/>
  <c r="O531" i="24"/>
  <c r="N531" i="24"/>
  <c r="M531" i="24"/>
  <c r="L531" i="24"/>
  <c r="K531" i="24"/>
  <c r="J531" i="24"/>
  <c r="I531" i="24"/>
  <c r="H531" i="24"/>
  <c r="G531" i="24"/>
  <c r="Y530" i="24"/>
  <c r="X530" i="24"/>
  <c r="W530" i="24"/>
  <c r="V530" i="24"/>
  <c r="U530" i="24"/>
  <c r="T530" i="24"/>
  <c r="S530" i="24"/>
  <c r="R530" i="24"/>
  <c r="Q530" i="24"/>
  <c r="Z530" i="24" s="1"/>
  <c r="O530" i="24"/>
  <c r="N530" i="24"/>
  <c r="M530" i="24"/>
  <c r="L530" i="24"/>
  <c r="K530" i="24"/>
  <c r="J530" i="24"/>
  <c r="I530" i="24"/>
  <c r="H530" i="24"/>
  <c r="G530" i="24"/>
  <c r="P530" i="24" s="1"/>
  <c r="G527" i="24"/>
  <c r="AA526" i="24"/>
  <c r="G526" i="24"/>
  <c r="X526" i="24" s="1"/>
  <c r="H521" i="24"/>
  <c r="H520" i="24"/>
  <c r="H519" i="24"/>
  <c r="H518" i="24"/>
  <c r="U513" i="24"/>
  <c r="T513" i="24"/>
  <c r="L513" i="24"/>
  <c r="K513" i="24"/>
  <c r="Y512" i="24"/>
  <c r="X512" i="24"/>
  <c r="Q512" i="24"/>
  <c r="H512" i="24"/>
  <c r="Y511" i="24"/>
  <c r="M511" i="24"/>
  <c r="Y510" i="24"/>
  <c r="Y513" i="24" s="1"/>
  <c r="X510" i="24"/>
  <c r="X511" i="24" s="1"/>
  <c r="W510" i="24"/>
  <c r="W513" i="24" s="1"/>
  <c r="V510" i="24"/>
  <c r="V511" i="24" s="1"/>
  <c r="U510" i="24"/>
  <c r="U512" i="24" s="1"/>
  <c r="T510" i="24"/>
  <c r="T511" i="24" s="1"/>
  <c r="S510" i="24"/>
  <c r="S513" i="24" s="1"/>
  <c r="R510" i="24"/>
  <c r="R511" i="24" s="1"/>
  <c r="Q510" i="24"/>
  <c r="Q513" i="24" s="1"/>
  <c r="O510" i="24"/>
  <c r="O512" i="24" s="1"/>
  <c r="N510" i="24"/>
  <c r="N511" i="24" s="1"/>
  <c r="M510" i="24"/>
  <c r="M513" i="24" s="1"/>
  <c r="L510" i="24"/>
  <c r="L511" i="24" s="1"/>
  <c r="K510" i="24"/>
  <c r="K512" i="24" s="1"/>
  <c r="J510" i="24"/>
  <c r="J511" i="24" s="1"/>
  <c r="I510" i="24"/>
  <c r="I513" i="24" s="1"/>
  <c r="H510" i="24"/>
  <c r="H511" i="24" s="1"/>
  <c r="G510" i="24"/>
  <c r="G512" i="24" s="1"/>
  <c r="Y508" i="24"/>
  <c r="X508" i="24"/>
  <c r="W508" i="24"/>
  <c r="V508" i="24"/>
  <c r="U508" i="24"/>
  <c r="T508" i="24"/>
  <c r="S508" i="24"/>
  <c r="R508" i="24"/>
  <c r="Q508" i="24"/>
  <c r="O508" i="24"/>
  <c r="N508" i="24"/>
  <c r="M508" i="24"/>
  <c r="L508" i="24"/>
  <c r="K508" i="24"/>
  <c r="J508" i="24"/>
  <c r="I508" i="24"/>
  <c r="H508" i="24"/>
  <c r="G508" i="24"/>
  <c r="Y507" i="24"/>
  <c r="X507" i="24"/>
  <c r="W507" i="24"/>
  <c r="V507" i="24"/>
  <c r="U507" i="24"/>
  <c r="T507" i="24"/>
  <c r="S507" i="24"/>
  <c r="R507" i="24"/>
  <c r="Z507" i="24" s="1"/>
  <c r="Q507" i="24"/>
  <c r="O507" i="24"/>
  <c r="N507" i="24"/>
  <c r="M507" i="24"/>
  <c r="L507" i="24"/>
  <c r="K507" i="24"/>
  <c r="J507" i="24"/>
  <c r="I507" i="24"/>
  <c r="H507" i="24"/>
  <c r="G507" i="24"/>
  <c r="P507" i="24" s="1"/>
  <c r="X504" i="24"/>
  <c r="G504" i="24"/>
  <c r="AA503" i="24"/>
  <c r="G503" i="24"/>
  <c r="X503" i="24" s="1"/>
  <c r="H498" i="24"/>
  <c r="H497" i="24"/>
  <c r="H496" i="24"/>
  <c r="H495" i="24"/>
  <c r="X490" i="24"/>
  <c r="T490" i="24"/>
  <c r="O490" i="24"/>
  <c r="K490" i="24"/>
  <c r="G490" i="24"/>
  <c r="X489" i="24"/>
  <c r="O489" i="24"/>
  <c r="H489" i="24"/>
  <c r="G489" i="24"/>
  <c r="Y487" i="24"/>
  <c r="X487" i="24"/>
  <c r="W487" i="24"/>
  <c r="W490" i="24" s="1"/>
  <c r="V487" i="24"/>
  <c r="V490" i="24" s="1"/>
  <c r="U487" i="24"/>
  <c r="T487" i="24"/>
  <c r="T489" i="24" s="1"/>
  <c r="S487" i="24"/>
  <c r="S490" i="24" s="1"/>
  <c r="R487" i="24"/>
  <c r="R490" i="24" s="1"/>
  <c r="Q487" i="24"/>
  <c r="O487" i="24"/>
  <c r="N487" i="24"/>
  <c r="N489" i="24" s="1"/>
  <c r="M487" i="24"/>
  <c r="L487" i="24"/>
  <c r="L490" i="24" s="1"/>
  <c r="K487" i="24"/>
  <c r="K489" i="24" s="1"/>
  <c r="J487" i="24"/>
  <c r="J489" i="24" s="1"/>
  <c r="I487" i="24"/>
  <c r="H487" i="24"/>
  <c r="H490" i="24" s="1"/>
  <c r="G487" i="24"/>
  <c r="Y485" i="24"/>
  <c r="X485" i="24"/>
  <c r="W485" i="24"/>
  <c r="V485" i="24"/>
  <c r="U485" i="24"/>
  <c r="T485" i="24"/>
  <c r="S485" i="24"/>
  <c r="R485" i="24"/>
  <c r="Q485" i="24"/>
  <c r="O485" i="24"/>
  <c r="N485" i="24"/>
  <c r="M485" i="24"/>
  <c r="L485" i="24"/>
  <c r="K485" i="24"/>
  <c r="J485" i="24"/>
  <c r="I485" i="24"/>
  <c r="H485" i="24"/>
  <c r="G485" i="24"/>
  <c r="Y484" i="24"/>
  <c r="X484" i="24"/>
  <c r="W484" i="24"/>
  <c r="V484" i="24"/>
  <c r="U484" i="24"/>
  <c r="T484" i="24"/>
  <c r="S484" i="24"/>
  <c r="R484" i="24"/>
  <c r="Q484" i="24"/>
  <c r="Z484" i="24" s="1"/>
  <c r="O484" i="24"/>
  <c r="N484" i="24"/>
  <c r="M484" i="24"/>
  <c r="L484" i="24"/>
  <c r="K484" i="24"/>
  <c r="J484" i="24"/>
  <c r="I484" i="24"/>
  <c r="H484" i="24"/>
  <c r="G484" i="24"/>
  <c r="P484" i="24" s="1"/>
  <c r="AA484" i="24" s="1"/>
  <c r="G481" i="24"/>
  <c r="AA480" i="24"/>
  <c r="G480" i="24"/>
  <c r="X480" i="24" s="1"/>
  <c r="H475" i="24"/>
  <c r="H474" i="24"/>
  <c r="H473" i="24"/>
  <c r="H472" i="24"/>
  <c r="V467" i="24"/>
  <c r="S467" i="24"/>
  <c r="R467" i="24"/>
  <c r="M467" i="24"/>
  <c r="J467" i="24"/>
  <c r="I467" i="24"/>
  <c r="V466" i="24"/>
  <c r="S466" i="24"/>
  <c r="R466" i="24"/>
  <c r="N466" i="24"/>
  <c r="Y464" i="24"/>
  <c r="Y467" i="24" s="1"/>
  <c r="X464" i="24"/>
  <c r="X465" i="24" s="1"/>
  <c r="W464" i="24"/>
  <c r="W467" i="24" s="1"/>
  <c r="V464" i="24"/>
  <c r="U464" i="24"/>
  <c r="U467" i="24" s="1"/>
  <c r="T464" i="24"/>
  <c r="S464" i="24"/>
  <c r="R464" i="24"/>
  <c r="Q464" i="24"/>
  <c r="Q467" i="24" s="1"/>
  <c r="O464" i="24"/>
  <c r="O467" i="24" s="1"/>
  <c r="N464" i="24"/>
  <c r="N467" i="24" s="1"/>
  <c r="M464" i="24"/>
  <c r="M466" i="24" s="1"/>
  <c r="L464" i="24"/>
  <c r="K464" i="24"/>
  <c r="K467" i="24" s="1"/>
  <c r="J464" i="24"/>
  <c r="J466" i="24" s="1"/>
  <c r="I464" i="24"/>
  <c r="I466" i="24" s="1"/>
  <c r="H464" i="24"/>
  <c r="G464" i="24"/>
  <c r="G467" i="24" s="1"/>
  <c r="Y462" i="24"/>
  <c r="X462" i="24"/>
  <c r="W462" i="24"/>
  <c r="V462" i="24"/>
  <c r="U462" i="24"/>
  <c r="T462" i="24"/>
  <c r="S462" i="24"/>
  <c r="R462" i="24"/>
  <c r="Q462" i="24"/>
  <c r="O462" i="24"/>
  <c r="N462" i="24"/>
  <c r="M462" i="24"/>
  <c r="L462" i="24"/>
  <c r="K462" i="24"/>
  <c r="J462" i="24"/>
  <c r="I462" i="24"/>
  <c r="H462" i="24"/>
  <c r="G462" i="24"/>
  <c r="Y461" i="24"/>
  <c r="X461" i="24"/>
  <c r="W461" i="24"/>
  <c r="V461" i="24"/>
  <c r="U461" i="24"/>
  <c r="T461" i="24"/>
  <c r="S461" i="24"/>
  <c r="R461" i="24"/>
  <c r="Q461" i="24"/>
  <c r="Z461" i="24" s="1"/>
  <c r="O461" i="24"/>
  <c r="N461" i="24"/>
  <c r="M461" i="24"/>
  <c r="L461" i="24"/>
  <c r="K461" i="24"/>
  <c r="J461" i="24"/>
  <c r="I461" i="24"/>
  <c r="H461" i="24"/>
  <c r="P461" i="24" s="1"/>
  <c r="AA461" i="24" s="1"/>
  <c r="G461" i="24"/>
  <c r="G458" i="24"/>
  <c r="AA457" i="24"/>
  <c r="X457" i="24"/>
  <c r="O458" i="24" s="1"/>
  <c r="G457" i="24"/>
  <c r="X458" i="24" s="1"/>
  <c r="H452" i="24"/>
  <c r="H451" i="24"/>
  <c r="H450" i="24"/>
  <c r="H449" i="24"/>
  <c r="R444" i="24"/>
  <c r="I444" i="24"/>
  <c r="V443" i="24"/>
  <c r="R443" i="24"/>
  <c r="N443" i="24"/>
  <c r="M443" i="24"/>
  <c r="Y441" i="24"/>
  <c r="Y444" i="24" s="1"/>
  <c r="X441" i="24"/>
  <c r="X444" i="24" s="1"/>
  <c r="W441" i="24"/>
  <c r="V441" i="24"/>
  <c r="V444" i="24" s="1"/>
  <c r="U441" i="24"/>
  <c r="U443" i="24" s="1"/>
  <c r="T441" i="24"/>
  <c r="T444" i="24" s="1"/>
  <c r="S441" i="24"/>
  <c r="R441" i="24"/>
  <c r="Q441" i="24"/>
  <c r="Q444" i="24" s="1"/>
  <c r="O441" i="24"/>
  <c r="N441" i="24"/>
  <c r="N444" i="24" s="1"/>
  <c r="M441" i="24"/>
  <c r="M444" i="24" s="1"/>
  <c r="L441" i="24"/>
  <c r="L443" i="24" s="1"/>
  <c r="K441" i="24"/>
  <c r="J441" i="24"/>
  <c r="J444" i="24" s="1"/>
  <c r="I441" i="24"/>
  <c r="I443" i="24" s="1"/>
  <c r="H441" i="24"/>
  <c r="H443" i="24" s="1"/>
  <c r="G441" i="24"/>
  <c r="Y439" i="24"/>
  <c r="X439" i="24"/>
  <c r="W439" i="24"/>
  <c r="V439" i="24"/>
  <c r="U439" i="24"/>
  <c r="T439" i="24"/>
  <c r="S439" i="24"/>
  <c r="R439" i="24"/>
  <c r="Q439" i="24"/>
  <c r="O439" i="24"/>
  <c r="N439" i="24"/>
  <c r="M439" i="24"/>
  <c r="L439" i="24"/>
  <c r="K439" i="24"/>
  <c r="J439" i="24"/>
  <c r="I439" i="24"/>
  <c r="H439" i="24"/>
  <c r="G439" i="24"/>
  <c r="Y438" i="24"/>
  <c r="X438" i="24"/>
  <c r="W438" i="24"/>
  <c r="V438" i="24"/>
  <c r="U438" i="24"/>
  <c r="T438" i="24"/>
  <c r="S438" i="24"/>
  <c r="R438" i="24"/>
  <c r="Q438" i="24"/>
  <c r="Z438" i="24" s="1"/>
  <c r="O438" i="24"/>
  <c r="N438" i="24"/>
  <c r="M438" i="24"/>
  <c r="L438" i="24"/>
  <c r="K438" i="24"/>
  <c r="J438" i="24"/>
  <c r="I438" i="24"/>
  <c r="H438" i="24"/>
  <c r="G438" i="24"/>
  <c r="P438" i="24" s="1"/>
  <c r="G435" i="24"/>
  <c r="AA434" i="24"/>
  <c r="G434" i="24"/>
  <c r="X434" i="24" s="1"/>
  <c r="H429" i="24"/>
  <c r="H428" i="24"/>
  <c r="H427" i="24"/>
  <c r="H426" i="24"/>
  <c r="T421" i="24"/>
  <c r="K421" i="24"/>
  <c r="X420" i="24"/>
  <c r="M420" i="24"/>
  <c r="I420" i="24"/>
  <c r="Y418" i="24"/>
  <c r="Y421" i="24" s="1"/>
  <c r="X418" i="24"/>
  <c r="X421" i="24" s="1"/>
  <c r="W418" i="24"/>
  <c r="W421" i="24" s="1"/>
  <c r="V418" i="24"/>
  <c r="U418" i="24"/>
  <c r="U420" i="24" s="1"/>
  <c r="T418" i="24"/>
  <c r="T420" i="24" s="1"/>
  <c r="S418" i="24"/>
  <c r="S421" i="24" s="1"/>
  <c r="R418" i="24"/>
  <c r="Q418" i="24"/>
  <c r="Q421" i="24" s="1"/>
  <c r="O418" i="24"/>
  <c r="O420" i="24" s="1"/>
  <c r="N418" i="24"/>
  <c r="M418" i="24"/>
  <c r="M421" i="24" s="1"/>
  <c r="L418" i="24"/>
  <c r="L420" i="24" s="1"/>
  <c r="K418" i="24"/>
  <c r="K420" i="24" s="1"/>
  <c r="J418" i="24"/>
  <c r="I418" i="24"/>
  <c r="I421" i="24" s="1"/>
  <c r="H418" i="24"/>
  <c r="H421" i="24" s="1"/>
  <c r="G418" i="24"/>
  <c r="G420" i="24" s="1"/>
  <c r="Y416" i="24"/>
  <c r="X416" i="24"/>
  <c r="W416" i="24"/>
  <c r="V416" i="24"/>
  <c r="U416" i="24"/>
  <c r="T416" i="24"/>
  <c r="S416" i="24"/>
  <c r="R416" i="24"/>
  <c r="Q416" i="24"/>
  <c r="O416" i="24"/>
  <c r="N416" i="24"/>
  <c r="M416" i="24"/>
  <c r="L416" i="24"/>
  <c r="K416" i="24"/>
  <c r="J416" i="24"/>
  <c r="I416" i="24"/>
  <c r="H416" i="24"/>
  <c r="G416" i="24"/>
  <c r="Y415" i="24"/>
  <c r="X415" i="24"/>
  <c r="W415" i="24"/>
  <c r="V415" i="24"/>
  <c r="U415" i="24"/>
  <c r="T415" i="24"/>
  <c r="S415" i="24"/>
  <c r="R415" i="24"/>
  <c r="Z415" i="24" s="1"/>
  <c r="Q415" i="24"/>
  <c r="O415" i="24"/>
  <c r="N415" i="24"/>
  <c r="M415" i="24"/>
  <c r="L415" i="24"/>
  <c r="K415" i="24"/>
  <c r="J415" i="24"/>
  <c r="I415" i="24"/>
  <c r="H415" i="24"/>
  <c r="G415" i="24"/>
  <c r="P415" i="24" s="1"/>
  <c r="AA415" i="24" s="1"/>
  <c r="X412" i="24"/>
  <c r="G412" i="24"/>
  <c r="AA411" i="24"/>
  <c r="G411" i="24"/>
  <c r="X411" i="24" s="1"/>
  <c r="H406" i="24"/>
  <c r="H405" i="24"/>
  <c r="H404" i="24"/>
  <c r="H403" i="24"/>
  <c r="T398" i="24"/>
  <c r="S398" i="24"/>
  <c r="K398" i="24"/>
  <c r="J398" i="24"/>
  <c r="W397" i="24"/>
  <c r="Y395" i="24"/>
  <c r="X395" i="24"/>
  <c r="X398" i="24" s="1"/>
  <c r="W395" i="24"/>
  <c r="W398" i="24" s="1"/>
  <c r="V395" i="24"/>
  <c r="V398" i="24" s="1"/>
  <c r="U395" i="24"/>
  <c r="T395" i="24"/>
  <c r="T397" i="24" s="1"/>
  <c r="S395" i="24"/>
  <c r="S397" i="24" s="1"/>
  <c r="R395" i="24"/>
  <c r="R398" i="24" s="1"/>
  <c r="Q395" i="24"/>
  <c r="O395" i="24"/>
  <c r="O398" i="24" s="1"/>
  <c r="N395" i="24"/>
  <c r="N397" i="24" s="1"/>
  <c r="M395" i="24"/>
  <c r="L395" i="24"/>
  <c r="L398" i="24" s="1"/>
  <c r="K395" i="24"/>
  <c r="K397" i="24" s="1"/>
  <c r="J395" i="24"/>
  <c r="J397" i="24" s="1"/>
  <c r="I395" i="24"/>
  <c r="H395" i="24"/>
  <c r="H398" i="24" s="1"/>
  <c r="G395" i="24"/>
  <c r="G398" i="24" s="1"/>
  <c r="Y393" i="24"/>
  <c r="X393" i="24"/>
  <c r="W393" i="24"/>
  <c r="V393" i="24"/>
  <c r="U393" i="24"/>
  <c r="T393" i="24"/>
  <c r="S393" i="24"/>
  <c r="R393" i="24"/>
  <c r="Q393" i="24"/>
  <c r="O393" i="24"/>
  <c r="N393" i="24"/>
  <c r="M393" i="24"/>
  <c r="L393" i="24"/>
  <c r="K393" i="24"/>
  <c r="J393" i="24"/>
  <c r="I393" i="24"/>
  <c r="H393" i="24"/>
  <c r="G393" i="24"/>
  <c r="Y392" i="24"/>
  <c r="X392" i="24"/>
  <c r="W392" i="24"/>
  <c r="V392" i="24"/>
  <c r="U392" i="24"/>
  <c r="T392" i="24"/>
  <c r="S392" i="24"/>
  <c r="R392" i="24"/>
  <c r="Q392" i="24"/>
  <c r="Z392" i="24" s="1"/>
  <c r="O392" i="24"/>
  <c r="N392" i="24"/>
  <c r="M392" i="24"/>
  <c r="L392" i="24"/>
  <c r="K392" i="24"/>
  <c r="J392" i="24"/>
  <c r="I392" i="24"/>
  <c r="H392" i="24"/>
  <c r="G392" i="24"/>
  <c r="P392" i="24" s="1"/>
  <c r="X389" i="24"/>
  <c r="G389" i="24"/>
  <c r="AA388" i="24"/>
  <c r="G388" i="24"/>
  <c r="X388" i="24" s="1"/>
  <c r="H383" i="24"/>
  <c r="H382" i="24"/>
  <c r="H381" i="24"/>
  <c r="H380" i="24"/>
  <c r="S375" i="24"/>
  <c r="R375" i="24"/>
  <c r="J375" i="24"/>
  <c r="I375" i="24"/>
  <c r="S374" i="24"/>
  <c r="R374" i="24"/>
  <c r="Y372" i="24"/>
  <c r="Y375" i="24" s="1"/>
  <c r="X372" i="24"/>
  <c r="W372" i="24"/>
  <c r="W375" i="24" s="1"/>
  <c r="V372" i="24"/>
  <c r="V375" i="24" s="1"/>
  <c r="U372" i="24"/>
  <c r="U375" i="24" s="1"/>
  <c r="T372" i="24"/>
  <c r="S372" i="24"/>
  <c r="R372" i="24"/>
  <c r="Q372" i="24"/>
  <c r="Q375" i="24" s="1"/>
  <c r="O372" i="24"/>
  <c r="O375" i="24" s="1"/>
  <c r="N372" i="24"/>
  <c r="N375" i="24" s="1"/>
  <c r="M372" i="24"/>
  <c r="M374" i="24" s="1"/>
  <c r="L372" i="24"/>
  <c r="K372" i="24"/>
  <c r="K375" i="24" s="1"/>
  <c r="J372" i="24"/>
  <c r="J374" i="24" s="1"/>
  <c r="I372" i="24"/>
  <c r="I374" i="24" s="1"/>
  <c r="H372" i="24"/>
  <c r="G372" i="24"/>
  <c r="G375" i="24" s="1"/>
  <c r="Y370" i="24"/>
  <c r="X370" i="24"/>
  <c r="W370" i="24"/>
  <c r="V370" i="24"/>
  <c r="U370" i="24"/>
  <c r="T370" i="24"/>
  <c r="S370" i="24"/>
  <c r="R370" i="24"/>
  <c r="Q370" i="24"/>
  <c r="O370" i="24"/>
  <c r="N370" i="24"/>
  <c r="M370" i="24"/>
  <c r="L370" i="24"/>
  <c r="K370" i="24"/>
  <c r="J370" i="24"/>
  <c r="I370" i="24"/>
  <c r="H370" i="24"/>
  <c r="G370" i="24"/>
  <c r="Y369" i="24"/>
  <c r="X369" i="24"/>
  <c r="W369" i="24"/>
  <c r="V369" i="24"/>
  <c r="U369" i="24"/>
  <c r="T369" i="24"/>
  <c r="S369" i="24"/>
  <c r="R369" i="24"/>
  <c r="Q369" i="24"/>
  <c r="Z369" i="24" s="1"/>
  <c r="O369" i="24"/>
  <c r="N369" i="24"/>
  <c r="M369" i="24"/>
  <c r="L369" i="24"/>
  <c r="K369" i="24"/>
  <c r="J369" i="24"/>
  <c r="I369" i="24"/>
  <c r="H369" i="24"/>
  <c r="P369" i="24" s="1"/>
  <c r="AA369" i="24" s="1"/>
  <c r="G369" i="24"/>
  <c r="G366" i="24"/>
  <c r="AA365" i="24"/>
  <c r="G365" i="24"/>
  <c r="X366" i="24" s="1"/>
  <c r="H360" i="24"/>
  <c r="H359" i="24"/>
  <c r="H358" i="24"/>
  <c r="H357" i="24"/>
  <c r="Y352" i="24"/>
  <c r="Q352" i="24"/>
  <c r="H352" i="24"/>
  <c r="Y351" i="24"/>
  <c r="R351" i="24"/>
  <c r="Q351" i="24"/>
  <c r="Y349" i="24"/>
  <c r="X349" i="24"/>
  <c r="X352" i="24" s="1"/>
  <c r="W349" i="24"/>
  <c r="V349" i="24"/>
  <c r="V352" i="24" s="1"/>
  <c r="U349" i="24"/>
  <c r="U352" i="24" s="1"/>
  <c r="T349" i="24"/>
  <c r="T352" i="24" s="1"/>
  <c r="S349" i="24"/>
  <c r="R349" i="24"/>
  <c r="R352" i="24" s="1"/>
  <c r="Q349" i="24"/>
  <c r="O349" i="24"/>
  <c r="N349" i="24"/>
  <c r="N352" i="24" s="1"/>
  <c r="M349" i="24"/>
  <c r="M352" i="24" s="1"/>
  <c r="L349" i="24"/>
  <c r="L351" i="24" s="1"/>
  <c r="K349" i="24"/>
  <c r="J349" i="24"/>
  <c r="J352" i="24" s="1"/>
  <c r="I349" i="24"/>
  <c r="I351" i="24" s="1"/>
  <c r="H349" i="24"/>
  <c r="H351" i="24" s="1"/>
  <c r="G349" i="24"/>
  <c r="Y347" i="24"/>
  <c r="X347" i="24"/>
  <c r="W347" i="24"/>
  <c r="V347" i="24"/>
  <c r="U347" i="24"/>
  <c r="T347" i="24"/>
  <c r="S347" i="24"/>
  <c r="R347" i="24"/>
  <c r="Q347" i="24"/>
  <c r="O347" i="24"/>
  <c r="N347" i="24"/>
  <c r="M347" i="24"/>
  <c r="L347" i="24"/>
  <c r="K347" i="24"/>
  <c r="J347" i="24"/>
  <c r="I347" i="24"/>
  <c r="H347" i="24"/>
  <c r="G347" i="24"/>
  <c r="Y346" i="24"/>
  <c r="X346" i="24"/>
  <c r="W346" i="24"/>
  <c r="V346" i="24"/>
  <c r="U346" i="24"/>
  <c r="T346" i="24"/>
  <c r="S346" i="24"/>
  <c r="R346" i="24"/>
  <c r="Q346" i="24"/>
  <c r="O346" i="24"/>
  <c r="N346" i="24"/>
  <c r="M346" i="24"/>
  <c r="L346" i="24"/>
  <c r="K346" i="24"/>
  <c r="J346" i="24"/>
  <c r="I346" i="24"/>
  <c r="H346" i="24"/>
  <c r="G346" i="24"/>
  <c r="P346" i="24" s="1"/>
  <c r="G343" i="24"/>
  <c r="AA342" i="24"/>
  <c r="G342" i="24"/>
  <c r="H337" i="24"/>
  <c r="H336" i="24"/>
  <c r="H335" i="24"/>
  <c r="H334" i="24"/>
  <c r="U329" i="24"/>
  <c r="L329" i="24"/>
  <c r="Y328" i="24"/>
  <c r="Q328" i="24"/>
  <c r="I328" i="24"/>
  <c r="H328" i="24"/>
  <c r="Y326" i="24"/>
  <c r="Y329" i="24" s="1"/>
  <c r="X326" i="24"/>
  <c r="X329" i="24" s="1"/>
  <c r="W326" i="24"/>
  <c r="W329" i="24" s="1"/>
  <c r="V326" i="24"/>
  <c r="U326" i="24"/>
  <c r="U328" i="24" s="1"/>
  <c r="T326" i="24"/>
  <c r="T329" i="24" s="1"/>
  <c r="S326" i="24"/>
  <c r="S329" i="24" s="1"/>
  <c r="R326" i="24"/>
  <c r="Q326" i="24"/>
  <c r="Q329" i="24" s="1"/>
  <c r="O326" i="24"/>
  <c r="O328" i="24" s="1"/>
  <c r="N326" i="24"/>
  <c r="M326" i="24"/>
  <c r="M329" i="24" s="1"/>
  <c r="L326" i="24"/>
  <c r="L328" i="24" s="1"/>
  <c r="K326" i="24"/>
  <c r="K328" i="24" s="1"/>
  <c r="J326" i="24"/>
  <c r="I326" i="24"/>
  <c r="I329" i="24" s="1"/>
  <c r="H326" i="24"/>
  <c r="H329" i="24" s="1"/>
  <c r="G326" i="24"/>
  <c r="G328" i="24" s="1"/>
  <c r="Y324" i="24"/>
  <c r="X324" i="24"/>
  <c r="W324" i="24"/>
  <c r="V324" i="24"/>
  <c r="U324" i="24"/>
  <c r="T324" i="24"/>
  <c r="S324" i="24"/>
  <c r="R324" i="24"/>
  <c r="Q324" i="24"/>
  <c r="O324" i="24"/>
  <c r="N324" i="24"/>
  <c r="M324" i="24"/>
  <c r="L324" i="24"/>
  <c r="K324" i="24"/>
  <c r="J324" i="24"/>
  <c r="I324" i="24"/>
  <c r="H324" i="24"/>
  <c r="G324" i="24"/>
  <c r="Y323" i="24"/>
  <c r="X323" i="24"/>
  <c r="W323" i="24"/>
  <c r="V323" i="24"/>
  <c r="U323" i="24"/>
  <c r="T323" i="24"/>
  <c r="S323" i="24"/>
  <c r="R323" i="24"/>
  <c r="Z323" i="24" s="1"/>
  <c r="Q323" i="24"/>
  <c r="O323" i="24"/>
  <c r="N323" i="24"/>
  <c r="M323" i="24"/>
  <c r="L323" i="24"/>
  <c r="K323" i="24"/>
  <c r="J323" i="24"/>
  <c r="I323" i="24"/>
  <c r="H323" i="24"/>
  <c r="G323" i="24"/>
  <c r="X320" i="24"/>
  <c r="G320" i="24"/>
  <c r="AA319" i="24"/>
  <c r="G319" i="24"/>
  <c r="X319" i="24" s="1"/>
  <c r="H314" i="24"/>
  <c r="H313" i="24"/>
  <c r="H312" i="24"/>
  <c r="H311" i="24"/>
  <c r="S306" i="24"/>
  <c r="J306" i="24"/>
  <c r="H305" i="24"/>
  <c r="Y303" i="24"/>
  <c r="X303" i="24"/>
  <c r="X306" i="24" s="1"/>
  <c r="W303" i="24"/>
  <c r="W306" i="24" s="1"/>
  <c r="V303" i="24"/>
  <c r="V306" i="24" s="1"/>
  <c r="U303" i="24"/>
  <c r="T303" i="24"/>
  <c r="T305" i="24" s="1"/>
  <c r="S303" i="24"/>
  <c r="S305" i="24" s="1"/>
  <c r="R303" i="24"/>
  <c r="R306" i="24" s="1"/>
  <c r="Q303" i="24"/>
  <c r="O303" i="24"/>
  <c r="O306" i="24" s="1"/>
  <c r="N303" i="24"/>
  <c r="N305" i="24" s="1"/>
  <c r="M303" i="24"/>
  <c r="L303" i="24"/>
  <c r="L306" i="24" s="1"/>
  <c r="K303" i="24"/>
  <c r="K306" i="24" s="1"/>
  <c r="J303" i="24"/>
  <c r="J305" i="24" s="1"/>
  <c r="I303" i="24"/>
  <c r="H303" i="24"/>
  <c r="H306" i="24" s="1"/>
  <c r="G303" i="24"/>
  <c r="G306" i="24" s="1"/>
  <c r="Y301" i="24"/>
  <c r="X301" i="24"/>
  <c r="W301" i="24"/>
  <c r="V301" i="24"/>
  <c r="U301" i="24"/>
  <c r="T301" i="24"/>
  <c r="S301" i="24"/>
  <c r="R301" i="24"/>
  <c r="Q301" i="24"/>
  <c r="O301" i="24"/>
  <c r="N301" i="24"/>
  <c r="M301" i="24"/>
  <c r="L301" i="24"/>
  <c r="K301" i="24"/>
  <c r="J301" i="24"/>
  <c r="I301" i="24"/>
  <c r="H301" i="24"/>
  <c r="G301" i="24"/>
  <c r="Y300" i="24"/>
  <c r="X300" i="24"/>
  <c r="W300" i="24"/>
  <c r="V300" i="24"/>
  <c r="U300" i="24"/>
  <c r="T300" i="24"/>
  <c r="S300" i="24"/>
  <c r="R300" i="24"/>
  <c r="Q300" i="24"/>
  <c r="Z300" i="24" s="1"/>
  <c r="O300" i="24"/>
  <c r="N300" i="24"/>
  <c r="M300" i="24"/>
  <c r="L300" i="24"/>
  <c r="K300" i="24"/>
  <c r="J300" i="24"/>
  <c r="I300" i="24"/>
  <c r="H300" i="24"/>
  <c r="G300" i="24"/>
  <c r="X297" i="24"/>
  <c r="G297" i="24"/>
  <c r="AA296" i="24"/>
  <c r="G296" i="24"/>
  <c r="X296" i="24" s="1"/>
  <c r="H291" i="24"/>
  <c r="H290" i="24"/>
  <c r="H289" i="24"/>
  <c r="H288" i="24"/>
  <c r="W283" i="24"/>
  <c r="V283" i="24"/>
  <c r="R283" i="24"/>
  <c r="N283" i="24"/>
  <c r="V282" i="24"/>
  <c r="S282" i="24"/>
  <c r="R282" i="24"/>
  <c r="N282" i="24"/>
  <c r="Y280" i="24"/>
  <c r="X280" i="24"/>
  <c r="W280" i="24"/>
  <c r="W282" i="24" s="1"/>
  <c r="V280" i="24"/>
  <c r="U280" i="24"/>
  <c r="T280" i="24"/>
  <c r="S280" i="24"/>
  <c r="S283" i="24" s="1"/>
  <c r="R280" i="24"/>
  <c r="Q280" i="24"/>
  <c r="O280" i="24"/>
  <c r="O283" i="24" s="1"/>
  <c r="N280" i="24"/>
  <c r="M280" i="24"/>
  <c r="L280" i="24"/>
  <c r="K280" i="24"/>
  <c r="K283" i="24" s="1"/>
  <c r="J280" i="24"/>
  <c r="J283" i="24" s="1"/>
  <c r="I280" i="24"/>
  <c r="H280" i="24"/>
  <c r="G280" i="24"/>
  <c r="G283" i="24" s="1"/>
  <c r="Y278" i="24"/>
  <c r="X278" i="24"/>
  <c r="W278" i="24"/>
  <c r="V278" i="24"/>
  <c r="U278" i="24"/>
  <c r="T278" i="24"/>
  <c r="S278" i="24"/>
  <c r="R278" i="24"/>
  <c r="Q278" i="24"/>
  <c r="O278" i="24"/>
  <c r="N278" i="24"/>
  <c r="M278" i="24"/>
  <c r="L278" i="24"/>
  <c r="K278" i="24"/>
  <c r="J278" i="24"/>
  <c r="I278" i="24"/>
  <c r="H278" i="24"/>
  <c r="G278" i="24"/>
  <c r="Y277" i="24"/>
  <c r="X277" i="24"/>
  <c r="W277" i="24"/>
  <c r="V277" i="24"/>
  <c r="U277" i="24"/>
  <c r="T277" i="24"/>
  <c r="S277" i="24"/>
  <c r="R277" i="24"/>
  <c r="Q277" i="24"/>
  <c r="Z277" i="24" s="1"/>
  <c r="O277" i="24"/>
  <c r="N277" i="24"/>
  <c r="M277" i="24"/>
  <c r="M283" i="24" s="1"/>
  <c r="L277" i="24"/>
  <c r="K277" i="24"/>
  <c r="J277" i="24"/>
  <c r="I277" i="24"/>
  <c r="I283" i="24" s="1"/>
  <c r="H277" i="24"/>
  <c r="P277" i="24" s="1"/>
  <c r="AA277" i="24" s="1"/>
  <c r="G277" i="24"/>
  <c r="G274" i="24"/>
  <c r="AA273" i="24"/>
  <c r="G273" i="24"/>
  <c r="X274" i="24" s="1"/>
  <c r="H268" i="24"/>
  <c r="H267" i="24"/>
  <c r="H266" i="24"/>
  <c r="H265" i="24"/>
  <c r="Y260" i="24"/>
  <c r="R260" i="24"/>
  <c r="Q260" i="24"/>
  <c r="I260" i="24"/>
  <c r="Y259" i="24"/>
  <c r="R259" i="24"/>
  <c r="Q259" i="24"/>
  <c r="Y257" i="24"/>
  <c r="X257" i="24"/>
  <c r="W257" i="24"/>
  <c r="V257" i="24"/>
  <c r="V260" i="24" s="1"/>
  <c r="U257" i="24"/>
  <c r="U260" i="24" s="1"/>
  <c r="T257" i="24"/>
  <c r="S257" i="24"/>
  <c r="R257" i="24"/>
  <c r="Q257" i="24"/>
  <c r="O257" i="24"/>
  <c r="N257" i="24"/>
  <c r="N260" i="24" s="1"/>
  <c r="M257" i="24"/>
  <c r="M260" i="24" s="1"/>
  <c r="L257" i="24"/>
  <c r="L260" i="24" s="1"/>
  <c r="K257" i="24"/>
  <c r="J257" i="24"/>
  <c r="J260" i="24" s="1"/>
  <c r="I257" i="24"/>
  <c r="I259" i="24" s="1"/>
  <c r="H257" i="24"/>
  <c r="G257" i="24"/>
  <c r="Y255" i="24"/>
  <c r="X255" i="24"/>
  <c r="W255" i="24"/>
  <c r="V255" i="24"/>
  <c r="U255" i="24"/>
  <c r="T255" i="24"/>
  <c r="S255" i="24"/>
  <c r="R255" i="24"/>
  <c r="Q255" i="24"/>
  <c r="O255" i="24"/>
  <c r="N255" i="24"/>
  <c r="M255" i="24"/>
  <c r="L255" i="24"/>
  <c r="K255" i="24"/>
  <c r="J255" i="24"/>
  <c r="I255" i="24"/>
  <c r="H255" i="24"/>
  <c r="G255" i="24"/>
  <c r="Y254" i="24"/>
  <c r="X254" i="24"/>
  <c r="W254" i="24"/>
  <c r="V254" i="24"/>
  <c r="U254" i="24"/>
  <c r="T254" i="24"/>
  <c r="S254" i="24"/>
  <c r="R254" i="24"/>
  <c r="Q254" i="24"/>
  <c r="O254" i="24"/>
  <c r="N254" i="24"/>
  <c r="M254" i="24"/>
  <c r="L254" i="24"/>
  <c r="K254" i="24"/>
  <c r="J254" i="24"/>
  <c r="I254" i="24"/>
  <c r="H254" i="24"/>
  <c r="P254" i="24" s="1"/>
  <c r="G254" i="24"/>
  <c r="G251" i="24"/>
  <c r="AA250" i="24"/>
  <c r="X250" i="24"/>
  <c r="O251" i="24" s="1"/>
  <c r="G250" i="24"/>
  <c r="X251" i="24" s="1"/>
  <c r="H245" i="24"/>
  <c r="H244" i="24"/>
  <c r="H243" i="24"/>
  <c r="H242" i="24"/>
  <c r="X236" i="24"/>
  <c r="M236" i="24"/>
  <c r="I236" i="24"/>
  <c r="Y234" i="24"/>
  <c r="Y236" i="24" s="1"/>
  <c r="X234" i="24"/>
  <c r="X237" i="24" s="1"/>
  <c r="W234" i="24"/>
  <c r="V234" i="24"/>
  <c r="U234" i="24"/>
  <c r="U236" i="24" s="1"/>
  <c r="T234" i="24"/>
  <c r="T236" i="24" s="1"/>
  <c r="S234" i="24"/>
  <c r="R234" i="24"/>
  <c r="Q234" i="24"/>
  <c r="Q236" i="24" s="1"/>
  <c r="O234" i="24"/>
  <c r="N234" i="24"/>
  <c r="M234" i="24"/>
  <c r="M237" i="24" s="1"/>
  <c r="L234" i="24"/>
  <c r="L237" i="24" s="1"/>
  <c r="K234" i="24"/>
  <c r="K237" i="24" s="1"/>
  <c r="J234" i="24"/>
  <c r="I234" i="24"/>
  <c r="I237" i="24" s="1"/>
  <c r="H234" i="24"/>
  <c r="H237" i="24" s="1"/>
  <c r="G234" i="24"/>
  <c r="Y232" i="24"/>
  <c r="X232" i="24"/>
  <c r="W232" i="24"/>
  <c r="V232" i="24"/>
  <c r="U232" i="24"/>
  <c r="T232" i="24"/>
  <c r="S232" i="24"/>
  <c r="R232" i="24"/>
  <c r="Q232" i="24"/>
  <c r="O232" i="24"/>
  <c r="N232" i="24"/>
  <c r="M232" i="24"/>
  <c r="L232" i="24"/>
  <c r="K232" i="24"/>
  <c r="J232" i="24"/>
  <c r="I232" i="24"/>
  <c r="H232" i="24"/>
  <c r="G232" i="24"/>
  <c r="Y231" i="24"/>
  <c r="X231" i="24"/>
  <c r="W231" i="24"/>
  <c r="V231" i="24"/>
  <c r="U231" i="24"/>
  <c r="T231" i="24"/>
  <c r="S231" i="24"/>
  <c r="R231" i="24"/>
  <c r="Q231" i="24"/>
  <c r="O231" i="24"/>
  <c r="N231" i="24"/>
  <c r="M231" i="24"/>
  <c r="L231" i="24"/>
  <c r="K231" i="24"/>
  <c r="J231" i="24"/>
  <c r="I231" i="24"/>
  <c r="H231" i="24"/>
  <c r="G231" i="24"/>
  <c r="P231" i="24" s="1"/>
  <c r="G228" i="24"/>
  <c r="AA227" i="24"/>
  <c r="G227" i="24"/>
  <c r="X227" i="24" s="1"/>
  <c r="H222" i="24"/>
  <c r="H221" i="24"/>
  <c r="H220" i="24"/>
  <c r="H219" i="24"/>
  <c r="X214" i="24"/>
  <c r="W214" i="24"/>
  <c r="S214" i="24"/>
  <c r="O214" i="24"/>
  <c r="X213" i="24"/>
  <c r="W213" i="24"/>
  <c r="O213" i="24"/>
  <c r="G213" i="24"/>
  <c r="Y211" i="24"/>
  <c r="X211" i="24"/>
  <c r="W211" i="24"/>
  <c r="V211" i="24"/>
  <c r="U211" i="24"/>
  <c r="T211" i="24"/>
  <c r="T213" i="24" s="1"/>
  <c r="S211" i="24"/>
  <c r="S213" i="24" s="1"/>
  <c r="R211" i="24"/>
  <c r="Q211" i="24"/>
  <c r="O211" i="24"/>
  <c r="N211" i="24"/>
  <c r="M211" i="24"/>
  <c r="L211" i="24"/>
  <c r="L214" i="24" s="1"/>
  <c r="K211" i="24"/>
  <c r="K214" i="24" s="1"/>
  <c r="J211" i="24"/>
  <c r="I211" i="24"/>
  <c r="H211" i="24"/>
  <c r="H214" i="24" s="1"/>
  <c r="G211" i="24"/>
  <c r="G214" i="24" s="1"/>
  <c r="Y209" i="24"/>
  <c r="X209" i="24"/>
  <c r="W209" i="24"/>
  <c r="V209" i="24"/>
  <c r="U209" i="24"/>
  <c r="T209" i="24"/>
  <c r="S209" i="24"/>
  <c r="R209" i="24"/>
  <c r="Q209" i="24"/>
  <c r="O209" i="24"/>
  <c r="N209" i="24"/>
  <c r="M209" i="24"/>
  <c r="L209" i="24"/>
  <c r="K209" i="24"/>
  <c r="J209" i="24"/>
  <c r="I209" i="24"/>
  <c r="H209" i="24"/>
  <c r="G209" i="24"/>
  <c r="Y208" i="24"/>
  <c r="X208" i="24"/>
  <c r="W208" i="24"/>
  <c r="V208" i="24"/>
  <c r="U208" i="24"/>
  <c r="T208" i="24"/>
  <c r="S208" i="24"/>
  <c r="R208" i="24"/>
  <c r="Q208" i="24"/>
  <c r="Z208" i="24" s="1"/>
  <c r="O208" i="24"/>
  <c r="N208" i="24"/>
  <c r="M208" i="24"/>
  <c r="L208" i="24"/>
  <c r="K208" i="24"/>
  <c r="J208" i="24"/>
  <c r="I208" i="24"/>
  <c r="H208" i="24"/>
  <c r="G208" i="24"/>
  <c r="G205" i="24"/>
  <c r="AA204" i="24"/>
  <c r="G204" i="24"/>
  <c r="X204" i="24" s="1"/>
  <c r="H199" i="24"/>
  <c r="H198" i="24"/>
  <c r="H197" i="24"/>
  <c r="H196" i="24"/>
  <c r="W191" i="24"/>
  <c r="S191" i="24"/>
  <c r="N191" i="24"/>
  <c r="W190" i="24"/>
  <c r="S190" i="24"/>
  <c r="O190" i="24"/>
  <c r="N190" i="24"/>
  <c r="G190" i="24"/>
  <c r="Y188" i="24"/>
  <c r="X188" i="24"/>
  <c r="W188" i="24"/>
  <c r="V188" i="24"/>
  <c r="V190" i="24" s="1"/>
  <c r="U188" i="24"/>
  <c r="T188" i="24"/>
  <c r="S188" i="24"/>
  <c r="R188" i="24"/>
  <c r="R191" i="24" s="1"/>
  <c r="Q188" i="24"/>
  <c r="O188" i="24"/>
  <c r="O191" i="24" s="1"/>
  <c r="N188" i="24"/>
  <c r="M188" i="24"/>
  <c r="L188" i="24"/>
  <c r="K188" i="24"/>
  <c r="K191" i="24" s="1"/>
  <c r="J188" i="24"/>
  <c r="J191" i="24" s="1"/>
  <c r="I188" i="24"/>
  <c r="H188" i="24"/>
  <c r="G188" i="24"/>
  <c r="G191" i="24" s="1"/>
  <c r="Y186" i="24"/>
  <c r="X186" i="24"/>
  <c r="W186" i="24"/>
  <c r="V186" i="24"/>
  <c r="U186" i="24"/>
  <c r="T186" i="24"/>
  <c r="S186" i="24"/>
  <c r="R186" i="24"/>
  <c r="Q186" i="24"/>
  <c r="O186" i="24"/>
  <c r="N186" i="24"/>
  <c r="M186" i="24"/>
  <c r="L186" i="24"/>
  <c r="K186" i="24"/>
  <c r="J186" i="24"/>
  <c r="I186" i="24"/>
  <c r="H186" i="24"/>
  <c r="G186" i="24"/>
  <c r="Y185" i="24"/>
  <c r="X185" i="24"/>
  <c r="W185" i="24"/>
  <c r="V185" i="24"/>
  <c r="U185" i="24"/>
  <c r="T185" i="24"/>
  <c r="S185" i="24"/>
  <c r="R185" i="24"/>
  <c r="Q185" i="24"/>
  <c r="Z185" i="24" s="1"/>
  <c r="O185" i="24"/>
  <c r="N185" i="24"/>
  <c r="M185" i="24"/>
  <c r="M191" i="24" s="1"/>
  <c r="L185" i="24"/>
  <c r="K185" i="24"/>
  <c r="J185" i="24"/>
  <c r="I185" i="24"/>
  <c r="I191" i="24" s="1"/>
  <c r="H185" i="24"/>
  <c r="P185" i="24" s="1"/>
  <c r="AA185" i="24" s="1"/>
  <c r="G185" i="24"/>
  <c r="G182" i="24"/>
  <c r="AA181" i="24"/>
  <c r="X181" i="24"/>
  <c r="G181" i="24"/>
  <c r="X182" i="24" s="1"/>
  <c r="H176" i="24"/>
  <c r="H175" i="24"/>
  <c r="H174" i="24"/>
  <c r="H173" i="24"/>
  <c r="V168" i="24"/>
  <c r="M168" i="24"/>
  <c r="V167" i="24"/>
  <c r="N167" i="24"/>
  <c r="M167" i="24"/>
  <c r="Y165" i="24"/>
  <c r="Y168" i="24" s="1"/>
  <c r="X165" i="24"/>
  <c r="W165" i="24"/>
  <c r="V165" i="24"/>
  <c r="U165" i="24"/>
  <c r="U168" i="24" s="1"/>
  <c r="T165" i="24"/>
  <c r="S165" i="24"/>
  <c r="R165" i="24"/>
  <c r="R168" i="24" s="1"/>
  <c r="Q165" i="24"/>
  <c r="Q168" i="24" s="1"/>
  <c r="O165" i="24"/>
  <c r="N165" i="24"/>
  <c r="N168" i="24" s="1"/>
  <c r="M165" i="24"/>
  <c r="L165" i="24"/>
  <c r="L168" i="24" s="1"/>
  <c r="K165" i="24"/>
  <c r="J165" i="24"/>
  <c r="J168" i="24" s="1"/>
  <c r="I165" i="24"/>
  <c r="I168" i="24" s="1"/>
  <c r="H165" i="24"/>
  <c r="G165" i="24"/>
  <c r="Y163" i="24"/>
  <c r="X163" i="24"/>
  <c r="W163" i="24"/>
  <c r="V163" i="24"/>
  <c r="U163" i="24"/>
  <c r="T163" i="24"/>
  <c r="S163" i="24"/>
  <c r="R163" i="24"/>
  <c r="Q163" i="24"/>
  <c r="O163" i="24"/>
  <c r="N163" i="24"/>
  <c r="M163" i="24"/>
  <c r="L163" i="24"/>
  <c r="K163" i="24"/>
  <c r="J163" i="24"/>
  <c r="I163" i="24"/>
  <c r="H163" i="24"/>
  <c r="G163" i="24"/>
  <c r="Y162" i="24"/>
  <c r="X162" i="24"/>
  <c r="W162" i="24"/>
  <c r="V162" i="24"/>
  <c r="U162" i="24"/>
  <c r="T162" i="24"/>
  <c r="S162" i="24"/>
  <c r="R162" i="24"/>
  <c r="Q162" i="24"/>
  <c r="O162" i="24"/>
  <c r="N162" i="24"/>
  <c r="M162" i="24"/>
  <c r="L162" i="24"/>
  <c r="K162" i="24"/>
  <c r="J162" i="24"/>
  <c r="I162" i="24"/>
  <c r="H162" i="24"/>
  <c r="P162" i="24" s="1"/>
  <c r="G162" i="24"/>
  <c r="G159" i="24"/>
  <c r="AA158" i="24"/>
  <c r="G158" i="24"/>
  <c r="X159" i="24" s="1"/>
  <c r="H153" i="24"/>
  <c r="H152" i="24"/>
  <c r="H151" i="24"/>
  <c r="H150" i="24"/>
  <c r="Y145" i="24"/>
  <c r="T145" i="24"/>
  <c r="Q145" i="24"/>
  <c r="Y144" i="24"/>
  <c r="X144" i="24"/>
  <c r="Q144" i="24"/>
  <c r="H144" i="24"/>
  <c r="Y142" i="24"/>
  <c r="X142" i="24"/>
  <c r="X145" i="24" s="1"/>
  <c r="W142" i="24"/>
  <c r="V142" i="24"/>
  <c r="U142" i="24"/>
  <c r="U144" i="24" s="1"/>
  <c r="T142" i="24"/>
  <c r="T144" i="24" s="1"/>
  <c r="S142" i="24"/>
  <c r="R142" i="24"/>
  <c r="Q142" i="24"/>
  <c r="O142" i="24"/>
  <c r="N142" i="24"/>
  <c r="M142" i="24"/>
  <c r="M145" i="24" s="1"/>
  <c r="L142" i="24"/>
  <c r="L145" i="24" s="1"/>
  <c r="K142" i="24"/>
  <c r="K145" i="24" s="1"/>
  <c r="J142" i="24"/>
  <c r="I142" i="24"/>
  <c r="I145" i="24" s="1"/>
  <c r="H142" i="24"/>
  <c r="H145" i="24" s="1"/>
  <c r="G142" i="24"/>
  <c r="Y140" i="24"/>
  <c r="X140" i="24"/>
  <c r="W140" i="24"/>
  <c r="V140" i="24"/>
  <c r="U140" i="24"/>
  <c r="T140" i="24"/>
  <c r="S140" i="24"/>
  <c r="R140" i="24"/>
  <c r="Q140" i="24"/>
  <c r="O140" i="24"/>
  <c r="N140" i="24"/>
  <c r="M140" i="24"/>
  <c r="L140" i="24"/>
  <c r="K140" i="24"/>
  <c r="J140" i="24"/>
  <c r="I140" i="24"/>
  <c r="H140" i="24"/>
  <c r="G140" i="24"/>
  <c r="Y139" i="24"/>
  <c r="X139" i="24"/>
  <c r="W139" i="24"/>
  <c r="V139" i="24"/>
  <c r="U139" i="24"/>
  <c r="T139" i="24"/>
  <c r="S139" i="24"/>
  <c r="R139" i="24"/>
  <c r="Q139" i="24"/>
  <c r="O139" i="24"/>
  <c r="N139" i="24"/>
  <c r="M139" i="24"/>
  <c r="L139" i="24"/>
  <c r="K139" i="24"/>
  <c r="J139" i="24"/>
  <c r="I139" i="24"/>
  <c r="H139" i="24"/>
  <c r="G139" i="24"/>
  <c r="P139" i="24" s="1"/>
  <c r="G136" i="24"/>
  <c r="AA135" i="24"/>
  <c r="G135" i="24"/>
  <c r="X135" i="24" s="1"/>
  <c r="H130" i="24"/>
  <c r="H129" i="24"/>
  <c r="H128" i="24"/>
  <c r="H127" i="24"/>
  <c r="W122" i="24"/>
  <c r="H121" i="24"/>
  <c r="Y119" i="24"/>
  <c r="X119" i="24"/>
  <c r="X121" i="24" s="1"/>
  <c r="W119" i="24"/>
  <c r="W121" i="24" s="1"/>
  <c r="V119" i="24"/>
  <c r="U119" i="24"/>
  <c r="T119" i="24"/>
  <c r="T122" i="24" s="1"/>
  <c r="S119" i="24"/>
  <c r="S121" i="24" s="1"/>
  <c r="R119" i="24"/>
  <c r="Q119" i="24"/>
  <c r="O119" i="24"/>
  <c r="O121" i="24" s="1"/>
  <c r="N119" i="24"/>
  <c r="M119" i="24"/>
  <c r="L119" i="24"/>
  <c r="L122" i="24" s="1"/>
  <c r="K119" i="24"/>
  <c r="K121" i="24" s="1"/>
  <c r="J119" i="24"/>
  <c r="I119" i="24"/>
  <c r="H119" i="24"/>
  <c r="G119" i="24"/>
  <c r="G122" i="24" s="1"/>
  <c r="Y117" i="24"/>
  <c r="X117" i="24"/>
  <c r="W117" i="24"/>
  <c r="V117" i="24"/>
  <c r="U117" i="24"/>
  <c r="T117" i="24"/>
  <c r="S117" i="24"/>
  <c r="R117" i="24"/>
  <c r="Q117" i="24"/>
  <c r="O117" i="24"/>
  <c r="N117" i="24"/>
  <c r="M117" i="24"/>
  <c r="L117" i="24"/>
  <c r="K117" i="24"/>
  <c r="J117" i="24"/>
  <c r="I117" i="24"/>
  <c r="H117" i="24"/>
  <c r="G117" i="24"/>
  <c r="Y116" i="24"/>
  <c r="X116" i="24"/>
  <c r="W116" i="24"/>
  <c r="V116" i="24"/>
  <c r="U116" i="24"/>
  <c r="T116" i="24"/>
  <c r="S116" i="24"/>
  <c r="R116" i="24"/>
  <c r="Q116" i="24"/>
  <c r="Z116" i="24" s="1"/>
  <c r="O116" i="24"/>
  <c r="N116" i="24"/>
  <c r="M116" i="24"/>
  <c r="L116" i="24"/>
  <c r="K116" i="24"/>
  <c r="J116" i="24"/>
  <c r="I116" i="24"/>
  <c r="H116" i="24"/>
  <c r="G116" i="24"/>
  <c r="G113" i="24"/>
  <c r="AA112" i="24"/>
  <c r="G112" i="24"/>
  <c r="X112" i="24" s="1"/>
  <c r="H107" i="24"/>
  <c r="H106" i="24"/>
  <c r="H105" i="24"/>
  <c r="H104" i="24"/>
  <c r="W99" i="24"/>
  <c r="V99" i="24"/>
  <c r="N99" i="24"/>
  <c r="S98" i="24"/>
  <c r="R98" i="24"/>
  <c r="Y96" i="24"/>
  <c r="X96" i="24"/>
  <c r="W96" i="24"/>
  <c r="W98" i="24" s="1"/>
  <c r="V96" i="24"/>
  <c r="V98" i="24" s="1"/>
  <c r="U96" i="24"/>
  <c r="T96" i="24"/>
  <c r="S96" i="24"/>
  <c r="S99" i="24" s="1"/>
  <c r="R96" i="24"/>
  <c r="R99" i="24" s="1"/>
  <c r="Q96" i="24"/>
  <c r="O96" i="24"/>
  <c r="O99" i="24" s="1"/>
  <c r="N96" i="24"/>
  <c r="N98" i="24" s="1"/>
  <c r="M96" i="24"/>
  <c r="L96" i="24"/>
  <c r="K96" i="24"/>
  <c r="K99" i="24" s="1"/>
  <c r="J96" i="24"/>
  <c r="J99" i="24" s="1"/>
  <c r="I96" i="24"/>
  <c r="H96" i="24"/>
  <c r="G96" i="24"/>
  <c r="G99" i="24" s="1"/>
  <c r="Y94" i="24"/>
  <c r="X94" i="24"/>
  <c r="W94" i="24"/>
  <c r="V94" i="24"/>
  <c r="U94" i="24"/>
  <c r="T94" i="24"/>
  <c r="S94" i="24"/>
  <c r="R94" i="24"/>
  <c r="Q94" i="24"/>
  <c r="O94" i="24"/>
  <c r="N94" i="24"/>
  <c r="M94" i="24"/>
  <c r="L94" i="24"/>
  <c r="K94" i="24"/>
  <c r="J94" i="24"/>
  <c r="I94" i="24"/>
  <c r="H94" i="24"/>
  <c r="G94" i="24"/>
  <c r="Y93" i="24"/>
  <c r="X93" i="24"/>
  <c r="W93" i="24"/>
  <c r="V93" i="24"/>
  <c r="U93" i="24"/>
  <c r="T93" i="24"/>
  <c r="S93" i="24"/>
  <c r="R93" i="24"/>
  <c r="Q93" i="24"/>
  <c r="Z93" i="24" s="1"/>
  <c r="O93" i="24"/>
  <c r="N93" i="24"/>
  <c r="M93" i="24"/>
  <c r="M99" i="24" s="1"/>
  <c r="L93" i="24"/>
  <c r="K93" i="24"/>
  <c r="J93" i="24"/>
  <c r="I93" i="24"/>
  <c r="I99" i="24" s="1"/>
  <c r="H93" i="24"/>
  <c r="P93" i="24" s="1"/>
  <c r="AA93" i="24" s="1"/>
  <c r="G93" i="24"/>
  <c r="G90" i="24"/>
  <c r="AA89" i="24"/>
  <c r="X89" i="24"/>
  <c r="G89" i="24"/>
  <c r="X90" i="24" s="1"/>
  <c r="AA40" i="24"/>
  <c r="Z40" i="24"/>
  <c r="P40" i="24"/>
  <c r="Z39" i="24"/>
  <c r="AA39" i="24" s="1"/>
  <c r="P39" i="24"/>
  <c r="Z38" i="24"/>
  <c r="P38" i="24"/>
  <c r="Z37" i="24"/>
  <c r="P37" i="24"/>
  <c r="AA37" i="24" s="1"/>
  <c r="AA36" i="24"/>
  <c r="Z36" i="24"/>
  <c r="P36" i="24"/>
  <c r="Z35" i="24"/>
  <c r="AA35" i="24" s="1"/>
  <c r="P35" i="24"/>
  <c r="Z34" i="24"/>
  <c r="P34" i="24"/>
  <c r="Z33" i="24"/>
  <c r="P33" i="24"/>
  <c r="AA33" i="24" s="1"/>
  <c r="AA32" i="24"/>
  <c r="Z32" i="24"/>
  <c r="P32" i="24"/>
  <c r="Z31" i="24"/>
  <c r="AA31" i="24" s="1"/>
  <c r="P31" i="24"/>
  <c r="Z30" i="24"/>
  <c r="P30" i="24"/>
  <c r="Z29" i="24"/>
  <c r="AA28" i="24"/>
  <c r="Z28" i="24"/>
  <c r="Z27" i="24"/>
  <c r="AA27" i="24" s="1"/>
  <c r="Z26" i="24"/>
  <c r="Z25" i="24"/>
  <c r="Z24" i="24"/>
  <c r="AA24" i="24" s="1"/>
  <c r="Z23" i="24"/>
  <c r="AA23" i="24" s="1"/>
  <c r="Z22" i="24"/>
  <c r="Z21" i="24"/>
  <c r="AA20" i="24"/>
  <c r="Z20" i="24"/>
  <c r="Z19" i="24"/>
  <c r="AA19" i="24" s="1"/>
  <c r="Z18" i="24"/>
  <c r="Z17" i="24"/>
  <c r="Z16" i="24"/>
  <c r="AA16" i="24" s="1"/>
  <c r="Z15" i="24"/>
  <c r="AA15" i="24" s="1"/>
  <c r="Z14" i="24"/>
  <c r="Z13" i="24"/>
  <c r="AA12" i="24"/>
  <c r="Z12" i="24"/>
  <c r="Z11" i="24"/>
  <c r="AA11" i="24" s="1"/>
  <c r="Z9" i="24"/>
  <c r="P9" i="24"/>
  <c r="H774" i="16"/>
  <c r="H773" i="16"/>
  <c r="H772" i="16"/>
  <c r="H771" i="16"/>
  <c r="Y763" i="16"/>
  <c r="X763" i="16"/>
  <c r="W763" i="16"/>
  <c r="V763" i="16"/>
  <c r="U763" i="16"/>
  <c r="T763" i="16"/>
  <c r="S763" i="16"/>
  <c r="R763" i="16"/>
  <c r="Q763" i="16"/>
  <c r="O763" i="16"/>
  <c r="N763" i="16"/>
  <c r="M763" i="16"/>
  <c r="L763" i="16"/>
  <c r="K763" i="16"/>
  <c r="J763" i="16"/>
  <c r="I763" i="16"/>
  <c r="H763" i="16"/>
  <c r="G763" i="16"/>
  <c r="Y761" i="16"/>
  <c r="X761" i="16"/>
  <c r="W761" i="16"/>
  <c r="V761" i="16"/>
  <c r="U761" i="16"/>
  <c r="T761" i="16"/>
  <c r="S761" i="16"/>
  <c r="R761" i="16"/>
  <c r="Q761" i="16"/>
  <c r="O761" i="16"/>
  <c r="N761" i="16"/>
  <c r="M761" i="16"/>
  <c r="L761" i="16"/>
  <c r="K761" i="16"/>
  <c r="J761" i="16"/>
  <c r="I761" i="16"/>
  <c r="H761" i="16"/>
  <c r="G761" i="16"/>
  <c r="Y760" i="16"/>
  <c r="Y766" i="16" s="1"/>
  <c r="X760" i="16"/>
  <c r="W760" i="16"/>
  <c r="V760" i="16"/>
  <c r="V764" i="16" s="1"/>
  <c r="U760" i="16"/>
  <c r="U765" i="16" s="1"/>
  <c r="T760" i="16"/>
  <c r="T765" i="16" s="1"/>
  <c r="S760" i="16"/>
  <c r="R760" i="16"/>
  <c r="R764" i="16" s="1"/>
  <c r="Q760" i="16"/>
  <c r="Q766" i="16" s="1"/>
  <c r="O760" i="16"/>
  <c r="N760" i="16"/>
  <c r="M760" i="16"/>
  <c r="M765" i="16" s="1"/>
  <c r="L760" i="16"/>
  <c r="L766" i="16" s="1"/>
  <c r="K760" i="16"/>
  <c r="J760" i="16"/>
  <c r="I760" i="16"/>
  <c r="I764" i="16" s="1"/>
  <c r="H760" i="16"/>
  <c r="H766" i="16" s="1"/>
  <c r="G760" i="16"/>
  <c r="P760" i="16" s="1"/>
  <c r="G757" i="16"/>
  <c r="AA756" i="16"/>
  <c r="G756" i="16"/>
  <c r="X756" i="16" s="1"/>
  <c r="O757" i="16" s="1"/>
  <c r="H751" i="16"/>
  <c r="H750" i="16"/>
  <c r="H749" i="16"/>
  <c r="H748" i="16"/>
  <c r="X743" i="16"/>
  <c r="Y740" i="16"/>
  <c r="X740" i="16"/>
  <c r="W740" i="16"/>
  <c r="V740" i="16"/>
  <c r="U740" i="16"/>
  <c r="T740" i="16"/>
  <c r="S740" i="16"/>
  <c r="R740" i="16"/>
  <c r="Q740" i="16"/>
  <c r="O740" i="16"/>
  <c r="N740" i="16"/>
  <c r="M740" i="16"/>
  <c r="L740" i="16"/>
  <c r="K740" i="16"/>
  <c r="J740" i="16"/>
  <c r="I740" i="16"/>
  <c r="H740" i="16"/>
  <c r="G740" i="16"/>
  <c r="Y738" i="16"/>
  <c r="X738" i="16"/>
  <c r="W738" i="16"/>
  <c r="V738" i="16"/>
  <c r="U738" i="16"/>
  <c r="T738" i="16"/>
  <c r="S738" i="16"/>
  <c r="R738" i="16"/>
  <c r="Q738" i="16"/>
  <c r="O738" i="16"/>
  <c r="N738" i="16"/>
  <c r="M738" i="16"/>
  <c r="L738" i="16"/>
  <c r="K738" i="16"/>
  <c r="J738" i="16"/>
  <c r="I738" i="16"/>
  <c r="H738" i="16"/>
  <c r="G738" i="16"/>
  <c r="Y737" i="16"/>
  <c r="X737" i="16"/>
  <c r="X742" i="16" s="1"/>
  <c r="W737" i="16"/>
  <c r="W743" i="16" s="1"/>
  <c r="V737" i="16"/>
  <c r="U737" i="16"/>
  <c r="T737" i="16"/>
  <c r="T742" i="16" s="1"/>
  <c r="S737" i="16"/>
  <c r="S742" i="16" s="1"/>
  <c r="R737" i="16"/>
  <c r="Q737" i="16"/>
  <c r="O737" i="16"/>
  <c r="O742" i="16" s="1"/>
  <c r="N737" i="16"/>
  <c r="M737" i="16"/>
  <c r="L737" i="16"/>
  <c r="L741" i="16" s="1"/>
  <c r="K737" i="16"/>
  <c r="K743" i="16" s="1"/>
  <c r="J737" i="16"/>
  <c r="I737" i="16"/>
  <c r="H737" i="16"/>
  <c r="G737" i="16"/>
  <c r="G743" i="16" s="1"/>
  <c r="X734" i="16"/>
  <c r="G734" i="16"/>
  <c r="AA733" i="16"/>
  <c r="X733" i="16"/>
  <c r="O734" i="16" s="1"/>
  <c r="G733" i="16"/>
  <c r="H728" i="16"/>
  <c r="H727" i="16"/>
  <c r="H726" i="16"/>
  <c r="H725" i="16"/>
  <c r="G718" i="16"/>
  <c r="Y717" i="16"/>
  <c r="X717" i="16"/>
  <c r="W717" i="16"/>
  <c r="V717" i="16"/>
  <c r="U717" i="16"/>
  <c r="T717" i="16"/>
  <c r="S717" i="16"/>
  <c r="R717" i="16"/>
  <c r="Q717" i="16"/>
  <c r="O717" i="16"/>
  <c r="N717" i="16"/>
  <c r="M717" i="16"/>
  <c r="L717" i="16"/>
  <c r="K717" i="16"/>
  <c r="J717" i="16"/>
  <c r="I717" i="16"/>
  <c r="H717" i="16"/>
  <c r="G717" i="16"/>
  <c r="Y715" i="16"/>
  <c r="X715" i="16"/>
  <c r="W715" i="16"/>
  <c r="V715" i="16"/>
  <c r="U715" i="16"/>
  <c r="T715" i="16"/>
  <c r="S715" i="16"/>
  <c r="R715" i="16"/>
  <c r="Q715" i="16"/>
  <c r="O715" i="16"/>
  <c r="N715" i="16"/>
  <c r="M715" i="16"/>
  <c r="L715" i="16"/>
  <c r="K715" i="16"/>
  <c r="J715" i="16"/>
  <c r="I715" i="16"/>
  <c r="H715" i="16"/>
  <c r="G715" i="16"/>
  <c r="Y714" i="16"/>
  <c r="X714" i="16"/>
  <c r="X718" i="16" s="1"/>
  <c r="W714" i="16"/>
  <c r="W719" i="16" s="1"/>
  <c r="V714" i="16"/>
  <c r="V719" i="16" s="1"/>
  <c r="U714" i="16"/>
  <c r="T714" i="16"/>
  <c r="T718" i="16" s="1"/>
  <c r="S714" i="16"/>
  <c r="S720" i="16" s="1"/>
  <c r="R714" i="16"/>
  <c r="R720" i="16" s="1"/>
  <c r="Q714" i="16"/>
  <c r="O714" i="16"/>
  <c r="O719" i="16" s="1"/>
  <c r="N714" i="16"/>
  <c r="N719" i="16" s="1"/>
  <c r="M714" i="16"/>
  <c r="L714" i="16"/>
  <c r="L718" i="16" s="1"/>
  <c r="K714" i="16"/>
  <c r="K718" i="16" s="1"/>
  <c r="J714" i="16"/>
  <c r="J719" i="16" s="1"/>
  <c r="I714" i="16"/>
  <c r="H714" i="16"/>
  <c r="H718" i="16" s="1"/>
  <c r="G714" i="16"/>
  <c r="G719" i="16" s="1"/>
  <c r="G711" i="16"/>
  <c r="AA710" i="16"/>
  <c r="X710" i="16"/>
  <c r="L711" i="16" s="1"/>
  <c r="G710" i="16"/>
  <c r="X711" i="16" s="1"/>
  <c r="H705" i="16"/>
  <c r="H704" i="16"/>
  <c r="H703" i="16"/>
  <c r="H702" i="16"/>
  <c r="Y694" i="16"/>
  <c r="X694" i="16"/>
  <c r="W694" i="16"/>
  <c r="V694" i="16"/>
  <c r="U694" i="16"/>
  <c r="T694" i="16"/>
  <c r="S694" i="16"/>
  <c r="R694" i="16"/>
  <c r="Q694" i="16"/>
  <c r="O694" i="16"/>
  <c r="N694" i="16"/>
  <c r="M694" i="16"/>
  <c r="L694" i="16"/>
  <c r="K694" i="16"/>
  <c r="J694" i="16"/>
  <c r="I694" i="16"/>
  <c r="H694" i="16"/>
  <c r="G694" i="16"/>
  <c r="Y692" i="16"/>
  <c r="X692" i="16"/>
  <c r="W692" i="16"/>
  <c r="V692" i="16"/>
  <c r="U692" i="16"/>
  <c r="T692" i="16"/>
  <c r="S692" i="16"/>
  <c r="R692" i="16"/>
  <c r="Q692" i="16"/>
  <c r="O692" i="16"/>
  <c r="N692" i="16"/>
  <c r="M692" i="16"/>
  <c r="L692" i="16"/>
  <c r="K692" i="16"/>
  <c r="J692" i="16"/>
  <c r="I692" i="16"/>
  <c r="H692" i="16"/>
  <c r="G692" i="16"/>
  <c r="Y691" i="16"/>
  <c r="X691" i="16"/>
  <c r="X695" i="16" s="1"/>
  <c r="W691" i="16"/>
  <c r="V691" i="16"/>
  <c r="U691" i="16"/>
  <c r="T691" i="16"/>
  <c r="T695" i="16" s="1"/>
  <c r="S691" i="16"/>
  <c r="R691" i="16"/>
  <c r="Q691" i="16"/>
  <c r="O691" i="16"/>
  <c r="N691" i="16"/>
  <c r="N695" i="16" s="1"/>
  <c r="M691" i="16"/>
  <c r="L691" i="16"/>
  <c r="L697" i="16" s="1"/>
  <c r="K691" i="16"/>
  <c r="J691" i="16"/>
  <c r="J695" i="16" s="1"/>
  <c r="I691" i="16"/>
  <c r="I696" i="16" s="1"/>
  <c r="H691" i="16"/>
  <c r="H695" i="16" s="1"/>
  <c r="G691" i="16"/>
  <c r="G688" i="16"/>
  <c r="AA687" i="16"/>
  <c r="G687" i="16"/>
  <c r="X687" i="16" s="1"/>
  <c r="H682" i="16"/>
  <c r="H681" i="16"/>
  <c r="H680" i="16"/>
  <c r="H679" i="16"/>
  <c r="L673" i="16"/>
  <c r="Y671" i="16"/>
  <c r="X671" i="16"/>
  <c r="W671" i="16"/>
  <c r="V671" i="16"/>
  <c r="U671" i="16"/>
  <c r="T671" i="16"/>
  <c r="S671" i="16"/>
  <c r="R671" i="16"/>
  <c r="Q671" i="16"/>
  <c r="O671" i="16"/>
  <c r="N671" i="16"/>
  <c r="M671" i="16"/>
  <c r="L671" i="16"/>
  <c r="K671" i="16"/>
  <c r="J671" i="16"/>
  <c r="I671" i="16"/>
  <c r="H671" i="16"/>
  <c r="P671" i="16" s="1"/>
  <c r="G671" i="16"/>
  <c r="Y669" i="16"/>
  <c r="X669" i="16"/>
  <c r="W669" i="16"/>
  <c r="V669" i="16"/>
  <c r="U669" i="16"/>
  <c r="T669" i="16"/>
  <c r="S669" i="16"/>
  <c r="R669" i="16"/>
  <c r="Q669" i="16"/>
  <c r="O669" i="16"/>
  <c r="N669" i="16"/>
  <c r="M669" i="16"/>
  <c r="L669" i="16"/>
  <c r="K669" i="16"/>
  <c r="J669" i="16"/>
  <c r="I669" i="16"/>
  <c r="H669" i="16"/>
  <c r="G669" i="16"/>
  <c r="Y668" i="16"/>
  <c r="Y672" i="16" s="1"/>
  <c r="X668" i="16"/>
  <c r="X674" i="16" s="1"/>
  <c r="W668" i="16"/>
  <c r="W673" i="16" s="1"/>
  <c r="V668" i="16"/>
  <c r="U668" i="16"/>
  <c r="U672" i="16" s="1"/>
  <c r="T668" i="16"/>
  <c r="T674" i="16" s="1"/>
  <c r="S668" i="16"/>
  <c r="R668" i="16"/>
  <c r="Q668" i="16"/>
  <c r="Q672" i="16" s="1"/>
  <c r="O668" i="16"/>
  <c r="O674" i="16" s="1"/>
  <c r="N668" i="16"/>
  <c r="M668" i="16"/>
  <c r="M672" i="16" s="1"/>
  <c r="L668" i="16"/>
  <c r="K668" i="16"/>
  <c r="K672" i="16" s="1"/>
  <c r="J668" i="16"/>
  <c r="I668" i="16"/>
  <c r="I674" i="16" s="1"/>
  <c r="H668" i="16"/>
  <c r="G668" i="16"/>
  <c r="G674" i="16" s="1"/>
  <c r="X665" i="16"/>
  <c r="G665" i="16"/>
  <c r="AA664" i="16"/>
  <c r="X664" i="16"/>
  <c r="O665" i="16" s="1"/>
  <c r="G664" i="16"/>
  <c r="H659" i="16"/>
  <c r="H658" i="16"/>
  <c r="H657" i="16"/>
  <c r="H656" i="16"/>
  <c r="T649" i="16"/>
  <c r="Y648" i="16"/>
  <c r="X648" i="16"/>
  <c r="W648" i="16"/>
  <c r="V648" i="16"/>
  <c r="U648" i="16"/>
  <c r="T648" i="16"/>
  <c r="S648" i="16"/>
  <c r="R648" i="16"/>
  <c r="Q648" i="16"/>
  <c r="O648" i="16"/>
  <c r="N648" i="16"/>
  <c r="M648" i="16"/>
  <c r="L648" i="16"/>
  <c r="K648" i="16"/>
  <c r="J648" i="16"/>
  <c r="I648" i="16"/>
  <c r="H648" i="16"/>
  <c r="G648" i="16"/>
  <c r="Y646" i="16"/>
  <c r="X646" i="16"/>
  <c r="W646" i="16"/>
  <c r="V646" i="16"/>
  <c r="U646" i="16"/>
  <c r="T646" i="16"/>
  <c r="S646" i="16"/>
  <c r="R646" i="16"/>
  <c r="Q646" i="16"/>
  <c r="O646" i="16"/>
  <c r="N646" i="16"/>
  <c r="M646" i="16"/>
  <c r="L646" i="16"/>
  <c r="K646" i="16"/>
  <c r="J646" i="16"/>
  <c r="I646" i="16"/>
  <c r="H646" i="16"/>
  <c r="G646" i="16"/>
  <c r="Y645" i="16"/>
  <c r="X645" i="16"/>
  <c r="X649" i="16" s="1"/>
  <c r="W645" i="16"/>
  <c r="V645" i="16"/>
  <c r="V651" i="16" s="1"/>
  <c r="U645" i="16"/>
  <c r="T645" i="16"/>
  <c r="S645" i="16"/>
  <c r="R645" i="16"/>
  <c r="R649" i="16" s="1"/>
  <c r="Q645" i="16"/>
  <c r="O645" i="16"/>
  <c r="O650" i="16" s="1"/>
  <c r="N645" i="16"/>
  <c r="M645" i="16"/>
  <c r="L645" i="16"/>
  <c r="L651" i="16" s="1"/>
  <c r="K645" i="16"/>
  <c r="K650" i="16" s="1"/>
  <c r="J645" i="16"/>
  <c r="J651" i="16" s="1"/>
  <c r="I645" i="16"/>
  <c r="H645" i="16"/>
  <c r="H649" i="16" s="1"/>
  <c r="G645" i="16"/>
  <c r="G650" i="16" s="1"/>
  <c r="G642" i="16"/>
  <c r="AA641" i="16"/>
  <c r="G641" i="16"/>
  <c r="X642" i="16" s="1"/>
  <c r="H636" i="16"/>
  <c r="H635" i="16"/>
  <c r="H634" i="16"/>
  <c r="H633" i="16"/>
  <c r="Y625" i="16"/>
  <c r="X625" i="16"/>
  <c r="W625" i="16"/>
  <c r="V625" i="16"/>
  <c r="U625" i="16"/>
  <c r="T625" i="16"/>
  <c r="S625" i="16"/>
  <c r="R625" i="16"/>
  <c r="Z625" i="16" s="1"/>
  <c r="Q625" i="16"/>
  <c r="O625" i="16"/>
  <c r="N625" i="16"/>
  <c r="M625" i="16"/>
  <c r="L625" i="16"/>
  <c r="K625" i="16"/>
  <c r="J625" i="16"/>
  <c r="I625" i="16"/>
  <c r="H625" i="16"/>
  <c r="G625" i="16"/>
  <c r="Y623" i="16"/>
  <c r="X623" i="16"/>
  <c r="W623" i="16"/>
  <c r="V623" i="16"/>
  <c r="U623" i="16"/>
  <c r="T623" i="16"/>
  <c r="S623" i="16"/>
  <c r="R623" i="16"/>
  <c r="Q623" i="16"/>
  <c r="O623" i="16"/>
  <c r="N623" i="16"/>
  <c r="M623" i="16"/>
  <c r="L623" i="16"/>
  <c r="K623" i="16"/>
  <c r="J623" i="16"/>
  <c r="I623" i="16"/>
  <c r="H623" i="16"/>
  <c r="G623" i="16"/>
  <c r="Y622" i="16"/>
  <c r="X622" i="16"/>
  <c r="W622" i="16"/>
  <c r="W626" i="16" s="1"/>
  <c r="V622" i="16"/>
  <c r="V627" i="16" s="1"/>
  <c r="U622" i="16"/>
  <c r="T622" i="16"/>
  <c r="S622" i="16"/>
  <c r="S626" i="16" s="1"/>
  <c r="R622" i="16"/>
  <c r="R627" i="16" s="1"/>
  <c r="Q622" i="16"/>
  <c r="Q627" i="16" s="1"/>
  <c r="O622" i="16"/>
  <c r="N622" i="16"/>
  <c r="N627" i="16" s="1"/>
  <c r="M622" i="16"/>
  <c r="M627" i="16" s="1"/>
  <c r="L622" i="16"/>
  <c r="K622" i="16"/>
  <c r="J622" i="16"/>
  <c r="J627" i="16" s="1"/>
  <c r="I622" i="16"/>
  <c r="I626" i="16" s="1"/>
  <c r="H622" i="16"/>
  <c r="G622" i="16"/>
  <c r="X619" i="16"/>
  <c r="G619" i="16"/>
  <c r="AA618" i="16"/>
  <c r="X618" i="16"/>
  <c r="O619" i="16" s="1"/>
  <c r="G618" i="16"/>
  <c r="H613" i="16"/>
  <c r="H612" i="16"/>
  <c r="H611" i="16"/>
  <c r="H610" i="16"/>
  <c r="Y602" i="16"/>
  <c r="X602" i="16"/>
  <c r="W602" i="16"/>
  <c r="V602" i="16"/>
  <c r="U602" i="16"/>
  <c r="T602" i="16"/>
  <c r="S602" i="16"/>
  <c r="R602" i="16"/>
  <c r="Q602" i="16"/>
  <c r="O602" i="16"/>
  <c r="N602" i="16"/>
  <c r="M602" i="16"/>
  <c r="L602" i="16"/>
  <c r="K602" i="16"/>
  <c r="J602" i="16"/>
  <c r="I602" i="16"/>
  <c r="H602" i="16"/>
  <c r="G602" i="16"/>
  <c r="Y600" i="16"/>
  <c r="X600" i="16"/>
  <c r="W600" i="16"/>
  <c r="V600" i="16"/>
  <c r="U600" i="16"/>
  <c r="T600" i="16"/>
  <c r="S600" i="16"/>
  <c r="R600" i="16"/>
  <c r="Q600" i="16"/>
  <c r="O600" i="16"/>
  <c r="N600" i="16"/>
  <c r="M600" i="16"/>
  <c r="L600" i="16"/>
  <c r="K600" i="16"/>
  <c r="J600" i="16"/>
  <c r="I600" i="16"/>
  <c r="H600" i="16"/>
  <c r="G600" i="16"/>
  <c r="Y599" i="16"/>
  <c r="Y605" i="16" s="1"/>
  <c r="X599" i="16"/>
  <c r="W599" i="16"/>
  <c r="V599" i="16"/>
  <c r="U599" i="16"/>
  <c r="U604" i="16" s="1"/>
  <c r="T599" i="16"/>
  <c r="T604" i="16" s="1"/>
  <c r="S599" i="16"/>
  <c r="R599" i="16"/>
  <c r="Q599" i="16"/>
  <c r="Q605" i="16" s="1"/>
  <c r="O599" i="16"/>
  <c r="N599" i="16"/>
  <c r="M599" i="16"/>
  <c r="L599" i="16"/>
  <c r="K599" i="16"/>
  <c r="J599" i="16"/>
  <c r="I599" i="16"/>
  <c r="H599" i="16"/>
  <c r="G599" i="16"/>
  <c r="G596" i="16"/>
  <c r="AA595" i="16"/>
  <c r="G595" i="16"/>
  <c r="X595" i="16" s="1"/>
  <c r="H590" i="16"/>
  <c r="H589" i="16"/>
  <c r="H588" i="16"/>
  <c r="H587" i="16"/>
  <c r="Y579" i="16"/>
  <c r="X579" i="16"/>
  <c r="W579" i="16"/>
  <c r="V579" i="16"/>
  <c r="U579" i="16"/>
  <c r="T579" i="16"/>
  <c r="S579" i="16"/>
  <c r="R579" i="16"/>
  <c r="Q579" i="16"/>
  <c r="O579" i="16"/>
  <c r="N579" i="16"/>
  <c r="M579" i="16"/>
  <c r="L579" i="16"/>
  <c r="K579" i="16"/>
  <c r="J579" i="16"/>
  <c r="I579" i="16"/>
  <c r="H579" i="16"/>
  <c r="G579" i="16"/>
  <c r="Y577" i="16"/>
  <c r="X577" i="16"/>
  <c r="W577" i="16"/>
  <c r="V577" i="16"/>
  <c r="U577" i="16"/>
  <c r="T577" i="16"/>
  <c r="S577" i="16"/>
  <c r="R577" i="16"/>
  <c r="Q577" i="16"/>
  <c r="O577" i="16"/>
  <c r="N577" i="16"/>
  <c r="M577" i="16"/>
  <c r="L577" i="16"/>
  <c r="K577" i="16"/>
  <c r="J577" i="16"/>
  <c r="I577" i="16"/>
  <c r="H577" i="16"/>
  <c r="G577" i="16"/>
  <c r="Y576" i="16"/>
  <c r="X576" i="16"/>
  <c r="W576" i="16"/>
  <c r="W581" i="16" s="1"/>
  <c r="V576" i="16"/>
  <c r="U576" i="16"/>
  <c r="T576" i="16"/>
  <c r="S576" i="16"/>
  <c r="R576" i="16"/>
  <c r="Q576" i="16"/>
  <c r="O576" i="16"/>
  <c r="N576" i="16"/>
  <c r="M576" i="16"/>
  <c r="L576" i="16"/>
  <c r="K576" i="16"/>
  <c r="J576" i="16"/>
  <c r="I576" i="16"/>
  <c r="H576" i="16"/>
  <c r="G576" i="16"/>
  <c r="G573" i="16"/>
  <c r="AA572" i="16"/>
  <c r="G572" i="16"/>
  <c r="X572" i="16" s="1"/>
  <c r="H567" i="16"/>
  <c r="H566" i="16"/>
  <c r="H565" i="16"/>
  <c r="H564" i="16"/>
  <c r="Y556" i="16"/>
  <c r="X556" i="16"/>
  <c r="W556" i="16"/>
  <c r="V556" i="16"/>
  <c r="U556" i="16"/>
  <c r="T556" i="16"/>
  <c r="S556" i="16"/>
  <c r="R556" i="16"/>
  <c r="Q556" i="16"/>
  <c r="O556" i="16"/>
  <c r="N556" i="16"/>
  <c r="M556" i="16"/>
  <c r="L556" i="16"/>
  <c r="K556" i="16"/>
  <c r="J556" i="16"/>
  <c r="I556" i="16"/>
  <c r="H556" i="16"/>
  <c r="G556" i="16"/>
  <c r="Y554" i="16"/>
  <c r="X554" i="16"/>
  <c r="W554" i="16"/>
  <c r="V554" i="16"/>
  <c r="U554" i="16"/>
  <c r="T554" i="16"/>
  <c r="S554" i="16"/>
  <c r="R554" i="16"/>
  <c r="Q554" i="16"/>
  <c r="O554" i="16"/>
  <c r="N554" i="16"/>
  <c r="M554" i="16"/>
  <c r="L554" i="16"/>
  <c r="K554" i="16"/>
  <c r="J554" i="16"/>
  <c r="I554" i="16"/>
  <c r="H554" i="16"/>
  <c r="G554" i="16"/>
  <c r="Y553" i="16"/>
  <c r="X553" i="16"/>
  <c r="W553" i="16"/>
  <c r="V553" i="16"/>
  <c r="V558" i="16" s="1"/>
  <c r="U553" i="16"/>
  <c r="T553" i="16"/>
  <c r="S553" i="16"/>
  <c r="R553" i="16"/>
  <c r="R559" i="16" s="1"/>
  <c r="Q553" i="16"/>
  <c r="O553" i="16"/>
  <c r="N553" i="16"/>
  <c r="N559" i="16" s="1"/>
  <c r="M553" i="16"/>
  <c r="L553" i="16"/>
  <c r="K553" i="16"/>
  <c r="J553" i="16"/>
  <c r="I553" i="16"/>
  <c r="H553" i="16"/>
  <c r="G553" i="16"/>
  <c r="G550" i="16"/>
  <c r="AA549" i="16"/>
  <c r="G549" i="16"/>
  <c r="X550" i="16" s="1"/>
  <c r="H544" i="16"/>
  <c r="H543" i="16"/>
  <c r="H542" i="16"/>
  <c r="H541" i="16"/>
  <c r="Y533" i="16"/>
  <c r="X533" i="16"/>
  <c r="W533" i="16"/>
  <c r="V533" i="16"/>
  <c r="U533" i="16"/>
  <c r="T533" i="16"/>
  <c r="S533" i="16"/>
  <c r="R533" i="16"/>
  <c r="Q533" i="16"/>
  <c r="O533" i="16"/>
  <c r="N533" i="16"/>
  <c r="M533" i="16"/>
  <c r="L533" i="16"/>
  <c r="K533" i="16"/>
  <c r="J533" i="16"/>
  <c r="I533" i="16"/>
  <c r="H533" i="16"/>
  <c r="G533" i="16"/>
  <c r="Y531" i="16"/>
  <c r="X531" i="16"/>
  <c r="W531" i="16"/>
  <c r="V531" i="16"/>
  <c r="U531" i="16"/>
  <c r="T531" i="16"/>
  <c r="S531" i="16"/>
  <c r="R531" i="16"/>
  <c r="Q531" i="16"/>
  <c r="O531" i="16"/>
  <c r="N531" i="16"/>
  <c r="M531" i="16"/>
  <c r="L531" i="16"/>
  <c r="K531" i="16"/>
  <c r="J531" i="16"/>
  <c r="I531" i="16"/>
  <c r="H531" i="16"/>
  <c r="G531" i="16"/>
  <c r="Y530" i="16"/>
  <c r="Y535" i="16" s="1"/>
  <c r="X530" i="16"/>
  <c r="W530" i="16"/>
  <c r="V530" i="16"/>
  <c r="V536" i="16" s="1"/>
  <c r="U530" i="16"/>
  <c r="U535" i="16" s="1"/>
  <c r="T530" i="16"/>
  <c r="S530" i="16"/>
  <c r="R530" i="16"/>
  <c r="Q530" i="16"/>
  <c r="Q535" i="16" s="1"/>
  <c r="O530" i="16"/>
  <c r="N530" i="16"/>
  <c r="M530" i="16"/>
  <c r="L530" i="16"/>
  <c r="K530" i="16"/>
  <c r="J530" i="16"/>
  <c r="I530" i="16"/>
  <c r="H530" i="16"/>
  <c r="G530" i="16"/>
  <c r="G527" i="16"/>
  <c r="AA526" i="16"/>
  <c r="G526" i="16"/>
  <c r="X527" i="16" s="1"/>
  <c r="H521" i="16"/>
  <c r="H520" i="16"/>
  <c r="H519" i="16"/>
  <c r="H518" i="16"/>
  <c r="Y510" i="16"/>
  <c r="X510" i="16"/>
  <c r="W510" i="16"/>
  <c r="V510" i="16"/>
  <c r="U510" i="16"/>
  <c r="T510" i="16"/>
  <c r="S510" i="16"/>
  <c r="R510" i="16"/>
  <c r="Q510" i="16"/>
  <c r="O510" i="16"/>
  <c r="N510" i="16"/>
  <c r="M510" i="16"/>
  <c r="L510" i="16"/>
  <c r="K510" i="16"/>
  <c r="J510" i="16"/>
  <c r="I510" i="16"/>
  <c r="H510" i="16"/>
  <c r="G510" i="16"/>
  <c r="Y508" i="16"/>
  <c r="X508" i="16"/>
  <c r="W508" i="16"/>
  <c r="V508" i="16"/>
  <c r="U508" i="16"/>
  <c r="T508" i="16"/>
  <c r="S508" i="16"/>
  <c r="R508" i="16"/>
  <c r="Q508" i="16"/>
  <c r="O508" i="16"/>
  <c r="N508" i="16"/>
  <c r="M508" i="16"/>
  <c r="L508" i="16"/>
  <c r="K508" i="16"/>
  <c r="J508" i="16"/>
  <c r="I508" i="16"/>
  <c r="H508" i="16"/>
  <c r="G508" i="16"/>
  <c r="Y507" i="16"/>
  <c r="Y513" i="16" s="1"/>
  <c r="X507" i="16"/>
  <c r="W507" i="16"/>
  <c r="V507" i="16"/>
  <c r="U507" i="16"/>
  <c r="T507" i="16"/>
  <c r="S507" i="16"/>
  <c r="R507" i="16"/>
  <c r="Q507" i="16"/>
  <c r="Q513" i="16" s="1"/>
  <c r="O507" i="16"/>
  <c r="N507" i="16"/>
  <c r="M507" i="16"/>
  <c r="L507" i="16"/>
  <c r="K507" i="16"/>
  <c r="J507" i="16"/>
  <c r="I507" i="16"/>
  <c r="H507" i="16"/>
  <c r="G507" i="16"/>
  <c r="G504" i="16"/>
  <c r="AA503" i="16"/>
  <c r="G503" i="16"/>
  <c r="X503" i="16" s="1"/>
  <c r="H498" i="16"/>
  <c r="H497" i="16"/>
  <c r="H496" i="16"/>
  <c r="H495" i="16"/>
  <c r="Y487" i="16"/>
  <c r="X487" i="16"/>
  <c r="W487" i="16"/>
  <c r="V487" i="16"/>
  <c r="U487" i="16"/>
  <c r="T487" i="16"/>
  <c r="S487" i="16"/>
  <c r="R487" i="16"/>
  <c r="Q487" i="16"/>
  <c r="O487" i="16"/>
  <c r="N487" i="16"/>
  <c r="M487" i="16"/>
  <c r="L487" i="16"/>
  <c r="K487" i="16"/>
  <c r="J487" i="16"/>
  <c r="I487" i="16"/>
  <c r="H487" i="16"/>
  <c r="G487" i="16"/>
  <c r="Y485" i="16"/>
  <c r="X485" i="16"/>
  <c r="W485" i="16"/>
  <c r="V485" i="16"/>
  <c r="U485" i="16"/>
  <c r="T485" i="16"/>
  <c r="S485" i="16"/>
  <c r="R485" i="16"/>
  <c r="Q485" i="16"/>
  <c r="O485" i="16"/>
  <c r="N485" i="16"/>
  <c r="M485" i="16"/>
  <c r="L485" i="16"/>
  <c r="K485" i="16"/>
  <c r="J485" i="16"/>
  <c r="I485" i="16"/>
  <c r="H485" i="16"/>
  <c r="G485" i="16"/>
  <c r="Y484" i="16"/>
  <c r="X484" i="16"/>
  <c r="X489" i="16" s="1"/>
  <c r="W484" i="16"/>
  <c r="W489" i="16" s="1"/>
  <c r="V484" i="16"/>
  <c r="U484" i="16"/>
  <c r="T484" i="16"/>
  <c r="S484" i="16"/>
  <c r="R484" i="16"/>
  <c r="Q484" i="16"/>
  <c r="O484" i="16"/>
  <c r="O489" i="16" s="1"/>
  <c r="N484" i="16"/>
  <c r="M484" i="16"/>
  <c r="L484" i="16"/>
  <c r="K484" i="16"/>
  <c r="J484" i="16"/>
  <c r="I484" i="16"/>
  <c r="H484" i="16"/>
  <c r="G484" i="16"/>
  <c r="G481" i="16"/>
  <c r="AA480" i="16"/>
  <c r="G480" i="16"/>
  <c r="X481" i="16" s="1"/>
  <c r="H475" i="16"/>
  <c r="H474" i="16"/>
  <c r="H473" i="16"/>
  <c r="H472" i="16"/>
  <c r="Y464" i="16"/>
  <c r="X464" i="16"/>
  <c r="W464" i="16"/>
  <c r="V464" i="16"/>
  <c r="U464" i="16"/>
  <c r="T464" i="16"/>
  <c r="S464" i="16"/>
  <c r="R464" i="16"/>
  <c r="Q464" i="16"/>
  <c r="O464" i="16"/>
  <c r="N464" i="16"/>
  <c r="M464" i="16"/>
  <c r="L464" i="16"/>
  <c r="K464" i="16"/>
  <c r="J464" i="16"/>
  <c r="I464" i="16"/>
  <c r="H464" i="16"/>
  <c r="G464" i="16"/>
  <c r="Y462" i="16"/>
  <c r="X462" i="16"/>
  <c r="W462" i="16"/>
  <c r="V462" i="16"/>
  <c r="U462" i="16"/>
  <c r="T462" i="16"/>
  <c r="S462" i="16"/>
  <c r="R462" i="16"/>
  <c r="Q462" i="16"/>
  <c r="O462" i="16"/>
  <c r="N462" i="16"/>
  <c r="M462" i="16"/>
  <c r="L462" i="16"/>
  <c r="K462" i="16"/>
  <c r="J462" i="16"/>
  <c r="I462" i="16"/>
  <c r="H462" i="16"/>
  <c r="G462" i="16"/>
  <c r="Y461" i="16"/>
  <c r="X461" i="16"/>
  <c r="W461" i="16"/>
  <c r="V461" i="16"/>
  <c r="U461" i="16"/>
  <c r="T461" i="16"/>
  <c r="S461" i="16"/>
  <c r="R461" i="16"/>
  <c r="R467" i="16" s="1"/>
  <c r="Q461" i="16"/>
  <c r="O461" i="16"/>
  <c r="N461" i="16"/>
  <c r="M461" i="16"/>
  <c r="L461" i="16"/>
  <c r="K461" i="16"/>
  <c r="J461" i="16"/>
  <c r="I461" i="16"/>
  <c r="H461" i="16"/>
  <c r="G461" i="16"/>
  <c r="G458" i="16"/>
  <c r="AA457" i="16"/>
  <c r="G457" i="16"/>
  <c r="X458" i="16" s="1"/>
  <c r="H452" i="16"/>
  <c r="H451" i="16"/>
  <c r="H450" i="16"/>
  <c r="H449" i="16"/>
  <c r="Y441" i="16"/>
  <c r="X441" i="16"/>
  <c r="W441" i="16"/>
  <c r="V441" i="16"/>
  <c r="U441" i="16"/>
  <c r="T441" i="16"/>
  <c r="S441" i="16"/>
  <c r="R441" i="16"/>
  <c r="Q441" i="16"/>
  <c r="O441" i="16"/>
  <c r="N441" i="16"/>
  <c r="M441" i="16"/>
  <c r="L441" i="16"/>
  <c r="K441" i="16"/>
  <c r="J441" i="16"/>
  <c r="I441" i="16"/>
  <c r="H441" i="16"/>
  <c r="G441" i="16"/>
  <c r="Y439" i="16"/>
  <c r="X439" i="16"/>
  <c r="W439" i="16"/>
  <c r="V439" i="16"/>
  <c r="U439" i="16"/>
  <c r="T439" i="16"/>
  <c r="S439" i="16"/>
  <c r="R439" i="16"/>
  <c r="Q439" i="16"/>
  <c r="O439" i="16"/>
  <c r="N439" i="16"/>
  <c r="M439" i="16"/>
  <c r="L439" i="16"/>
  <c r="K439" i="16"/>
  <c r="J439" i="16"/>
  <c r="I439" i="16"/>
  <c r="H439" i="16"/>
  <c r="G439" i="16"/>
  <c r="Y438" i="16"/>
  <c r="Y444" i="16" s="1"/>
  <c r="X438" i="16"/>
  <c r="W438" i="16"/>
  <c r="V438" i="16"/>
  <c r="U438" i="16"/>
  <c r="U443" i="16" s="1"/>
  <c r="T438" i="16"/>
  <c r="S438" i="16"/>
  <c r="R438" i="16"/>
  <c r="Q438" i="16"/>
  <c r="Q443" i="16" s="1"/>
  <c r="O438" i="16"/>
  <c r="N438" i="16"/>
  <c r="M438" i="16"/>
  <c r="L438" i="16"/>
  <c r="K438" i="16"/>
  <c r="J438" i="16"/>
  <c r="I438" i="16"/>
  <c r="H438" i="16"/>
  <c r="G438" i="16"/>
  <c r="G435" i="16"/>
  <c r="AA434" i="16"/>
  <c r="G434" i="16"/>
  <c r="X435" i="16" s="1"/>
  <c r="H429" i="16"/>
  <c r="H428" i="16"/>
  <c r="H427" i="16"/>
  <c r="H426" i="16"/>
  <c r="Y418" i="16"/>
  <c r="X418" i="16"/>
  <c r="W418" i="16"/>
  <c r="V418" i="16"/>
  <c r="U418" i="16"/>
  <c r="T418" i="16"/>
  <c r="S418" i="16"/>
  <c r="R418" i="16"/>
  <c r="Q418" i="16"/>
  <c r="O418" i="16"/>
  <c r="N418" i="16"/>
  <c r="M418" i="16"/>
  <c r="L418" i="16"/>
  <c r="K418" i="16"/>
  <c r="J418" i="16"/>
  <c r="I418" i="16"/>
  <c r="H418" i="16"/>
  <c r="G418" i="16"/>
  <c r="Y416" i="16"/>
  <c r="X416" i="16"/>
  <c r="W416" i="16"/>
  <c r="V416" i="16"/>
  <c r="U416" i="16"/>
  <c r="T416" i="16"/>
  <c r="S416" i="16"/>
  <c r="R416" i="16"/>
  <c r="Q416" i="16"/>
  <c r="O416" i="16"/>
  <c r="N416" i="16"/>
  <c r="M416" i="16"/>
  <c r="L416" i="16"/>
  <c r="K416" i="16"/>
  <c r="J416" i="16"/>
  <c r="I416" i="16"/>
  <c r="H416" i="16"/>
  <c r="G416" i="16"/>
  <c r="Y415" i="16"/>
  <c r="X415" i="16"/>
  <c r="X420" i="16" s="1"/>
  <c r="W415" i="16"/>
  <c r="V415" i="16"/>
  <c r="U415" i="16"/>
  <c r="T415" i="16"/>
  <c r="T420" i="16" s="1"/>
  <c r="S415" i="16"/>
  <c r="R415" i="16"/>
  <c r="Q415" i="16"/>
  <c r="O415" i="16"/>
  <c r="N415" i="16"/>
  <c r="M415" i="16"/>
  <c r="L415" i="16"/>
  <c r="K415" i="16"/>
  <c r="J415" i="16"/>
  <c r="I415" i="16"/>
  <c r="H415" i="16"/>
  <c r="G415" i="16"/>
  <c r="G412" i="16"/>
  <c r="AA411" i="16"/>
  <c r="G411" i="16"/>
  <c r="X411" i="16" s="1"/>
  <c r="H406" i="16"/>
  <c r="H405" i="16"/>
  <c r="H404" i="16"/>
  <c r="H403" i="16"/>
  <c r="Y395" i="16"/>
  <c r="X395" i="16"/>
  <c r="W395" i="16"/>
  <c r="V395" i="16"/>
  <c r="U395" i="16"/>
  <c r="T395" i="16"/>
  <c r="S395" i="16"/>
  <c r="R395" i="16"/>
  <c r="Q395" i="16"/>
  <c r="O395" i="16"/>
  <c r="N395" i="16"/>
  <c r="M395" i="16"/>
  <c r="L395" i="16"/>
  <c r="K395" i="16"/>
  <c r="J395" i="16"/>
  <c r="I395" i="16"/>
  <c r="H395" i="16"/>
  <c r="G395" i="16"/>
  <c r="Y393" i="16"/>
  <c r="X393" i="16"/>
  <c r="W393" i="16"/>
  <c r="V393" i="16"/>
  <c r="U393" i="16"/>
  <c r="T393" i="16"/>
  <c r="S393" i="16"/>
  <c r="R393" i="16"/>
  <c r="Q393" i="16"/>
  <c r="O393" i="16"/>
  <c r="N393" i="16"/>
  <c r="M393" i="16"/>
  <c r="L393" i="16"/>
  <c r="K393" i="16"/>
  <c r="J393" i="16"/>
  <c r="I393" i="16"/>
  <c r="H393" i="16"/>
  <c r="G393" i="16"/>
  <c r="Y392" i="16"/>
  <c r="X392" i="16"/>
  <c r="W392" i="16"/>
  <c r="W397" i="16" s="1"/>
  <c r="V392" i="16"/>
  <c r="U392" i="16"/>
  <c r="T392" i="16"/>
  <c r="S392" i="16"/>
  <c r="S397" i="16" s="1"/>
  <c r="R392" i="16"/>
  <c r="Q392" i="16"/>
  <c r="O392" i="16"/>
  <c r="N392" i="16"/>
  <c r="M392" i="16"/>
  <c r="L392" i="16"/>
  <c r="K392" i="16"/>
  <c r="J392" i="16"/>
  <c r="I392" i="16"/>
  <c r="H392" i="16"/>
  <c r="G392" i="16"/>
  <c r="G389" i="16"/>
  <c r="AA388" i="16"/>
  <c r="G388" i="16"/>
  <c r="X389" i="16" s="1"/>
  <c r="H383" i="16"/>
  <c r="H382" i="16"/>
  <c r="H381" i="16"/>
  <c r="H380" i="16"/>
  <c r="Y372" i="16"/>
  <c r="X372" i="16"/>
  <c r="W372" i="16"/>
  <c r="V372" i="16"/>
  <c r="U372" i="16"/>
  <c r="T372" i="16"/>
  <c r="S372" i="16"/>
  <c r="R372" i="16"/>
  <c r="Q372" i="16"/>
  <c r="O372" i="16"/>
  <c r="N372" i="16"/>
  <c r="M372" i="16"/>
  <c r="L372" i="16"/>
  <c r="K372" i="16"/>
  <c r="J372" i="16"/>
  <c r="I372" i="16"/>
  <c r="H372" i="16"/>
  <c r="G372" i="16"/>
  <c r="Y370" i="16"/>
  <c r="X370" i="16"/>
  <c r="W370" i="16"/>
  <c r="V370" i="16"/>
  <c r="U370" i="16"/>
  <c r="T370" i="16"/>
  <c r="S370" i="16"/>
  <c r="R370" i="16"/>
  <c r="Q370" i="16"/>
  <c r="O370" i="16"/>
  <c r="N370" i="16"/>
  <c r="M370" i="16"/>
  <c r="L370" i="16"/>
  <c r="K370" i="16"/>
  <c r="J370" i="16"/>
  <c r="I370" i="16"/>
  <c r="H370" i="16"/>
  <c r="G370" i="16"/>
  <c r="Y369" i="16"/>
  <c r="X369" i="16"/>
  <c r="W369" i="16"/>
  <c r="V369" i="16"/>
  <c r="U369" i="16"/>
  <c r="T369" i="16"/>
  <c r="S369" i="16"/>
  <c r="S375" i="16" s="1"/>
  <c r="R369" i="16"/>
  <c r="Q369" i="16"/>
  <c r="O369" i="16"/>
  <c r="O374" i="16" s="1"/>
  <c r="N369" i="16"/>
  <c r="M369" i="16"/>
  <c r="L369" i="16"/>
  <c r="K369" i="16"/>
  <c r="J369" i="16"/>
  <c r="I369" i="16"/>
  <c r="H369" i="16"/>
  <c r="G369" i="16"/>
  <c r="G366" i="16"/>
  <c r="AA365" i="16"/>
  <c r="G365" i="16"/>
  <c r="X366" i="16" s="1"/>
  <c r="H360" i="16"/>
  <c r="H359" i="16"/>
  <c r="H358" i="16"/>
  <c r="H357" i="16"/>
  <c r="Y349" i="16"/>
  <c r="X349" i="16"/>
  <c r="W349" i="16"/>
  <c r="V349" i="16"/>
  <c r="U349" i="16"/>
  <c r="T349" i="16"/>
  <c r="S349" i="16"/>
  <c r="R349" i="16"/>
  <c r="Q349" i="16"/>
  <c r="O349" i="16"/>
  <c r="N349" i="16"/>
  <c r="M349" i="16"/>
  <c r="L349" i="16"/>
  <c r="K349" i="16"/>
  <c r="J349" i="16"/>
  <c r="I349" i="16"/>
  <c r="H349" i="16"/>
  <c r="G349" i="16"/>
  <c r="Y347" i="16"/>
  <c r="X347" i="16"/>
  <c r="W347" i="16"/>
  <c r="V347" i="16"/>
  <c r="U347" i="16"/>
  <c r="T347" i="16"/>
  <c r="S347" i="16"/>
  <c r="R347" i="16"/>
  <c r="Q347" i="16"/>
  <c r="O347" i="16"/>
  <c r="N347" i="16"/>
  <c r="M347" i="16"/>
  <c r="L347" i="16"/>
  <c r="K347" i="16"/>
  <c r="J347" i="16"/>
  <c r="I347" i="16"/>
  <c r="H347" i="16"/>
  <c r="G347" i="16"/>
  <c r="Y346" i="16"/>
  <c r="Y352" i="16" s="1"/>
  <c r="X346" i="16"/>
  <c r="W346" i="16"/>
  <c r="V346" i="16"/>
  <c r="U346" i="16"/>
  <c r="U352" i="16" s="1"/>
  <c r="T346" i="16"/>
  <c r="S346" i="16"/>
  <c r="R346" i="16"/>
  <c r="Q346" i="16"/>
  <c r="Q352" i="16" s="1"/>
  <c r="O346" i="16"/>
  <c r="N346" i="16"/>
  <c r="M346" i="16"/>
  <c r="L346" i="16"/>
  <c r="K346" i="16"/>
  <c r="J346" i="16"/>
  <c r="I346" i="16"/>
  <c r="I352" i="16" s="1"/>
  <c r="H346" i="16"/>
  <c r="G346" i="16"/>
  <c r="G343" i="16"/>
  <c r="AA342" i="16"/>
  <c r="G342" i="16"/>
  <c r="X343" i="16" s="1"/>
  <c r="H337" i="16"/>
  <c r="H336" i="16"/>
  <c r="H335" i="16"/>
  <c r="H334" i="16"/>
  <c r="Y326" i="16"/>
  <c r="X326" i="16"/>
  <c r="W326" i="16"/>
  <c r="V326" i="16"/>
  <c r="U326" i="16"/>
  <c r="T326" i="16"/>
  <c r="S326" i="16"/>
  <c r="R326" i="16"/>
  <c r="Q326" i="16"/>
  <c r="O326" i="16"/>
  <c r="N326" i="16"/>
  <c r="M326" i="16"/>
  <c r="L326" i="16"/>
  <c r="K326" i="16"/>
  <c r="J326" i="16"/>
  <c r="I326" i="16"/>
  <c r="H326" i="16"/>
  <c r="G326" i="16"/>
  <c r="Y324" i="16"/>
  <c r="X324" i="16"/>
  <c r="W324" i="16"/>
  <c r="V324" i="16"/>
  <c r="U324" i="16"/>
  <c r="T324" i="16"/>
  <c r="S324" i="16"/>
  <c r="R324" i="16"/>
  <c r="Q324" i="16"/>
  <c r="O324" i="16"/>
  <c r="N324" i="16"/>
  <c r="M324" i="16"/>
  <c r="L324" i="16"/>
  <c r="K324" i="16"/>
  <c r="J324" i="16"/>
  <c r="I324" i="16"/>
  <c r="H324" i="16"/>
  <c r="G324" i="16"/>
  <c r="Y323" i="16"/>
  <c r="Y329" i="16" s="1"/>
  <c r="X323" i="16"/>
  <c r="W323" i="16"/>
  <c r="V323" i="16"/>
  <c r="U323" i="16"/>
  <c r="T323" i="16"/>
  <c r="T328" i="16" s="1"/>
  <c r="S323" i="16"/>
  <c r="R323" i="16"/>
  <c r="Q323" i="16"/>
  <c r="Q329" i="16" s="1"/>
  <c r="O323" i="16"/>
  <c r="N323" i="16"/>
  <c r="M323" i="16"/>
  <c r="L323" i="16"/>
  <c r="K323" i="16"/>
  <c r="J323" i="16"/>
  <c r="I323" i="16"/>
  <c r="H323" i="16"/>
  <c r="G323" i="16"/>
  <c r="G320" i="16"/>
  <c r="AA319" i="16"/>
  <c r="G319" i="16"/>
  <c r="X319" i="16" s="1"/>
  <c r="H314" i="16"/>
  <c r="H313" i="16"/>
  <c r="H312" i="16"/>
  <c r="H311" i="16"/>
  <c r="Y303" i="16"/>
  <c r="X303" i="16"/>
  <c r="W303" i="16"/>
  <c r="V303" i="16"/>
  <c r="U303" i="16"/>
  <c r="T303" i="16"/>
  <c r="S303" i="16"/>
  <c r="R303" i="16"/>
  <c r="Q303" i="16"/>
  <c r="O303" i="16"/>
  <c r="N303" i="16"/>
  <c r="M303" i="16"/>
  <c r="L303" i="16"/>
  <c r="K303" i="16"/>
  <c r="J303" i="16"/>
  <c r="I303" i="16"/>
  <c r="H303" i="16"/>
  <c r="G303" i="16"/>
  <c r="Y301" i="16"/>
  <c r="X301" i="16"/>
  <c r="W301" i="16"/>
  <c r="V301" i="16"/>
  <c r="U301" i="16"/>
  <c r="T301" i="16"/>
  <c r="S301" i="16"/>
  <c r="R301" i="16"/>
  <c r="Q301" i="16"/>
  <c r="O301" i="16"/>
  <c r="N301" i="16"/>
  <c r="M301" i="16"/>
  <c r="L301" i="16"/>
  <c r="K301" i="16"/>
  <c r="J301" i="16"/>
  <c r="I301" i="16"/>
  <c r="H301" i="16"/>
  <c r="G301" i="16"/>
  <c r="Y300" i="16"/>
  <c r="X300" i="16"/>
  <c r="X305" i="16" s="1"/>
  <c r="W300" i="16"/>
  <c r="W306" i="16" s="1"/>
  <c r="V300" i="16"/>
  <c r="U300" i="16"/>
  <c r="T300" i="16"/>
  <c r="S300" i="16"/>
  <c r="S306" i="16" s="1"/>
  <c r="R300" i="16"/>
  <c r="Q300" i="16"/>
  <c r="O300" i="16"/>
  <c r="O305" i="16" s="1"/>
  <c r="N300" i="16"/>
  <c r="M300" i="16"/>
  <c r="L300" i="16"/>
  <c r="K300" i="16"/>
  <c r="J300" i="16"/>
  <c r="I300" i="16"/>
  <c r="H300" i="16"/>
  <c r="G300" i="16"/>
  <c r="G297" i="16"/>
  <c r="AA296" i="16"/>
  <c r="G296" i="16"/>
  <c r="X297" i="16" s="1"/>
  <c r="H291" i="16"/>
  <c r="H290" i="16"/>
  <c r="H289" i="16"/>
  <c r="H288" i="16"/>
  <c r="Y280" i="16"/>
  <c r="X280" i="16"/>
  <c r="W280" i="16"/>
  <c r="V280" i="16"/>
  <c r="U280" i="16"/>
  <c r="T280" i="16"/>
  <c r="S280" i="16"/>
  <c r="R280" i="16"/>
  <c r="Q280" i="16"/>
  <c r="O280" i="16"/>
  <c r="N280" i="16"/>
  <c r="M280" i="16"/>
  <c r="L280" i="16"/>
  <c r="K280" i="16"/>
  <c r="J280" i="16"/>
  <c r="I280" i="16"/>
  <c r="H280" i="16"/>
  <c r="G280" i="16"/>
  <c r="Y278" i="16"/>
  <c r="X278" i="16"/>
  <c r="W278" i="16"/>
  <c r="V278" i="16"/>
  <c r="U278" i="16"/>
  <c r="T278" i="16"/>
  <c r="S278" i="16"/>
  <c r="R278" i="16"/>
  <c r="Q278" i="16"/>
  <c r="O278" i="16"/>
  <c r="N278" i="16"/>
  <c r="M278" i="16"/>
  <c r="L278" i="16"/>
  <c r="K278" i="16"/>
  <c r="J278" i="16"/>
  <c r="I278" i="16"/>
  <c r="H278" i="16"/>
  <c r="G278" i="16"/>
  <c r="Y277" i="16"/>
  <c r="X277" i="16"/>
  <c r="W277" i="16"/>
  <c r="V277" i="16"/>
  <c r="U277" i="16"/>
  <c r="T277" i="16"/>
  <c r="S277" i="16"/>
  <c r="R277" i="16"/>
  <c r="Q277" i="16"/>
  <c r="O277" i="16"/>
  <c r="N277" i="16"/>
  <c r="M277" i="16"/>
  <c r="L277" i="16"/>
  <c r="K277" i="16"/>
  <c r="J277" i="16"/>
  <c r="I277" i="16"/>
  <c r="H277" i="16"/>
  <c r="G277" i="16"/>
  <c r="G274" i="16"/>
  <c r="AA273" i="16"/>
  <c r="G273" i="16"/>
  <c r="X274" i="16" s="1"/>
  <c r="H268" i="16"/>
  <c r="H267" i="16"/>
  <c r="H266" i="16"/>
  <c r="H265" i="16"/>
  <c r="Y257" i="16"/>
  <c r="X257" i="16"/>
  <c r="W257" i="16"/>
  <c r="V257" i="16"/>
  <c r="U257" i="16"/>
  <c r="T257" i="16"/>
  <c r="S257" i="16"/>
  <c r="R257" i="16"/>
  <c r="Q257" i="16"/>
  <c r="O257" i="16"/>
  <c r="N257" i="16"/>
  <c r="M257" i="16"/>
  <c r="L257" i="16"/>
  <c r="K257" i="16"/>
  <c r="J257" i="16"/>
  <c r="I257" i="16"/>
  <c r="H257" i="16"/>
  <c r="G257" i="16"/>
  <c r="Y255" i="16"/>
  <c r="X255" i="16"/>
  <c r="W255" i="16"/>
  <c r="V255" i="16"/>
  <c r="U255" i="16"/>
  <c r="T255" i="16"/>
  <c r="S255" i="16"/>
  <c r="R255" i="16"/>
  <c r="Q255" i="16"/>
  <c r="O255" i="16"/>
  <c r="N255" i="16"/>
  <c r="M255" i="16"/>
  <c r="L255" i="16"/>
  <c r="K255" i="16"/>
  <c r="J255" i="16"/>
  <c r="I255" i="16"/>
  <c r="H255" i="16"/>
  <c r="G255" i="16"/>
  <c r="Y254" i="16"/>
  <c r="Y259" i="16" s="1"/>
  <c r="X254" i="16"/>
  <c r="W254" i="16"/>
  <c r="V254" i="16"/>
  <c r="U254" i="16"/>
  <c r="U259" i="16" s="1"/>
  <c r="T254" i="16"/>
  <c r="S254" i="16"/>
  <c r="R254" i="16"/>
  <c r="Q254" i="16"/>
  <c r="Q259" i="16" s="1"/>
  <c r="O254" i="16"/>
  <c r="N254" i="16"/>
  <c r="M254" i="16"/>
  <c r="L254" i="16"/>
  <c r="K254" i="16"/>
  <c r="J254" i="16"/>
  <c r="I254" i="16"/>
  <c r="H254" i="16"/>
  <c r="G254" i="16"/>
  <c r="G251" i="16"/>
  <c r="AA250" i="16"/>
  <c r="G250" i="16"/>
  <c r="X251" i="16" s="1"/>
  <c r="H245" i="16"/>
  <c r="H244" i="16"/>
  <c r="H243" i="16"/>
  <c r="H242" i="16"/>
  <c r="Y234" i="16"/>
  <c r="X234" i="16"/>
  <c r="W234" i="16"/>
  <c r="V234" i="16"/>
  <c r="U234" i="16"/>
  <c r="T234" i="16"/>
  <c r="S234" i="16"/>
  <c r="R234" i="16"/>
  <c r="Q234" i="16"/>
  <c r="O234" i="16"/>
  <c r="N234" i="16"/>
  <c r="M234" i="16"/>
  <c r="L234" i="16"/>
  <c r="K234" i="16"/>
  <c r="J234" i="16"/>
  <c r="I234" i="16"/>
  <c r="H234" i="16"/>
  <c r="G234" i="16"/>
  <c r="Y232" i="16"/>
  <c r="X232" i="16"/>
  <c r="W232" i="16"/>
  <c r="V232" i="16"/>
  <c r="U232" i="16"/>
  <c r="T232" i="16"/>
  <c r="S232" i="16"/>
  <c r="R232" i="16"/>
  <c r="Q232" i="16"/>
  <c r="O232" i="16"/>
  <c r="N232" i="16"/>
  <c r="M232" i="16"/>
  <c r="L232" i="16"/>
  <c r="K232" i="16"/>
  <c r="J232" i="16"/>
  <c r="I232" i="16"/>
  <c r="H232" i="16"/>
  <c r="G232" i="16"/>
  <c r="Y231" i="16"/>
  <c r="X231" i="16"/>
  <c r="X236" i="16" s="1"/>
  <c r="W231" i="16"/>
  <c r="V231" i="16"/>
  <c r="U231" i="16"/>
  <c r="T231" i="16"/>
  <c r="T236" i="16" s="1"/>
  <c r="S231" i="16"/>
  <c r="R231" i="16"/>
  <c r="Q231" i="16"/>
  <c r="O231" i="16"/>
  <c r="N231" i="16"/>
  <c r="M231" i="16"/>
  <c r="L231" i="16"/>
  <c r="K231" i="16"/>
  <c r="J231" i="16"/>
  <c r="I231" i="16"/>
  <c r="H231" i="16"/>
  <c r="G231" i="16"/>
  <c r="G228" i="16"/>
  <c r="AA227" i="16"/>
  <c r="G227" i="16"/>
  <c r="X227" i="16" s="1"/>
  <c r="H222" i="16"/>
  <c r="H221" i="16"/>
  <c r="H220" i="16"/>
  <c r="H219" i="16"/>
  <c r="Y211" i="16"/>
  <c r="X211" i="16"/>
  <c r="W211" i="16"/>
  <c r="V211" i="16"/>
  <c r="U211" i="16"/>
  <c r="T211" i="16"/>
  <c r="S211" i="16"/>
  <c r="R211" i="16"/>
  <c r="Q211" i="16"/>
  <c r="O211" i="16"/>
  <c r="N211" i="16"/>
  <c r="M211" i="16"/>
  <c r="L211" i="16"/>
  <c r="K211" i="16"/>
  <c r="J211" i="16"/>
  <c r="I211" i="16"/>
  <c r="H211" i="16"/>
  <c r="G211" i="16"/>
  <c r="Y209" i="16"/>
  <c r="X209" i="16"/>
  <c r="W209" i="16"/>
  <c r="V209" i="16"/>
  <c r="U209" i="16"/>
  <c r="T209" i="16"/>
  <c r="S209" i="16"/>
  <c r="R209" i="16"/>
  <c r="Q209" i="16"/>
  <c r="O209" i="16"/>
  <c r="N209" i="16"/>
  <c r="M209" i="16"/>
  <c r="L209" i="16"/>
  <c r="K209" i="16"/>
  <c r="J209" i="16"/>
  <c r="I209" i="16"/>
  <c r="H209" i="16"/>
  <c r="G209" i="16"/>
  <c r="Y208" i="16"/>
  <c r="X208" i="16"/>
  <c r="W208" i="16"/>
  <c r="W214" i="16" s="1"/>
  <c r="V208" i="16"/>
  <c r="U208" i="16"/>
  <c r="T208" i="16"/>
  <c r="S208" i="16"/>
  <c r="S214" i="16" s="1"/>
  <c r="R208" i="16"/>
  <c r="Q208" i="16"/>
  <c r="O208" i="16"/>
  <c r="O214" i="16" s="1"/>
  <c r="N208" i="16"/>
  <c r="M208" i="16"/>
  <c r="L208" i="16"/>
  <c r="K208" i="16"/>
  <c r="J208" i="16"/>
  <c r="I208" i="16"/>
  <c r="H208" i="16"/>
  <c r="G208" i="16"/>
  <c r="G205" i="16"/>
  <c r="AA204" i="16"/>
  <c r="G204" i="16"/>
  <c r="X205" i="16" s="1"/>
  <c r="H199" i="16"/>
  <c r="H198" i="16"/>
  <c r="H197" i="16"/>
  <c r="H196" i="16"/>
  <c r="Y188" i="16"/>
  <c r="X188" i="16"/>
  <c r="W188" i="16"/>
  <c r="V188" i="16"/>
  <c r="U188" i="16"/>
  <c r="T188" i="16"/>
  <c r="S188" i="16"/>
  <c r="R188" i="16"/>
  <c r="Q188" i="16"/>
  <c r="O188" i="16"/>
  <c r="N188" i="16"/>
  <c r="M188" i="16"/>
  <c r="L188" i="16"/>
  <c r="K188" i="16"/>
  <c r="J188" i="16"/>
  <c r="I188" i="16"/>
  <c r="H188" i="16"/>
  <c r="G188" i="16"/>
  <c r="Y186" i="16"/>
  <c r="X186" i="16"/>
  <c r="W186" i="16"/>
  <c r="V186" i="16"/>
  <c r="U186" i="16"/>
  <c r="T186" i="16"/>
  <c r="S186" i="16"/>
  <c r="R186" i="16"/>
  <c r="Q186" i="16"/>
  <c r="O186" i="16"/>
  <c r="N186" i="16"/>
  <c r="M186" i="16"/>
  <c r="L186" i="16"/>
  <c r="K186" i="16"/>
  <c r="J186" i="16"/>
  <c r="I186" i="16"/>
  <c r="H186" i="16"/>
  <c r="G186" i="16"/>
  <c r="Y185" i="16"/>
  <c r="X185" i="16"/>
  <c r="W185" i="16"/>
  <c r="W191" i="16" s="1"/>
  <c r="V185" i="16"/>
  <c r="U185" i="16"/>
  <c r="T185" i="16"/>
  <c r="S185" i="16"/>
  <c r="R185" i="16"/>
  <c r="Q185" i="16"/>
  <c r="O185" i="16"/>
  <c r="N185" i="16"/>
  <c r="M185" i="16"/>
  <c r="L185" i="16"/>
  <c r="K185" i="16"/>
  <c r="J185" i="16"/>
  <c r="I185" i="16"/>
  <c r="H185" i="16"/>
  <c r="G185" i="16"/>
  <c r="G182" i="16"/>
  <c r="AA181" i="16"/>
  <c r="G181" i="16"/>
  <c r="X182" i="16" s="1"/>
  <c r="H176" i="16"/>
  <c r="H175" i="16"/>
  <c r="H174" i="16"/>
  <c r="H173" i="16"/>
  <c r="Y165" i="16"/>
  <c r="X165" i="16"/>
  <c r="W165" i="16"/>
  <c r="V165" i="16"/>
  <c r="U165" i="16"/>
  <c r="T165" i="16"/>
  <c r="S165" i="16"/>
  <c r="R165" i="16"/>
  <c r="Q165" i="16"/>
  <c r="O165" i="16"/>
  <c r="N165" i="16"/>
  <c r="M165" i="16"/>
  <c r="L165" i="16"/>
  <c r="K165" i="16"/>
  <c r="J165" i="16"/>
  <c r="I165" i="16"/>
  <c r="H165" i="16"/>
  <c r="G165" i="16"/>
  <c r="Y163" i="16"/>
  <c r="X163" i="16"/>
  <c r="W163" i="16"/>
  <c r="V163" i="16"/>
  <c r="U163" i="16"/>
  <c r="T163" i="16"/>
  <c r="S163" i="16"/>
  <c r="R163" i="16"/>
  <c r="Q163" i="16"/>
  <c r="O163" i="16"/>
  <c r="N163" i="16"/>
  <c r="M163" i="16"/>
  <c r="L163" i="16"/>
  <c r="K163" i="16"/>
  <c r="J163" i="16"/>
  <c r="I163" i="16"/>
  <c r="H163" i="16"/>
  <c r="G163" i="16"/>
  <c r="Y162" i="16"/>
  <c r="Y167" i="16" s="1"/>
  <c r="X162" i="16"/>
  <c r="W162" i="16"/>
  <c r="V162" i="16"/>
  <c r="U162" i="16"/>
  <c r="U167" i="16" s="1"/>
  <c r="T162" i="16"/>
  <c r="S162" i="16"/>
  <c r="R162" i="16"/>
  <c r="R168" i="16" s="1"/>
  <c r="Q162" i="16"/>
  <c r="Q167" i="16" s="1"/>
  <c r="O162" i="16"/>
  <c r="N162" i="16"/>
  <c r="M162" i="16"/>
  <c r="L162" i="16"/>
  <c r="K162" i="16"/>
  <c r="J162" i="16"/>
  <c r="I162" i="16"/>
  <c r="H162" i="16"/>
  <c r="G162" i="16"/>
  <c r="G159" i="16"/>
  <c r="AA158" i="16"/>
  <c r="G158" i="16"/>
  <c r="X159" i="16" s="1"/>
  <c r="H153" i="16"/>
  <c r="H152" i="16"/>
  <c r="H151" i="16"/>
  <c r="H150" i="16"/>
  <c r="Y142" i="16"/>
  <c r="X142" i="16"/>
  <c r="W142" i="16"/>
  <c r="V142" i="16"/>
  <c r="U142" i="16"/>
  <c r="T142" i="16"/>
  <c r="S142" i="16"/>
  <c r="R142" i="16"/>
  <c r="Q142" i="16"/>
  <c r="O142" i="16"/>
  <c r="N142" i="16"/>
  <c r="M142" i="16"/>
  <c r="L142" i="16"/>
  <c r="K142" i="16"/>
  <c r="J142" i="16"/>
  <c r="I142" i="16"/>
  <c r="H142" i="16"/>
  <c r="G142" i="16"/>
  <c r="Y140" i="16"/>
  <c r="X140" i="16"/>
  <c r="W140" i="16"/>
  <c r="V140" i="16"/>
  <c r="U140" i="16"/>
  <c r="T140" i="16"/>
  <c r="S140" i="16"/>
  <c r="R140" i="16"/>
  <c r="Q140" i="16"/>
  <c r="O140" i="16"/>
  <c r="N140" i="16"/>
  <c r="M140" i="16"/>
  <c r="L140" i="16"/>
  <c r="K140" i="16"/>
  <c r="J140" i="16"/>
  <c r="I140" i="16"/>
  <c r="H140" i="16"/>
  <c r="G140" i="16"/>
  <c r="Y139" i="16"/>
  <c r="Y145" i="16" s="1"/>
  <c r="X139" i="16"/>
  <c r="X144" i="16" s="1"/>
  <c r="W139" i="16"/>
  <c r="V139" i="16"/>
  <c r="U139" i="16"/>
  <c r="T139" i="16"/>
  <c r="T144" i="16" s="1"/>
  <c r="S139" i="16"/>
  <c r="R139" i="16"/>
  <c r="Q139" i="16"/>
  <c r="Q145" i="16" s="1"/>
  <c r="O139" i="16"/>
  <c r="N139" i="16"/>
  <c r="M139" i="16"/>
  <c r="L139" i="16"/>
  <c r="K139" i="16"/>
  <c r="J139" i="16"/>
  <c r="I139" i="16"/>
  <c r="H139" i="16"/>
  <c r="G139" i="16"/>
  <c r="G136" i="16"/>
  <c r="AA135" i="16"/>
  <c r="G135" i="16"/>
  <c r="X135" i="16" s="1"/>
  <c r="H130" i="16"/>
  <c r="H129" i="16"/>
  <c r="H128" i="16"/>
  <c r="H127" i="16"/>
  <c r="Y119" i="16"/>
  <c r="X119" i="16"/>
  <c r="W119" i="16"/>
  <c r="V119" i="16"/>
  <c r="U119" i="16"/>
  <c r="T119" i="16"/>
  <c r="S119" i="16"/>
  <c r="R119" i="16"/>
  <c r="Q119" i="16"/>
  <c r="O119" i="16"/>
  <c r="N119" i="16"/>
  <c r="M119" i="16"/>
  <c r="L119" i="16"/>
  <c r="K119" i="16"/>
  <c r="J119" i="16"/>
  <c r="I119" i="16"/>
  <c r="H119" i="16"/>
  <c r="G119" i="16"/>
  <c r="Y117" i="16"/>
  <c r="X117" i="16"/>
  <c r="W117" i="16"/>
  <c r="V117" i="16"/>
  <c r="U117" i="16"/>
  <c r="T117" i="16"/>
  <c r="S117" i="16"/>
  <c r="R117" i="16"/>
  <c r="Q117" i="16"/>
  <c r="O117" i="16"/>
  <c r="N117" i="16"/>
  <c r="M117" i="16"/>
  <c r="L117" i="16"/>
  <c r="K117" i="16"/>
  <c r="J117" i="16"/>
  <c r="I117" i="16"/>
  <c r="H117" i="16"/>
  <c r="G117" i="16"/>
  <c r="Y116" i="16"/>
  <c r="X116" i="16"/>
  <c r="W116" i="16"/>
  <c r="W122" i="16" s="1"/>
  <c r="V116" i="16"/>
  <c r="U116" i="16"/>
  <c r="T116" i="16"/>
  <c r="T121" i="16" s="1"/>
  <c r="S116" i="16"/>
  <c r="R116" i="16"/>
  <c r="Q116" i="16"/>
  <c r="O116" i="16"/>
  <c r="O122" i="16" s="1"/>
  <c r="N116" i="16"/>
  <c r="M116" i="16"/>
  <c r="L116" i="16"/>
  <c r="K116" i="16"/>
  <c r="J116" i="16"/>
  <c r="I116" i="16"/>
  <c r="H116" i="16"/>
  <c r="G116" i="16"/>
  <c r="G113" i="16"/>
  <c r="AA112" i="16"/>
  <c r="G112" i="16"/>
  <c r="X113" i="16" s="1"/>
  <c r="H107" i="16"/>
  <c r="H106" i="16"/>
  <c r="H105" i="16"/>
  <c r="H104" i="16"/>
  <c r="Y96" i="16"/>
  <c r="X96" i="16"/>
  <c r="W96" i="16"/>
  <c r="V96" i="16"/>
  <c r="U96" i="16"/>
  <c r="T96" i="16"/>
  <c r="S96" i="16"/>
  <c r="R96" i="16"/>
  <c r="Q96" i="16"/>
  <c r="O96" i="16"/>
  <c r="N96" i="16"/>
  <c r="M96" i="16"/>
  <c r="L96" i="16"/>
  <c r="K96" i="16"/>
  <c r="J96" i="16"/>
  <c r="I96" i="16"/>
  <c r="H96" i="16"/>
  <c r="G96" i="16"/>
  <c r="Y94" i="16"/>
  <c r="X94" i="16"/>
  <c r="W94" i="16"/>
  <c r="V94" i="16"/>
  <c r="U94" i="16"/>
  <c r="T94" i="16"/>
  <c r="S94" i="16"/>
  <c r="R94" i="16"/>
  <c r="Q94" i="16"/>
  <c r="O94" i="16"/>
  <c r="N94" i="16"/>
  <c r="M94" i="16"/>
  <c r="L94" i="16"/>
  <c r="K94" i="16"/>
  <c r="J94" i="16"/>
  <c r="I94" i="16"/>
  <c r="H94" i="16"/>
  <c r="G94" i="16"/>
  <c r="Y93" i="16"/>
  <c r="X93" i="16"/>
  <c r="W93" i="16"/>
  <c r="V93" i="16"/>
  <c r="V98" i="16" s="1"/>
  <c r="U93" i="16"/>
  <c r="T93" i="16"/>
  <c r="S93" i="16"/>
  <c r="R93" i="16"/>
  <c r="R98" i="16" s="1"/>
  <c r="Q93" i="16"/>
  <c r="O93" i="16"/>
  <c r="O98" i="16" s="1"/>
  <c r="N93" i="16"/>
  <c r="M93" i="16"/>
  <c r="L93" i="16"/>
  <c r="K93" i="16"/>
  <c r="J93" i="16"/>
  <c r="I93" i="16"/>
  <c r="H93" i="16"/>
  <c r="G93" i="16"/>
  <c r="G90" i="16"/>
  <c r="AA89" i="16"/>
  <c r="G89" i="16"/>
  <c r="X90" i="16" s="1"/>
  <c r="Z40" i="16"/>
  <c r="AA40" i="16" s="1"/>
  <c r="P40" i="16"/>
  <c r="AA39" i="16"/>
  <c r="Z39" i="16"/>
  <c r="P39" i="16"/>
  <c r="Z38" i="16"/>
  <c r="P38" i="16"/>
  <c r="AA38" i="16" s="1"/>
  <c r="Z37" i="16"/>
  <c r="P37" i="16"/>
  <c r="AA37" i="16" s="1"/>
  <c r="Z36" i="16"/>
  <c r="AA36" i="16" s="1"/>
  <c r="P36" i="16"/>
  <c r="AA35" i="16"/>
  <c r="Z35" i="16"/>
  <c r="P35" i="16"/>
  <c r="Z34" i="16"/>
  <c r="P34" i="16"/>
  <c r="AA34" i="16" s="1"/>
  <c r="Z33" i="16"/>
  <c r="Z32" i="16"/>
  <c r="Z31" i="16"/>
  <c r="Z30" i="16"/>
  <c r="Z29" i="16"/>
  <c r="AA29" i="16" s="1"/>
  <c r="Z28" i="16"/>
  <c r="Z27" i="16"/>
  <c r="Z26" i="16"/>
  <c r="Z25" i="16"/>
  <c r="Z24" i="16"/>
  <c r="AF5" i="29" l="1"/>
  <c r="AF8" i="29"/>
  <c r="AF19" i="29"/>
  <c r="AF21" i="29"/>
  <c r="AF6" i="29"/>
  <c r="AF13" i="29"/>
  <c r="AF18" i="29"/>
  <c r="AF9" i="29"/>
  <c r="AF11" i="29"/>
  <c r="AF22" i="29"/>
  <c r="AF24" i="29"/>
  <c r="AF14" i="29"/>
  <c r="AF26" i="29"/>
  <c r="AF17" i="29"/>
  <c r="AF7" i="29"/>
  <c r="AF15" i="29"/>
  <c r="AF29" i="29"/>
  <c r="AF31" i="29"/>
  <c r="AF33" i="29"/>
  <c r="AF35" i="29"/>
  <c r="AF37" i="29"/>
  <c r="AF39" i="29"/>
  <c r="AF41" i="29"/>
  <c r="AF43" i="29"/>
  <c r="AF45" i="29"/>
  <c r="AF47" i="29"/>
  <c r="AF49" i="29"/>
  <c r="AF51" i="29"/>
  <c r="AF53" i="29"/>
  <c r="AF55" i="29"/>
  <c r="AF57" i="29"/>
  <c r="AF59" i="29"/>
  <c r="AF61" i="29"/>
  <c r="AF63" i="29"/>
  <c r="R6" i="29"/>
  <c r="R12" i="29"/>
  <c r="R9" i="29"/>
  <c r="R26" i="29"/>
  <c r="R17" i="29"/>
  <c r="R5" i="29"/>
  <c r="R14" i="29"/>
  <c r="R29" i="29"/>
  <c r="R31" i="29"/>
  <c r="R33" i="29"/>
  <c r="R35" i="29"/>
  <c r="R37" i="29"/>
  <c r="R39" i="29"/>
  <c r="R41" i="29"/>
  <c r="R43" i="29"/>
  <c r="R45" i="29"/>
  <c r="R47" i="29"/>
  <c r="R49" i="29"/>
  <c r="R51" i="29"/>
  <c r="R53" i="29"/>
  <c r="R55" i="29"/>
  <c r="R57" i="29"/>
  <c r="R59" i="29"/>
  <c r="R61" i="29"/>
  <c r="R16" i="29"/>
  <c r="R13" i="29"/>
  <c r="R15" i="29"/>
  <c r="R25" i="29"/>
  <c r="R23" i="29"/>
  <c r="R7" i="29"/>
  <c r="R8" i="29"/>
  <c r="R19" i="29"/>
  <c r="R20" i="29"/>
  <c r="R22" i="29"/>
  <c r="R21" i="29"/>
  <c r="R24" i="29"/>
  <c r="R18" i="29"/>
  <c r="R27" i="29"/>
  <c r="R10" i="29"/>
  <c r="R11" i="29"/>
  <c r="R28" i="29"/>
  <c r="R30" i="29"/>
  <c r="R32" i="29"/>
  <c r="R34" i="29"/>
  <c r="R36" i="29"/>
  <c r="R38" i="29"/>
  <c r="R40" i="29"/>
  <c r="R42" i="29"/>
  <c r="R44" i="29"/>
  <c r="R46" i="29"/>
  <c r="R48" i="29"/>
  <c r="R50" i="29"/>
  <c r="R52" i="29"/>
  <c r="R54" i="29"/>
  <c r="R56" i="29"/>
  <c r="R58" i="29"/>
  <c r="R60" i="29"/>
  <c r="R62" i="29"/>
  <c r="E5" i="29"/>
  <c r="AX68" i="29"/>
  <c r="U3" i="29"/>
  <c r="AA3" i="29"/>
  <c r="V2" i="29"/>
  <c r="S2" i="29"/>
  <c r="AB2" i="29"/>
  <c r="Z2" i="29"/>
  <c r="X2" i="29"/>
  <c r="W2" i="29"/>
  <c r="T2" i="29"/>
  <c r="AA2" i="29"/>
  <c r="Y2" i="29"/>
  <c r="U2" i="29"/>
  <c r="AA63" i="29"/>
  <c r="S63" i="29"/>
  <c r="AL3" i="29"/>
  <c r="AH3" i="29"/>
  <c r="AO3" i="29"/>
  <c r="AJ3" i="29"/>
  <c r="AP3" i="29"/>
  <c r="AG3" i="29"/>
  <c r="AN3" i="29"/>
  <c r="AK3" i="29"/>
  <c r="AM3" i="29"/>
  <c r="AI3" i="29"/>
  <c r="AX207" i="29"/>
  <c r="AX203" i="29"/>
  <c r="AX199" i="29"/>
  <c r="AX195" i="29"/>
  <c r="AX191" i="29"/>
  <c r="AX187" i="29"/>
  <c r="AX183" i="29"/>
  <c r="AX179" i="29"/>
  <c r="AX175" i="29"/>
  <c r="AX171" i="29"/>
  <c r="AX167" i="29"/>
  <c r="AX163" i="29"/>
  <c r="AX159" i="29"/>
  <c r="AX155" i="29"/>
  <c r="AX151" i="29"/>
  <c r="AX147" i="29"/>
  <c r="AX143" i="29"/>
  <c r="AX139" i="29"/>
  <c r="AX135" i="29"/>
  <c r="AX131" i="29"/>
  <c r="AX127" i="29"/>
  <c r="AX123" i="29"/>
  <c r="AX119" i="29"/>
  <c r="AX115" i="29"/>
  <c r="AX7" i="29"/>
  <c r="AX11" i="29"/>
  <c r="AX16" i="29"/>
  <c r="AX20" i="29"/>
  <c r="AX208" i="29"/>
  <c r="AX204" i="29"/>
  <c r="AX200" i="29"/>
  <c r="AX196" i="29"/>
  <c r="AX192" i="29"/>
  <c r="AX188" i="29"/>
  <c r="AX184" i="29"/>
  <c r="AX180" i="29"/>
  <c r="AX176" i="29"/>
  <c r="AX172" i="29"/>
  <c r="AX168" i="29"/>
  <c r="AX164" i="29"/>
  <c r="AX160" i="29"/>
  <c r="AX156" i="29"/>
  <c r="AX152" i="29"/>
  <c r="AX148" i="29"/>
  <c r="AX144" i="29"/>
  <c r="AX140" i="29"/>
  <c r="AX136" i="29"/>
  <c r="AX132" i="29"/>
  <c r="AX128" i="29"/>
  <c r="AX124" i="29"/>
  <c r="AX120" i="29"/>
  <c r="AX116" i="29"/>
  <c r="AX6" i="29"/>
  <c r="AX10" i="29"/>
  <c r="AX14" i="29"/>
  <c r="AX37" i="29"/>
  <c r="AX42" i="29"/>
  <c r="AX110" i="29"/>
  <c r="AX106" i="29"/>
  <c r="AX102" i="29"/>
  <c r="AX98" i="29"/>
  <c r="AX94" i="29"/>
  <c r="AX90" i="29"/>
  <c r="AX86" i="29"/>
  <c r="AX82" i="29"/>
  <c r="AX78" i="29"/>
  <c r="AX74" i="29"/>
  <c r="AX70" i="29"/>
  <c r="AX66" i="29"/>
  <c r="AX62" i="29"/>
  <c r="AX113" i="29"/>
  <c r="AX109" i="29"/>
  <c r="AX105" i="29"/>
  <c r="AX101" i="29"/>
  <c r="AX97" i="29"/>
  <c r="AX93" i="29"/>
  <c r="AX89" i="29"/>
  <c r="AX85" i="29"/>
  <c r="AX81" i="29"/>
  <c r="AX77" i="29"/>
  <c r="AX73" i="29"/>
  <c r="AX69" i="29"/>
  <c r="AX65" i="29"/>
  <c r="AX61" i="29"/>
  <c r="AX57" i="29"/>
  <c r="AX53" i="29"/>
  <c r="AX49" i="29"/>
  <c r="AX44" i="29"/>
  <c r="AX39" i="29"/>
  <c r="AX31" i="29"/>
  <c r="AX27" i="29"/>
  <c r="AX23" i="29"/>
  <c r="AX58" i="29"/>
  <c r="AX54" i="29"/>
  <c r="AX50" i="29"/>
  <c r="AX45" i="29"/>
  <c r="AX40" i="29"/>
  <c r="AX32" i="29"/>
  <c r="AX28" i="29"/>
  <c r="AX24" i="29"/>
  <c r="AX9" i="29"/>
  <c r="AX22" i="29"/>
  <c r="AX8" i="29"/>
  <c r="AX21" i="29"/>
  <c r="AX35" i="29"/>
  <c r="AX4" i="29"/>
  <c r="AX13" i="29"/>
  <c r="AX18" i="29"/>
  <c r="AX38" i="29"/>
  <c r="AX12" i="29"/>
  <c r="AX34" i="29"/>
  <c r="AX46" i="29"/>
  <c r="AX15" i="29"/>
  <c r="AX19" i="29"/>
  <c r="K98" i="24"/>
  <c r="K122" i="24"/>
  <c r="Y237" i="24"/>
  <c r="K305" i="24"/>
  <c r="O329" i="24"/>
  <c r="J351" i="24"/>
  <c r="W145" i="23"/>
  <c r="Z372" i="23"/>
  <c r="R374" i="23"/>
  <c r="I374" i="23"/>
  <c r="I190" i="22"/>
  <c r="O214" i="22"/>
  <c r="O213" i="22"/>
  <c r="Q237" i="24"/>
  <c r="J259" i="24"/>
  <c r="G329" i="24"/>
  <c r="S489" i="24"/>
  <c r="R122" i="23"/>
  <c r="J144" i="23"/>
  <c r="Y260" i="23"/>
  <c r="R191" i="22"/>
  <c r="R190" i="22"/>
  <c r="G214" i="22"/>
  <c r="G213" i="22"/>
  <c r="M260" i="22"/>
  <c r="M259" i="22"/>
  <c r="L711" i="22"/>
  <c r="O711" i="22"/>
  <c r="T329" i="21"/>
  <c r="T328" i="21"/>
  <c r="L121" i="24"/>
  <c r="O122" i="24"/>
  <c r="X122" i="24"/>
  <c r="I144" i="24"/>
  <c r="U145" i="24"/>
  <c r="I167" i="24"/>
  <c r="Q167" i="24"/>
  <c r="Y167" i="24"/>
  <c r="J190" i="24"/>
  <c r="R190" i="24"/>
  <c r="V191" i="24"/>
  <c r="H213" i="24"/>
  <c r="T214" i="24"/>
  <c r="H236" i="24"/>
  <c r="T237" i="24"/>
  <c r="M259" i="24"/>
  <c r="U259" i="24"/>
  <c r="G282" i="24"/>
  <c r="O282" i="24"/>
  <c r="L305" i="24"/>
  <c r="W305" i="24"/>
  <c r="T306" i="24"/>
  <c r="M351" i="24"/>
  <c r="U351" i="24"/>
  <c r="I352" i="24"/>
  <c r="N374" i="24"/>
  <c r="V374" i="24"/>
  <c r="M375" i="24"/>
  <c r="G397" i="24"/>
  <c r="O397" i="24"/>
  <c r="X397" i="24"/>
  <c r="N398" i="24"/>
  <c r="H420" i="24"/>
  <c r="Q420" i="24"/>
  <c r="Y420" i="24"/>
  <c r="L421" i="24"/>
  <c r="U421" i="24"/>
  <c r="Q443" i="24"/>
  <c r="Y443" i="24"/>
  <c r="G466" i="24"/>
  <c r="O466" i="24"/>
  <c r="W466" i="24"/>
  <c r="J490" i="24"/>
  <c r="Q511" i="24"/>
  <c r="I512" i="24"/>
  <c r="T512" i="24"/>
  <c r="G513" i="24"/>
  <c r="O513" i="24"/>
  <c r="X513" i="24"/>
  <c r="AA20" i="23"/>
  <c r="Y98" i="23"/>
  <c r="V121" i="23"/>
  <c r="U167" i="23"/>
  <c r="N190" i="23"/>
  <c r="J213" i="23"/>
  <c r="R213" i="23"/>
  <c r="V214" i="23"/>
  <c r="T237" i="23"/>
  <c r="H259" i="23"/>
  <c r="Q259" i="23"/>
  <c r="N282" i="23"/>
  <c r="J305" i="23"/>
  <c r="R305" i="23"/>
  <c r="V306" i="23"/>
  <c r="G328" i="23"/>
  <c r="M351" i="23"/>
  <c r="X351" i="23"/>
  <c r="J375" i="23"/>
  <c r="J374" i="23"/>
  <c r="N375" i="23"/>
  <c r="N374" i="23"/>
  <c r="M374" i="23"/>
  <c r="O420" i="23"/>
  <c r="W490" i="23"/>
  <c r="W489" i="23"/>
  <c r="H145" i="22"/>
  <c r="H144" i="22"/>
  <c r="X168" i="22"/>
  <c r="S236" i="22"/>
  <c r="H352" i="22"/>
  <c r="H351" i="22"/>
  <c r="L352" i="22"/>
  <c r="L351" i="22"/>
  <c r="U351" i="22"/>
  <c r="U352" i="22"/>
  <c r="G420" i="22"/>
  <c r="G421" i="22"/>
  <c r="O421" i="22"/>
  <c r="O420" i="22"/>
  <c r="M443" i="21"/>
  <c r="M444" i="21"/>
  <c r="I443" i="21"/>
  <c r="T121" i="24"/>
  <c r="T328" i="24"/>
  <c r="L444" i="24"/>
  <c r="W305" i="23"/>
  <c r="I260" i="22"/>
  <c r="I259" i="22"/>
  <c r="G98" i="24"/>
  <c r="O98" i="24"/>
  <c r="G121" i="24"/>
  <c r="S122" i="24"/>
  <c r="L144" i="24"/>
  <c r="J167" i="24"/>
  <c r="R167" i="24"/>
  <c r="K190" i="24"/>
  <c r="K213" i="24"/>
  <c r="U237" i="24"/>
  <c r="N259" i="24"/>
  <c r="V259" i="24"/>
  <c r="J282" i="24"/>
  <c r="G305" i="24"/>
  <c r="O305" i="24"/>
  <c r="X305" i="24"/>
  <c r="N306" i="24"/>
  <c r="I327" i="24"/>
  <c r="M328" i="24"/>
  <c r="X328" i="24"/>
  <c r="K329" i="24"/>
  <c r="N351" i="24"/>
  <c r="V351" i="24"/>
  <c r="L352" i="24"/>
  <c r="G374" i="24"/>
  <c r="O374" i="24"/>
  <c r="W374" i="24"/>
  <c r="H397" i="24"/>
  <c r="G421" i="24"/>
  <c r="O421" i="24"/>
  <c r="J443" i="24"/>
  <c r="H444" i="24"/>
  <c r="L489" i="24"/>
  <c r="W489" i="24"/>
  <c r="U511" i="24"/>
  <c r="L512" i="24"/>
  <c r="H513" i="24"/>
  <c r="AA16" i="23"/>
  <c r="S145" i="23"/>
  <c r="X167" i="23"/>
  <c r="T168" i="23"/>
  <c r="Z188" i="23"/>
  <c r="I190" i="23"/>
  <c r="R191" i="23"/>
  <c r="K213" i="23"/>
  <c r="K236" i="23"/>
  <c r="U260" i="23"/>
  <c r="Z280" i="23"/>
  <c r="I282" i="23"/>
  <c r="R283" i="23"/>
  <c r="S305" i="23"/>
  <c r="N306" i="23"/>
  <c r="T329" i="23"/>
  <c r="T352" i="23"/>
  <c r="R375" i="23"/>
  <c r="R397" i="23"/>
  <c r="R398" i="23"/>
  <c r="V398" i="23"/>
  <c r="V397" i="23"/>
  <c r="G397" i="23"/>
  <c r="Q444" i="23"/>
  <c r="L144" i="22"/>
  <c r="K213" i="22"/>
  <c r="N305" i="22"/>
  <c r="N306" i="22"/>
  <c r="S306" i="22"/>
  <c r="S305" i="22"/>
  <c r="W305" i="22"/>
  <c r="W306" i="22"/>
  <c r="J305" i="22"/>
  <c r="Q352" i="22"/>
  <c r="X420" i="22"/>
  <c r="M467" i="22"/>
  <c r="M466" i="22"/>
  <c r="R466" i="22"/>
  <c r="R467" i="22"/>
  <c r="V467" i="22"/>
  <c r="V466" i="22"/>
  <c r="I466" i="22"/>
  <c r="S511" i="22"/>
  <c r="S512" i="22"/>
  <c r="S513" i="22"/>
  <c r="W511" i="22"/>
  <c r="W512" i="22"/>
  <c r="W513" i="22"/>
  <c r="K374" i="24"/>
  <c r="L397" i="24"/>
  <c r="U444" i="24"/>
  <c r="I327" i="23"/>
  <c r="O397" i="23"/>
  <c r="M191" i="22"/>
  <c r="M190" i="22"/>
  <c r="V191" i="22"/>
  <c r="V190" i="22"/>
  <c r="X328" i="21"/>
  <c r="X329" i="21"/>
  <c r="J98" i="24"/>
  <c r="I143" i="24"/>
  <c r="M144" i="24"/>
  <c r="U167" i="24"/>
  <c r="L213" i="24"/>
  <c r="L236" i="24"/>
  <c r="K282" i="24"/>
  <c r="K466" i="24"/>
  <c r="N490" i="24"/>
  <c r="I511" i="24"/>
  <c r="M512" i="24"/>
  <c r="AA12" i="23"/>
  <c r="AA28" i="23"/>
  <c r="R98" i="23"/>
  <c r="J190" i="23"/>
  <c r="R190" i="23"/>
  <c r="P234" i="23"/>
  <c r="L236" i="23"/>
  <c r="L259" i="23"/>
  <c r="J282" i="23"/>
  <c r="R282" i="23"/>
  <c r="R304" i="23"/>
  <c r="P326" i="23"/>
  <c r="K328" i="23"/>
  <c r="I351" i="23"/>
  <c r="U374" i="23"/>
  <c r="V375" i="23"/>
  <c r="K397" i="23"/>
  <c r="Y444" i="23"/>
  <c r="T167" i="22"/>
  <c r="T168" i="22"/>
  <c r="W236" i="22"/>
  <c r="W237" i="22"/>
  <c r="Q283" i="22"/>
  <c r="Q282" i="22"/>
  <c r="U283" i="22"/>
  <c r="U282" i="22"/>
  <c r="Y283" i="22"/>
  <c r="Y282" i="22"/>
  <c r="L420" i="23"/>
  <c r="N98" i="22"/>
  <c r="V98" i="22"/>
  <c r="G121" i="22"/>
  <c r="O121" i="22"/>
  <c r="W121" i="22"/>
  <c r="S122" i="22"/>
  <c r="S145" i="22"/>
  <c r="M167" i="22"/>
  <c r="J190" i="22"/>
  <c r="V213" i="22"/>
  <c r="R214" i="22"/>
  <c r="K236" i="22"/>
  <c r="K305" i="22"/>
  <c r="H328" i="22"/>
  <c r="T329" i="22"/>
  <c r="U375" i="22"/>
  <c r="U374" i="22"/>
  <c r="N374" i="22"/>
  <c r="R375" i="22"/>
  <c r="J397" i="22"/>
  <c r="S397" i="22"/>
  <c r="W421" i="22"/>
  <c r="M443" i="22"/>
  <c r="Y443" i="22"/>
  <c r="U444" i="22"/>
  <c r="J489" i="22"/>
  <c r="S489" i="22"/>
  <c r="M511" i="22"/>
  <c r="Y511" i="22"/>
  <c r="R99" i="21"/>
  <c r="R98" i="21"/>
  <c r="V98" i="21"/>
  <c r="V99" i="21"/>
  <c r="H122" i="21"/>
  <c r="H121" i="21"/>
  <c r="G236" i="21"/>
  <c r="G237" i="21"/>
  <c r="T236" i="21"/>
  <c r="T237" i="21"/>
  <c r="J466" i="21"/>
  <c r="M213" i="20"/>
  <c r="M214" i="20"/>
  <c r="R214" i="20"/>
  <c r="R213" i="20"/>
  <c r="V214" i="20"/>
  <c r="V213" i="20"/>
  <c r="I98" i="22"/>
  <c r="J121" i="22"/>
  <c r="L236" i="22"/>
  <c r="X260" i="22"/>
  <c r="J282" i="22"/>
  <c r="K328" i="22"/>
  <c r="I374" i="22"/>
  <c r="L444" i="22"/>
  <c r="L443" i="22"/>
  <c r="Q443" i="22"/>
  <c r="H444" i="22"/>
  <c r="H513" i="22"/>
  <c r="H512" i="22"/>
  <c r="L513" i="22"/>
  <c r="L512" i="22"/>
  <c r="L511" i="22"/>
  <c r="U513" i="22"/>
  <c r="U511" i="22"/>
  <c r="Q511" i="22"/>
  <c r="J489" i="21"/>
  <c r="J490" i="21"/>
  <c r="S489" i="21"/>
  <c r="S490" i="21"/>
  <c r="W490" i="21"/>
  <c r="W489" i="21"/>
  <c r="G511" i="21"/>
  <c r="G513" i="21"/>
  <c r="G512" i="21"/>
  <c r="K511" i="21"/>
  <c r="K512" i="21"/>
  <c r="K513" i="21"/>
  <c r="O511" i="21"/>
  <c r="O513" i="21"/>
  <c r="O512" i="21"/>
  <c r="T512" i="21"/>
  <c r="T511" i="21"/>
  <c r="T513" i="21"/>
  <c r="X513" i="21"/>
  <c r="X511" i="21"/>
  <c r="X512" i="21"/>
  <c r="J397" i="23"/>
  <c r="H420" i="23"/>
  <c r="R466" i="23"/>
  <c r="J98" i="22"/>
  <c r="R98" i="22"/>
  <c r="K121" i="22"/>
  <c r="K144" i="22"/>
  <c r="I167" i="22"/>
  <c r="J213" i="22"/>
  <c r="L328" i="22"/>
  <c r="J374" i="22"/>
  <c r="G398" i="22"/>
  <c r="G397" i="22"/>
  <c r="O398" i="22"/>
  <c r="O397" i="22"/>
  <c r="W398" i="22"/>
  <c r="U465" i="22"/>
  <c r="U467" i="22"/>
  <c r="G490" i="22"/>
  <c r="G489" i="22"/>
  <c r="O490" i="22"/>
  <c r="O489" i="22"/>
  <c r="W490" i="22"/>
  <c r="H511" i="22"/>
  <c r="Y282" i="21"/>
  <c r="Y283" i="21"/>
  <c r="S397" i="21"/>
  <c r="S398" i="21"/>
  <c r="W398" i="21"/>
  <c r="L420" i="22"/>
  <c r="J466" i="22"/>
  <c r="G513" i="22"/>
  <c r="J98" i="21"/>
  <c r="T144" i="21"/>
  <c r="R167" i="21"/>
  <c r="M168" i="21"/>
  <c r="I190" i="21"/>
  <c r="N191" i="21"/>
  <c r="S213" i="21"/>
  <c r="M259" i="21"/>
  <c r="I260" i="21"/>
  <c r="U260" i="21"/>
  <c r="M283" i="21"/>
  <c r="W283" i="21"/>
  <c r="L329" i="21"/>
  <c r="Y329" i="21"/>
  <c r="Q352" i="21"/>
  <c r="R374" i="21"/>
  <c r="U420" i="21"/>
  <c r="Q467" i="21"/>
  <c r="H513" i="21"/>
  <c r="H512" i="21"/>
  <c r="H511" i="21"/>
  <c r="H168" i="20"/>
  <c r="H167" i="20"/>
  <c r="M190" i="20"/>
  <c r="M191" i="20"/>
  <c r="N237" i="20"/>
  <c r="N236" i="20"/>
  <c r="W237" i="20"/>
  <c r="W236" i="20"/>
  <c r="Q282" i="20"/>
  <c r="S420" i="20"/>
  <c r="R490" i="20"/>
  <c r="R489" i="20"/>
  <c r="V489" i="20"/>
  <c r="V490" i="20"/>
  <c r="K98" i="21"/>
  <c r="S121" i="21"/>
  <c r="L144" i="21"/>
  <c r="U144" i="21"/>
  <c r="S190" i="21"/>
  <c r="K305" i="21"/>
  <c r="Y351" i="21"/>
  <c r="J306" i="20"/>
  <c r="J305" i="20"/>
  <c r="S306" i="20"/>
  <c r="S305" i="20"/>
  <c r="O329" i="20"/>
  <c r="O328" i="20"/>
  <c r="Q444" i="20"/>
  <c r="K511" i="20"/>
  <c r="T121" i="21"/>
  <c r="I143" i="21"/>
  <c r="M144" i="21"/>
  <c r="X144" i="21"/>
  <c r="Y167" i="21"/>
  <c r="V190" i="21"/>
  <c r="L305" i="21"/>
  <c r="W305" i="21"/>
  <c r="I351" i="21"/>
  <c r="R351" i="21"/>
  <c r="V374" i="21"/>
  <c r="K444" i="21"/>
  <c r="G489" i="21"/>
  <c r="N99" i="20"/>
  <c r="N98" i="20"/>
  <c r="L168" i="20"/>
  <c r="Y282" i="20"/>
  <c r="Y283" i="20"/>
  <c r="U283" i="20"/>
  <c r="W421" i="20"/>
  <c r="W420" i="20"/>
  <c r="H444" i="20"/>
  <c r="H443" i="20"/>
  <c r="L444" i="20"/>
  <c r="L443" i="20"/>
  <c r="U443" i="20"/>
  <c r="U444" i="20"/>
  <c r="Y444" i="20"/>
  <c r="G513" i="20"/>
  <c r="G511" i="20"/>
  <c r="G512" i="20"/>
  <c r="O511" i="20"/>
  <c r="O513" i="20"/>
  <c r="O512" i="20"/>
  <c r="T513" i="20"/>
  <c r="T512" i="20"/>
  <c r="T511" i="20"/>
  <c r="X513" i="20"/>
  <c r="X512" i="20"/>
  <c r="Q99" i="20"/>
  <c r="S121" i="20"/>
  <c r="T167" i="20"/>
  <c r="L191" i="20"/>
  <c r="R282" i="20"/>
  <c r="M283" i="20"/>
  <c r="R306" i="20"/>
  <c r="W329" i="20"/>
  <c r="G397" i="20"/>
  <c r="O397" i="20"/>
  <c r="R398" i="20"/>
  <c r="K420" i="20"/>
  <c r="T420" i="20"/>
  <c r="T444" i="20"/>
  <c r="U466" i="20"/>
  <c r="J489" i="20"/>
  <c r="L511" i="20"/>
  <c r="I99" i="20"/>
  <c r="V121" i="20"/>
  <c r="X167" i="20"/>
  <c r="Y190" i="20"/>
  <c r="X236" i="20"/>
  <c r="V305" i="20"/>
  <c r="S328" i="20"/>
  <c r="I375" i="20"/>
  <c r="P418" i="20"/>
  <c r="L420" i="20"/>
  <c r="I443" i="20"/>
  <c r="N466" i="20"/>
  <c r="K489" i="20"/>
  <c r="S512" i="20"/>
  <c r="R98" i="20"/>
  <c r="K397" i="20"/>
  <c r="X297" i="21"/>
  <c r="X158" i="24"/>
  <c r="O159" i="24" s="1"/>
  <c r="X365" i="24"/>
  <c r="L366" i="24" s="1"/>
  <c r="X481" i="24"/>
  <c r="X296" i="23"/>
  <c r="X412" i="23"/>
  <c r="O550" i="23"/>
  <c r="O642" i="23"/>
  <c r="O734" i="23"/>
  <c r="X89" i="22"/>
  <c r="O90" i="22" s="1"/>
  <c r="X388" i="22"/>
  <c r="O389" i="22" s="1"/>
  <c r="X457" i="22"/>
  <c r="O458" i="22" s="1"/>
  <c r="X181" i="21"/>
  <c r="L182" i="21" s="1"/>
  <c r="X112" i="20"/>
  <c r="X181" i="20"/>
  <c r="X296" i="20"/>
  <c r="O366" i="20"/>
  <c r="O389" i="20"/>
  <c r="L527" i="20"/>
  <c r="X228" i="23"/>
  <c r="X320" i="23"/>
  <c r="X296" i="22"/>
  <c r="O297" i="22" s="1"/>
  <c r="X365" i="22"/>
  <c r="O366" i="22" s="1"/>
  <c r="X204" i="21"/>
  <c r="O435" i="21"/>
  <c r="L619" i="21"/>
  <c r="X135" i="20"/>
  <c r="X228" i="20"/>
  <c r="O665" i="20"/>
  <c r="O711" i="20"/>
  <c r="O90" i="24"/>
  <c r="X113" i="24"/>
  <c r="O182" i="24"/>
  <c r="X205" i="24"/>
  <c r="X273" i="24"/>
  <c r="O274" i="24" s="1"/>
  <c r="X112" i="23"/>
  <c r="O113" i="23" s="1"/>
  <c r="X135" i="23"/>
  <c r="X273" i="23"/>
  <c r="O274" i="23" s="1"/>
  <c r="Q274" i="23" s="1"/>
  <c r="O366" i="23"/>
  <c r="O113" i="22"/>
  <c r="X136" i="22"/>
  <c r="X204" i="22"/>
  <c r="O205" i="22" s="1"/>
  <c r="X273" i="22"/>
  <c r="O274" i="22" s="1"/>
  <c r="X480" i="22"/>
  <c r="L481" i="22" s="1"/>
  <c r="Q711" i="22"/>
  <c r="X89" i="21"/>
  <c r="O90" i="21" s="1"/>
  <c r="O251" i="21"/>
  <c r="O389" i="21"/>
  <c r="Q389" i="21" s="1"/>
  <c r="O757" i="21"/>
  <c r="O320" i="20"/>
  <c r="X480" i="20"/>
  <c r="O481" i="20" s="1"/>
  <c r="W99" i="19"/>
  <c r="W98" i="19"/>
  <c r="S168" i="19"/>
  <c r="AA22" i="19"/>
  <c r="W282" i="19"/>
  <c r="W283" i="19"/>
  <c r="S282" i="19"/>
  <c r="G352" i="19"/>
  <c r="G351" i="19"/>
  <c r="K352" i="19"/>
  <c r="K351" i="19"/>
  <c r="O352" i="19"/>
  <c r="O351" i="19"/>
  <c r="J145" i="19"/>
  <c r="J144" i="19"/>
  <c r="N145" i="19"/>
  <c r="N144" i="19"/>
  <c r="M237" i="19"/>
  <c r="M236" i="19"/>
  <c r="V236" i="19"/>
  <c r="V237" i="19"/>
  <c r="I236" i="19"/>
  <c r="R237" i="19"/>
  <c r="T121" i="19"/>
  <c r="T122" i="19"/>
  <c r="X122" i="19"/>
  <c r="N168" i="19"/>
  <c r="N167" i="19"/>
  <c r="W167" i="19"/>
  <c r="W168" i="19"/>
  <c r="J167" i="19"/>
  <c r="T213" i="19"/>
  <c r="T214" i="19"/>
  <c r="X214" i="19"/>
  <c r="I306" i="19"/>
  <c r="I305" i="19"/>
  <c r="M306" i="19"/>
  <c r="M305" i="19"/>
  <c r="T375" i="19"/>
  <c r="K98" i="19"/>
  <c r="T98" i="19"/>
  <c r="M121" i="19"/>
  <c r="R144" i="19"/>
  <c r="K167" i="19"/>
  <c r="S190" i="19"/>
  <c r="M213" i="19"/>
  <c r="J236" i="19"/>
  <c r="G259" i="19"/>
  <c r="O259" i="19"/>
  <c r="K282" i="19"/>
  <c r="M328" i="19"/>
  <c r="U328" i="19"/>
  <c r="V351" i="19"/>
  <c r="R352" i="19"/>
  <c r="L374" i="19"/>
  <c r="W374" i="19"/>
  <c r="I397" i="19"/>
  <c r="Z418" i="19"/>
  <c r="Q420" i="19"/>
  <c r="Y420" i="19"/>
  <c r="J443" i="19"/>
  <c r="R443" i="19"/>
  <c r="V444" i="19"/>
  <c r="L466" i="19"/>
  <c r="W466" i="19"/>
  <c r="I489" i="19"/>
  <c r="T489" i="19"/>
  <c r="S511" i="19"/>
  <c r="N513" i="19"/>
  <c r="W513" i="19"/>
  <c r="O550" i="19"/>
  <c r="L619" i="19"/>
  <c r="K374" i="19"/>
  <c r="AA18" i="19"/>
  <c r="L98" i="19"/>
  <c r="U144" i="19"/>
  <c r="K190" i="19"/>
  <c r="T190" i="19"/>
  <c r="J259" i="19"/>
  <c r="S260" i="19"/>
  <c r="L282" i="19"/>
  <c r="X306" i="19"/>
  <c r="I327" i="19"/>
  <c r="V328" i="19"/>
  <c r="G374" i="19"/>
  <c r="O374" i="19"/>
  <c r="X374" i="19"/>
  <c r="X398" i="19"/>
  <c r="J420" i="19"/>
  <c r="K443" i="19"/>
  <c r="W512" i="19"/>
  <c r="O98" i="19"/>
  <c r="X98" i="19"/>
  <c r="I121" i="19"/>
  <c r="Z142" i="19"/>
  <c r="V144" i="19"/>
  <c r="P188" i="19"/>
  <c r="L190" i="19"/>
  <c r="W190" i="19"/>
  <c r="I213" i="19"/>
  <c r="N236" i="19"/>
  <c r="K259" i="19"/>
  <c r="Q328" i="19"/>
  <c r="Y328" i="19"/>
  <c r="J351" i="19"/>
  <c r="H374" i="19"/>
  <c r="S374" i="19"/>
  <c r="M397" i="19"/>
  <c r="U420" i="19"/>
  <c r="S466" i="19"/>
  <c r="M489" i="19"/>
  <c r="X182" i="19"/>
  <c r="X250" i="19"/>
  <c r="X389" i="19"/>
  <c r="X504" i="19"/>
  <c r="O343" i="19"/>
  <c r="X366" i="19"/>
  <c r="O435" i="19"/>
  <c r="O711" i="18"/>
  <c r="U465" i="18"/>
  <c r="J489" i="18"/>
  <c r="K513" i="18"/>
  <c r="X412" i="18"/>
  <c r="X388" i="18"/>
  <c r="O389" i="18" s="1"/>
  <c r="X205" i="18"/>
  <c r="L205" i="18" s="1"/>
  <c r="U259" i="18"/>
  <c r="Y260" i="18"/>
  <c r="L297" i="18"/>
  <c r="X112" i="18"/>
  <c r="L113" i="18" s="1"/>
  <c r="X320" i="18"/>
  <c r="O320" i="18" s="1"/>
  <c r="O329" i="18"/>
  <c r="X365" i="18"/>
  <c r="O366" i="18" s="1"/>
  <c r="X228" i="18"/>
  <c r="O228" i="18" s="1"/>
  <c r="Q260" i="18"/>
  <c r="M282" i="18"/>
  <c r="L389" i="18"/>
  <c r="Z96" i="18"/>
  <c r="X136" i="18"/>
  <c r="L136" i="18" s="1"/>
  <c r="O619" i="18"/>
  <c r="Q619" i="18" s="1"/>
  <c r="L642" i="18"/>
  <c r="M168" i="18"/>
  <c r="J237" i="18"/>
  <c r="O398" i="18"/>
  <c r="P93" i="18"/>
  <c r="L98" i="18"/>
  <c r="N122" i="18"/>
  <c r="X144" i="18"/>
  <c r="T145" i="18"/>
  <c r="I167" i="18"/>
  <c r="T167" i="18"/>
  <c r="M190" i="18"/>
  <c r="J191" i="18"/>
  <c r="N213" i="18"/>
  <c r="S236" i="18"/>
  <c r="I260" i="18"/>
  <c r="I259" i="18"/>
  <c r="M260" i="18"/>
  <c r="M259" i="18"/>
  <c r="Z254" i="18"/>
  <c r="R283" i="18"/>
  <c r="P300" i="18"/>
  <c r="AA300" i="18" s="1"/>
  <c r="Z300" i="18"/>
  <c r="W306" i="18"/>
  <c r="S329" i="18"/>
  <c r="S328" i="18"/>
  <c r="W328" i="18"/>
  <c r="W329" i="18"/>
  <c r="J329" i="18"/>
  <c r="L329" i="18"/>
  <c r="I444" i="18"/>
  <c r="M444" i="18"/>
  <c r="V444" i="18"/>
  <c r="N237" i="18"/>
  <c r="G398" i="18"/>
  <c r="X398" i="18"/>
  <c r="O122" i="18"/>
  <c r="Z139" i="18"/>
  <c r="P162" i="18"/>
  <c r="L167" i="18"/>
  <c r="U167" i="18"/>
  <c r="P185" i="18"/>
  <c r="AA185" i="18" s="1"/>
  <c r="Z185" i="18"/>
  <c r="Q191" i="18"/>
  <c r="L191" i="18"/>
  <c r="Q190" i="18"/>
  <c r="N191" i="18"/>
  <c r="W236" i="18"/>
  <c r="V283" i="18"/>
  <c r="J305" i="18"/>
  <c r="I352" i="18"/>
  <c r="I351" i="18"/>
  <c r="J99" i="18"/>
  <c r="N99" i="18"/>
  <c r="K398" i="18"/>
  <c r="T398" i="18"/>
  <c r="Z93" i="18"/>
  <c r="AA93" i="18" s="1"/>
  <c r="I99" i="18"/>
  <c r="M99" i="18"/>
  <c r="V99" i="18"/>
  <c r="I190" i="18"/>
  <c r="R191" i="18"/>
  <c r="T260" i="18"/>
  <c r="T259" i="18"/>
  <c r="X260" i="18"/>
  <c r="X259" i="18"/>
  <c r="I282" i="18"/>
  <c r="N305" i="18"/>
  <c r="H329" i="18"/>
  <c r="H328" i="18"/>
  <c r="M375" i="18"/>
  <c r="M374" i="18"/>
  <c r="V374" i="18"/>
  <c r="V375" i="18"/>
  <c r="I374" i="18"/>
  <c r="R375" i="18"/>
  <c r="W420" i="18"/>
  <c r="W421" i="18"/>
  <c r="S420" i="18"/>
  <c r="M214" i="18"/>
  <c r="Z231" i="18"/>
  <c r="P277" i="18"/>
  <c r="AA277" i="18" s="1"/>
  <c r="Z277" i="18"/>
  <c r="L283" i="18"/>
  <c r="N282" i="18"/>
  <c r="Q283" i="18"/>
  <c r="G305" i="18"/>
  <c r="O305" i="18"/>
  <c r="P323" i="18"/>
  <c r="G329" i="18"/>
  <c r="T351" i="18"/>
  <c r="J375" i="18"/>
  <c r="N375" i="18"/>
  <c r="Z392" i="18"/>
  <c r="L398" i="18"/>
  <c r="V397" i="18"/>
  <c r="R398" i="18"/>
  <c r="P415" i="18"/>
  <c r="K420" i="18"/>
  <c r="J444" i="18"/>
  <c r="N444" i="18"/>
  <c r="P461" i="18"/>
  <c r="P484" i="18"/>
  <c r="H490" i="18"/>
  <c r="U490" i="18"/>
  <c r="Y489" i="18"/>
  <c r="S511" i="18"/>
  <c r="S513" i="18"/>
  <c r="W513" i="18"/>
  <c r="W512" i="18"/>
  <c r="J513" i="18"/>
  <c r="G558" i="18"/>
  <c r="G559" i="18"/>
  <c r="O559" i="18"/>
  <c r="O558" i="18"/>
  <c r="T559" i="18"/>
  <c r="T558" i="18"/>
  <c r="K559" i="18"/>
  <c r="L605" i="18"/>
  <c r="I627" i="18"/>
  <c r="M627" i="18"/>
  <c r="V627" i="18"/>
  <c r="P737" i="18"/>
  <c r="G743" i="18"/>
  <c r="G742" i="18"/>
  <c r="K742" i="18"/>
  <c r="K743" i="18"/>
  <c r="O743" i="18"/>
  <c r="O742" i="18"/>
  <c r="T742" i="18"/>
  <c r="T743" i="18"/>
  <c r="T741" i="18"/>
  <c r="X743" i="18"/>
  <c r="X741" i="18"/>
  <c r="X742" i="18"/>
  <c r="G741" i="18"/>
  <c r="K741" i="18"/>
  <c r="O741" i="18"/>
  <c r="L765" i="18"/>
  <c r="Z323" i="18"/>
  <c r="P346" i="18"/>
  <c r="AA346" i="18" s="1"/>
  <c r="H421" i="18"/>
  <c r="L421" i="18"/>
  <c r="Q421" i="18"/>
  <c r="U421" i="18"/>
  <c r="Y421" i="18"/>
  <c r="P438" i="18"/>
  <c r="X444" i="18"/>
  <c r="V467" i="18"/>
  <c r="Q672" i="18"/>
  <c r="Q674" i="18"/>
  <c r="U674" i="18"/>
  <c r="U673" i="18"/>
  <c r="Y674" i="18"/>
  <c r="Y673" i="18"/>
  <c r="Y672" i="18"/>
  <c r="P691" i="18"/>
  <c r="H697" i="18"/>
  <c r="U765" i="18"/>
  <c r="P231" i="18"/>
  <c r="J282" i="18"/>
  <c r="K305" i="18"/>
  <c r="P369" i="18"/>
  <c r="J397" i="18"/>
  <c r="Z415" i="18"/>
  <c r="I421" i="18"/>
  <c r="M421" i="18"/>
  <c r="G420" i="18"/>
  <c r="W490" i="18"/>
  <c r="N489" i="18"/>
  <c r="H513" i="18"/>
  <c r="H535" i="18"/>
  <c r="H534" i="18"/>
  <c r="L535" i="18"/>
  <c r="L534" i="18"/>
  <c r="L536" i="18"/>
  <c r="U535" i="18"/>
  <c r="U536" i="18"/>
  <c r="U672" i="18"/>
  <c r="Q764" i="18"/>
  <c r="Q765" i="18"/>
  <c r="Y765" i="18"/>
  <c r="Y764" i="18"/>
  <c r="H764" i="18"/>
  <c r="L764" i="18"/>
  <c r="H766" i="18"/>
  <c r="I490" i="18"/>
  <c r="X513" i="18"/>
  <c r="M511" i="18"/>
  <c r="G512" i="18"/>
  <c r="O513" i="18"/>
  <c r="R536" i="18"/>
  <c r="V536" i="18"/>
  <c r="J536" i="18"/>
  <c r="P553" i="18"/>
  <c r="Q558" i="18"/>
  <c r="Y559" i="18"/>
  <c r="M558" i="18"/>
  <c r="P576" i="18"/>
  <c r="I581" i="18"/>
  <c r="I582" i="18"/>
  <c r="U582" i="18"/>
  <c r="M603" i="18"/>
  <c r="J603" i="18"/>
  <c r="J604" i="18"/>
  <c r="R605" i="18"/>
  <c r="N626" i="18"/>
  <c r="K626" i="18"/>
  <c r="O628" i="18"/>
  <c r="L649" i="18"/>
  <c r="X649" i="18"/>
  <c r="X650" i="18"/>
  <c r="O651" i="18"/>
  <c r="Z668" i="18"/>
  <c r="I672" i="18"/>
  <c r="M695" i="18"/>
  <c r="R695" i="18"/>
  <c r="N696" i="18"/>
  <c r="R697" i="18"/>
  <c r="K718" i="18"/>
  <c r="G719" i="18"/>
  <c r="W719" i="18"/>
  <c r="O720" i="18"/>
  <c r="Z760" i="18"/>
  <c r="I764" i="18"/>
  <c r="M765" i="18"/>
  <c r="X765" i="18"/>
  <c r="I766" i="18"/>
  <c r="T766" i="18"/>
  <c r="J535" i="18"/>
  <c r="N535" i="18"/>
  <c r="I557" i="18"/>
  <c r="L559" i="18"/>
  <c r="V582" i="18"/>
  <c r="U580" i="18"/>
  <c r="L581" i="18"/>
  <c r="M582" i="18"/>
  <c r="W605" i="18"/>
  <c r="N603" i="18"/>
  <c r="W626" i="18"/>
  <c r="O627" i="18"/>
  <c r="G628" i="18"/>
  <c r="S628" i="18"/>
  <c r="Z645" i="18"/>
  <c r="Y651" i="18"/>
  <c r="Q649" i="18"/>
  <c r="G651" i="18"/>
  <c r="T651" i="18"/>
  <c r="M672" i="18"/>
  <c r="I673" i="18"/>
  <c r="W697" i="18"/>
  <c r="J695" i="18"/>
  <c r="O718" i="18"/>
  <c r="K719" i="18"/>
  <c r="Z737" i="18"/>
  <c r="H742" i="18"/>
  <c r="L743" i="18"/>
  <c r="M764" i="18"/>
  <c r="J467" i="18"/>
  <c r="N467" i="18"/>
  <c r="M489" i="18"/>
  <c r="M580" i="18"/>
  <c r="V580" i="18"/>
  <c r="Y581" i="18"/>
  <c r="G603" i="18"/>
  <c r="O605" i="18"/>
  <c r="R603" i="18"/>
  <c r="P622" i="18"/>
  <c r="AA622" i="18" s="1"/>
  <c r="Q626" i="18"/>
  <c r="I651" i="18"/>
  <c r="M651" i="18"/>
  <c r="R649" i="18"/>
  <c r="H649" i="18"/>
  <c r="O697" i="18"/>
  <c r="N695" i="18"/>
  <c r="P714" i="18"/>
  <c r="N743" i="18"/>
  <c r="S741" i="18"/>
  <c r="W741" i="18"/>
  <c r="O766" i="18"/>
  <c r="T764" i="18"/>
  <c r="X764" i="18"/>
  <c r="V398" i="17"/>
  <c r="O444" i="17"/>
  <c r="W421" i="17"/>
  <c r="O642" i="17"/>
  <c r="O711" i="17"/>
  <c r="L412" i="17"/>
  <c r="O412" i="17"/>
  <c r="X435" i="17"/>
  <c r="X388" i="17"/>
  <c r="L389" i="17" s="1"/>
  <c r="X412" i="17"/>
  <c r="X481" i="17"/>
  <c r="L182" i="17"/>
  <c r="L504" i="17"/>
  <c r="L228" i="17"/>
  <c r="X89" i="17"/>
  <c r="X136" i="17"/>
  <c r="L136" i="17" s="1"/>
  <c r="X273" i="17"/>
  <c r="O274" i="17" s="1"/>
  <c r="Q305" i="17"/>
  <c r="W351" i="17"/>
  <c r="O435" i="17"/>
  <c r="M282" i="17"/>
  <c r="X320" i="17"/>
  <c r="R98" i="17"/>
  <c r="N122" i="17"/>
  <c r="S168" i="17"/>
  <c r="X204" i="17"/>
  <c r="G329" i="17"/>
  <c r="T374" i="17"/>
  <c r="O182" i="17"/>
  <c r="Y305" i="17"/>
  <c r="X366" i="17"/>
  <c r="O481" i="17"/>
  <c r="L527" i="17"/>
  <c r="O550" i="17"/>
  <c r="O665" i="17"/>
  <c r="M168" i="17"/>
  <c r="W99" i="17"/>
  <c r="G237" i="17"/>
  <c r="G236" i="17"/>
  <c r="K237" i="17"/>
  <c r="K236" i="17"/>
  <c r="O237" i="17"/>
  <c r="O236" i="17"/>
  <c r="T237" i="17"/>
  <c r="X236" i="17"/>
  <c r="S99" i="17"/>
  <c r="S98" i="17"/>
  <c r="W144" i="17"/>
  <c r="W145" i="17"/>
  <c r="P277" i="17"/>
  <c r="G283" i="17"/>
  <c r="T283" i="17"/>
  <c r="T282" i="17"/>
  <c r="G282" i="17"/>
  <c r="N328" i="17"/>
  <c r="N329" i="17"/>
  <c r="J328" i="17"/>
  <c r="S329" i="17"/>
  <c r="S375" i="17"/>
  <c r="W375" i="17"/>
  <c r="G421" i="17"/>
  <c r="K421" i="17"/>
  <c r="O421" i="17"/>
  <c r="K604" i="17"/>
  <c r="X766" i="17"/>
  <c r="X765" i="17"/>
  <c r="G765" i="17"/>
  <c r="K765" i="17"/>
  <c r="T764" i="17"/>
  <c r="K98" i="17"/>
  <c r="Z116" i="17"/>
  <c r="T145" i="17"/>
  <c r="X144" i="17"/>
  <c r="K145" i="17"/>
  <c r="W168" i="17"/>
  <c r="W167" i="17"/>
  <c r="P231" i="17"/>
  <c r="Z231" i="17"/>
  <c r="H237" i="17"/>
  <c r="L237" i="17"/>
  <c r="Q283" i="17"/>
  <c r="Q282" i="17"/>
  <c r="Y283" i="17"/>
  <c r="Y282" i="17"/>
  <c r="X282" i="17"/>
  <c r="M305" i="17"/>
  <c r="M306" i="17"/>
  <c r="R304" i="17"/>
  <c r="V305" i="17"/>
  <c r="P346" i="17"/>
  <c r="AA346" i="17" s="1"/>
  <c r="G352" i="17"/>
  <c r="G351" i="17"/>
  <c r="T351" i="17"/>
  <c r="J397" i="17"/>
  <c r="J398" i="17"/>
  <c r="S398" i="17"/>
  <c r="W397" i="17"/>
  <c r="Z415" i="17"/>
  <c r="P93" i="17"/>
  <c r="Q99" i="17"/>
  <c r="U99" i="17"/>
  <c r="Y99" i="17"/>
  <c r="V98" i="17"/>
  <c r="R121" i="17"/>
  <c r="V122" i="17"/>
  <c r="P139" i="17"/>
  <c r="AA139" i="17" s="1"/>
  <c r="Z139" i="17"/>
  <c r="X168" i="17"/>
  <c r="X167" i="17"/>
  <c r="Z185" i="17"/>
  <c r="I190" i="17"/>
  <c r="L282" i="17"/>
  <c r="H283" i="17"/>
  <c r="I305" i="17"/>
  <c r="R306" i="17"/>
  <c r="R328" i="17"/>
  <c r="Z346" i="17"/>
  <c r="O352" i="17"/>
  <c r="P392" i="17"/>
  <c r="P438" i="17"/>
  <c r="H443" i="17"/>
  <c r="L444" i="17"/>
  <c r="Y444" i="17"/>
  <c r="H467" i="17"/>
  <c r="H466" i="17"/>
  <c r="L467" i="17"/>
  <c r="L466" i="17"/>
  <c r="Q466" i="17"/>
  <c r="Q467" i="17"/>
  <c r="Y467" i="17"/>
  <c r="Z484" i="17"/>
  <c r="S741" i="17"/>
  <c r="S743" i="17"/>
  <c r="S742" i="17"/>
  <c r="W741" i="17"/>
  <c r="W743" i="17"/>
  <c r="W742" i="17"/>
  <c r="J742" i="17"/>
  <c r="N742" i="17"/>
  <c r="K282" i="17"/>
  <c r="O282" i="17"/>
  <c r="G605" i="17"/>
  <c r="G603" i="17"/>
  <c r="O605" i="17"/>
  <c r="O603" i="17"/>
  <c r="G604" i="17"/>
  <c r="O604" i="17"/>
  <c r="X603" i="17"/>
  <c r="T766" i="17"/>
  <c r="T765" i="17"/>
  <c r="O765" i="17"/>
  <c r="X764" i="17"/>
  <c r="I98" i="17"/>
  <c r="M98" i="17"/>
  <c r="J122" i="17"/>
  <c r="H121" i="17"/>
  <c r="R144" i="17"/>
  <c r="L167" i="17"/>
  <c r="L168" i="17"/>
  <c r="H168" i="17"/>
  <c r="Z254" i="17"/>
  <c r="V328" i="17"/>
  <c r="V329" i="17"/>
  <c r="I328" i="17"/>
  <c r="M328" i="17"/>
  <c r="W328" i="17"/>
  <c r="K351" i="17"/>
  <c r="M374" i="17"/>
  <c r="M375" i="17"/>
  <c r="Z369" i="17"/>
  <c r="I444" i="17"/>
  <c r="M444" i="17"/>
  <c r="I467" i="17"/>
  <c r="M467" i="17"/>
  <c r="V467" i="17"/>
  <c r="S490" i="17"/>
  <c r="S489" i="17"/>
  <c r="W489" i="17"/>
  <c r="W490" i="17"/>
  <c r="Z553" i="17"/>
  <c r="Q559" i="17"/>
  <c r="Q558" i="17"/>
  <c r="U559" i="17"/>
  <c r="U558" i="17"/>
  <c r="Y559" i="17"/>
  <c r="Y558" i="17"/>
  <c r="H627" i="17"/>
  <c r="H626" i="17"/>
  <c r="H628" i="17"/>
  <c r="L627" i="17"/>
  <c r="L626" i="17"/>
  <c r="L628" i="17"/>
  <c r="U626" i="17"/>
  <c r="Y626" i="17"/>
  <c r="J696" i="17"/>
  <c r="N696" i="17"/>
  <c r="T191" i="17"/>
  <c r="X190" i="17"/>
  <c r="J213" i="17"/>
  <c r="I214" i="17"/>
  <c r="P254" i="17"/>
  <c r="AA254" i="17" s="1"/>
  <c r="Z277" i="17"/>
  <c r="P300" i="17"/>
  <c r="T306" i="17"/>
  <c r="X306" i="17"/>
  <c r="U306" i="17"/>
  <c r="R352" i="17"/>
  <c r="V352" i="17"/>
  <c r="S352" i="17"/>
  <c r="G374" i="17"/>
  <c r="K374" i="17"/>
  <c r="O374" i="17"/>
  <c r="U374" i="17"/>
  <c r="Z392" i="17"/>
  <c r="T444" i="17"/>
  <c r="H513" i="17"/>
  <c r="H512" i="17"/>
  <c r="L512" i="17"/>
  <c r="L511" i="17"/>
  <c r="Z507" i="17"/>
  <c r="X536" i="17"/>
  <c r="H190" i="17"/>
  <c r="Q259" i="17"/>
  <c r="U260" i="17"/>
  <c r="Y259" i="17"/>
  <c r="T259" i="17"/>
  <c r="K260" i="17"/>
  <c r="S283" i="17"/>
  <c r="W283" i="17"/>
  <c r="H305" i="17"/>
  <c r="L305" i="17"/>
  <c r="P323" i="17"/>
  <c r="Q329" i="17"/>
  <c r="U329" i="17"/>
  <c r="Y329" i="17"/>
  <c r="J351" i="17"/>
  <c r="N351" i="17"/>
  <c r="X374" i="17"/>
  <c r="S420" i="17"/>
  <c r="K443" i="17"/>
  <c r="P461" i="17"/>
  <c r="AA461" i="17" s="1"/>
  <c r="I511" i="17"/>
  <c r="T536" i="17"/>
  <c r="T535" i="17"/>
  <c r="K536" i="17"/>
  <c r="O536" i="17"/>
  <c r="T534" i="17"/>
  <c r="X534" i="17"/>
  <c r="N582" i="17"/>
  <c r="N581" i="17"/>
  <c r="S580" i="17"/>
  <c r="S582" i="17"/>
  <c r="W582" i="17"/>
  <c r="W581" i="17"/>
  <c r="J580" i="17"/>
  <c r="N580" i="17"/>
  <c r="J582" i="17"/>
  <c r="Q674" i="17"/>
  <c r="U674" i="17"/>
  <c r="Y674" i="17"/>
  <c r="J720" i="17"/>
  <c r="J719" i="17"/>
  <c r="J718" i="17"/>
  <c r="N719" i="17"/>
  <c r="J467" i="17"/>
  <c r="N467" i="17"/>
  <c r="T467" i="17"/>
  <c r="T490" i="17"/>
  <c r="X489" i="17"/>
  <c r="O490" i="17"/>
  <c r="S511" i="17"/>
  <c r="W511" i="17"/>
  <c r="H534" i="17"/>
  <c r="L534" i="17"/>
  <c r="Q534" i="17"/>
  <c r="I535" i="17"/>
  <c r="L559" i="17"/>
  <c r="Q557" i="17"/>
  <c r="U557" i="17"/>
  <c r="Y557" i="17"/>
  <c r="V557" i="17"/>
  <c r="N558" i="17"/>
  <c r="V558" i="17"/>
  <c r="K580" i="17"/>
  <c r="V581" i="17"/>
  <c r="R604" i="17"/>
  <c r="R628" i="17"/>
  <c r="V628" i="17"/>
  <c r="J628" i="17"/>
  <c r="Z668" i="17"/>
  <c r="I673" i="17"/>
  <c r="M673" i="17"/>
  <c r="G672" i="17"/>
  <c r="O672" i="17"/>
  <c r="P691" i="17"/>
  <c r="T696" i="17"/>
  <c r="X697" i="17"/>
  <c r="P714" i="17"/>
  <c r="R718" i="17"/>
  <c r="R719" i="17"/>
  <c r="G743" i="17"/>
  <c r="K743" i="17"/>
  <c r="O743" i="17"/>
  <c r="T743" i="17"/>
  <c r="X743" i="17"/>
  <c r="O742" i="17"/>
  <c r="H764" i="17"/>
  <c r="L764" i="17"/>
  <c r="Q766" i="17"/>
  <c r="U766" i="17"/>
  <c r="Y766" i="17"/>
  <c r="P484" i="17"/>
  <c r="AA484" i="17" s="1"/>
  <c r="H490" i="17"/>
  <c r="L490" i="17"/>
  <c r="T511" i="17"/>
  <c r="I534" i="17"/>
  <c r="U534" i="17"/>
  <c r="I557" i="17"/>
  <c r="M557" i="17"/>
  <c r="P576" i="17"/>
  <c r="AA576" i="17" s="1"/>
  <c r="Z576" i="17"/>
  <c r="O580" i="17"/>
  <c r="G581" i="17"/>
  <c r="O581" i="17"/>
  <c r="J627" i="17"/>
  <c r="N627" i="17"/>
  <c r="T626" i="17"/>
  <c r="P645" i="17"/>
  <c r="Q651" i="17"/>
  <c r="S674" i="17"/>
  <c r="W674" i="17"/>
  <c r="I672" i="17"/>
  <c r="Z691" i="17"/>
  <c r="H696" i="17"/>
  <c r="L697" i="17"/>
  <c r="Q695" i="17"/>
  <c r="U695" i="17"/>
  <c r="Y695" i="17"/>
  <c r="T697" i="17"/>
  <c r="Z714" i="17"/>
  <c r="V718" i="17"/>
  <c r="V719" i="17"/>
  <c r="Z737" i="17"/>
  <c r="L743" i="17"/>
  <c r="Z760" i="17"/>
  <c r="I766" i="17"/>
  <c r="M766" i="17"/>
  <c r="P553" i="17"/>
  <c r="AA553" i="17" s="1"/>
  <c r="M582" i="17"/>
  <c r="R580" i="17"/>
  <c r="V580" i="17"/>
  <c r="S605" i="17"/>
  <c r="W605" i="17"/>
  <c r="V649" i="17"/>
  <c r="G673" i="17"/>
  <c r="K673" i="17"/>
  <c r="O673" i="17"/>
  <c r="I695" i="17"/>
  <c r="M695" i="17"/>
  <c r="R697" i="17"/>
  <c r="V697" i="17"/>
  <c r="Y696" i="17"/>
  <c r="R743" i="17"/>
  <c r="V743" i="17"/>
  <c r="G742" i="17"/>
  <c r="S766" i="17"/>
  <c r="W766" i="17"/>
  <c r="V628" i="16"/>
  <c r="M628" i="16"/>
  <c r="Z441" i="16"/>
  <c r="X121" i="16"/>
  <c r="X512" i="16"/>
  <c r="K674" i="16"/>
  <c r="Y443" i="16"/>
  <c r="I627" i="16"/>
  <c r="H651" i="16"/>
  <c r="I672" i="16"/>
  <c r="R719" i="16"/>
  <c r="Z737" i="16"/>
  <c r="Q765" i="16"/>
  <c r="T512" i="16"/>
  <c r="X328" i="16"/>
  <c r="P599" i="16"/>
  <c r="P185" i="16"/>
  <c r="Q351" i="16"/>
  <c r="U351" i="16"/>
  <c r="P415" i="16"/>
  <c r="Z530" i="16"/>
  <c r="W582" i="16"/>
  <c r="K673" i="16"/>
  <c r="J720" i="16"/>
  <c r="X741" i="16"/>
  <c r="AA23" i="16"/>
  <c r="AA25" i="16"/>
  <c r="AA27" i="16"/>
  <c r="AA31" i="16"/>
  <c r="AA33" i="16"/>
  <c r="AA14" i="16"/>
  <c r="AA18" i="16"/>
  <c r="AA22" i="16"/>
  <c r="Z257" i="16"/>
  <c r="AA11" i="16"/>
  <c r="AA13" i="16"/>
  <c r="AA15" i="16"/>
  <c r="AA17" i="16"/>
  <c r="AA19" i="16"/>
  <c r="AA21" i="16"/>
  <c r="AA26" i="16"/>
  <c r="AA30" i="16"/>
  <c r="Z93" i="16"/>
  <c r="W398" i="16"/>
  <c r="R650" i="16"/>
  <c r="Y765" i="16"/>
  <c r="V559" i="16"/>
  <c r="T673" i="16"/>
  <c r="H696" i="16"/>
  <c r="S718" i="16"/>
  <c r="W742" i="16"/>
  <c r="Q764" i="16"/>
  <c r="T766" i="16"/>
  <c r="P254" i="16"/>
  <c r="O672" i="16"/>
  <c r="R99" i="16"/>
  <c r="P208" i="16"/>
  <c r="Z277" i="16"/>
  <c r="P392" i="16"/>
  <c r="P484" i="16"/>
  <c r="P162" i="16"/>
  <c r="P231" i="16"/>
  <c r="S398" i="16"/>
  <c r="W490" i="16"/>
  <c r="M626" i="16"/>
  <c r="J650" i="16"/>
  <c r="R651" i="16"/>
  <c r="G672" i="16"/>
  <c r="O743" i="16"/>
  <c r="H765" i="16"/>
  <c r="I145" i="16"/>
  <c r="M145" i="16"/>
  <c r="R145" i="16"/>
  <c r="V145" i="16"/>
  <c r="L214" i="16"/>
  <c r="Q214" i="16"/>
  <c r="U214" i="16"/>
  <c r="Y214" i="16"/>
  <c r="H282" i="16"/>
  <c r="L282" i="16"/>
  <c r="H167" i="16"/>
  <c r="L167" i="16"/>
  <c r="Q168" i="16"/>
  <c r="U168" i="16"/>
  <c r="Y168" i="16"/>
  <c r="G236" i="16"/>
  <c r="K236" i="16"/>
  <c r="O236" i="16"/>
  <c r="T237" i="16"/>
  <c r="X237" i="16"/>
  <c r="G191" i="16"/>
  <c r="K191" i="16"/>
  <c r="O191" i="16"/>
  <c r="T191" i="16"/>
  <c r="X191" i="16"/>
  <c r="H98" i="16"/>
  <c r="L98" i="16"/>
  <c r="Q98" i="16"/>
  <c r="U99" i="16"/>
  <c r="J121" i="16"/>
  <c r="S122" i="16"/>
  <c r="W121" i="16"/>
  <c r="H259" i="16"/>
  <c r="L259" i="16"/>
  <c r="Q260" i="16"/>
  <c r="U260" i="16"/>
  <c r="Y260" i="16"/>
  <c r="U283" i="16"/>
  <c r="K305" i="16"/>
  <c r="O306" i="16"/>
  <c r="M329" i="16"/>
  <c r="O420" i="16"/>
  <c r="L490" i="16"/>
  <c r="U490" i="16"/>
  <c r="J512" i="16"/>
  <c r="S513" i="16"/>
  <c r="W513" i="16"/>
  <c r="I98" i="16"/>
  <c r="V99" i="16"/>
  <c r="G122" i="16"/>
  <c r="K121" i="16"/>
  <c r="O121" i="16"/>
  <c r="T122" i="16"/>
  <c r="X122" i="16"/>
  <c r="J144" i="16"/>
  <c r="N144" i="16"/>
  <c r="S145" i="16"/>
  <c r="W144" i="16"/>
  <c r="Z162" i="16"/>
  <c r="AA162" i="16" s="1"/>
  <c r="I167" i="16"/>
  <c r="M168" i="16"/>
  <c r="R167" i="16"/>
  <c r="V168" i="16"/>
  <c r="Z185" i="16"/>
  <c r="H190" i="16"/>
  <c r="L190" i="16"/>
  <c r="Q191" i="16"/>
  <c r="U191" i="16"/>
  <c r="Y191" i="16"/>
  <c r="Z208" i="16"/>
  <c r="I213" i="16"/>
  <c r="M213" i="16"/>
  <c r="R214" i="16"/>
  <c r="V214" i="16"/>
  <c r="O213" i="16"/>
  <c r="Z231" i="16"/>
  <c r="H237" i="16"/>
  <c r="L236" i="16"/>
  <c r="Q237" i="16"/>
  <c r="U236" i="16"/>
  <c r="Y237" i="16"/>
  <c r="Z254" i="16"/>
  <c r="I259" i="16"/>
  <c r="M260" i="16"/>
  <c r="V259" i="16"/>
  <c r="I282" i="16"/>
  <c r="M282" i="16"/>
  <c r="R283" i="16"/>
  <c r="V283" i="16"/>
  <c r="P300" i="16"/>
  <c r="L306" i="16"/>
  <c r="Q306" i="16"/>
  <c r="U306" i="16"/>
  <c r="Y306" i="16"/>
  <c r="J328" i="16"/>
  <c r="N328" i="16"/>
  <c r="S329" i="16"/>
  <c r="W329" i="16"/>
  <c r="W375" i="16"/>
  <c r="W374" i="16"/>
  <c r="J374" i="16"/>
  <c r="N375" i="16"/>
  <c r="S374" i="16"/>
  <c r="M697" i="16"/>
  <c r="M696" i="16"/>
  <c r="R697" i="16"/>
  <c r="R695" i="16"/>
  <c r="R696" i="16"/>
  <c r="V695" i="16"/>
  <c r="V697" i="16"/>
  <c r="V696" i="16"/>
  <c r="I697" i="16"/>
  <c r="M695" i="16"/>
  <c r="Y283" i="16"/>
  <c r="G306" i="16"/>
  <c r="T306" i="16"/>
  <c r="N352" i="16"/>
  <c r="S352" i="16"/>
  <c r="I374" i="16"/>
  <c r="M374" i="16"/>
  <c r="R375" i="16"/>
  <c r="V375" i="16"/>
  <c r="K420" i="16"/>
  <c r="H489" i="16"/>
  <c r="Y490" i="16"/>
  <c r="N512" i="16"/>
  <c r="G581" i="16"/>
  <c r="O582" i="16"/>
  <c r="J98" i="16"/>
  <c r="N99" i="16"/>
  <c r="S99" i="16"/>
  <c r="W99" i="16"/>
  <c r="P116" i="16"/>
  <c r="L122" i="16"/>
  <c r="Q122" i="16"/>
  <c r="U122" i="16"/>
  <c r="Y122" i="16"/>
  <c r="P139" i="16"/>
  <c r="AA139" i="16" s="1"/>
  <c r="K144" i="16"/>
  <c r="T145" i="16"/>
  <c r="X145" i="16"/>
  <c r="J168" i="16"/>
  <c r="N168" i="16"/>
  <c r="S168" i="16"/>
  <c r="W168" i="16"/>
  <c r="M190" i="16"/>
  <c r="R191" i="16"/>
  <c r="V191" i="16"/>
  <c r="W190" i="16"/>
  <c r="J213" i="16"/>
  <c r="N213" i="16"/>
  <c r="S213" i="16"/>
  <c r="W213" i="16"/>
  <c r="I237" i="16"/>
  <c r="M237" i="16"/>
  <c r="R237" i="16"/>
  <c r="V237" i="16"/>
  <c r="J260" i="16"/>
  <c r="N260" i="16"/>
  <c r="S260" i="16"/>
  <c r="W260" i="16"/>
  <c r="J282" i="16"/>
  <c r="N283" i="16"/>
  <c r="S282" i="16"/>
  <c r="W283" i="16"/>
  <c r="Z300" i="16"/>
  <c r="I305" i="16"/>
  <c r="M305" i="16"/>
  <c r="R306" i="16"/>
  <c r="V306" i="16"/>
  <c r="P323" i="16"/>
  <c r="G328" i="16"/>
  <c r="K328" i="16"/>
  <c r="O328" i="16"/>
  <c r="T329" i="16"/>
  <c r="X329" i="16"/>
  <c r="L398" i="16"/>
  <c r="Q398" i="16"/>
  <c r="U398" i="16"/>
  <c r="Y398" i="16"/>
  <c r="X421" i="16"/>
  <c r="G443" i="16"/>
  <c r="K443" i="16"/>
  <c r="O443" i="16"/>
  <c r="T444" i="16"/>
  <c r="X444" i="16"/>
  <c r="Q283" i="16"/>
  <c r="X306" i="16"/>
  <c r="I329" i="16"/>
  <c r="R329" i="16"/>
  <c r="J352" i="16"/>
  <c r="W352" i="16"/>
  <c r="G420" i="16"/>
  <c r="T421" i="16"/>
  <c r="Q490" i="16"/>
  <c r="X581" i="16"/>
  <c r="X582" i="16"/>
  <c r="K581" i="16"/>
  <c r="P93" i="16"/>
  <c r="G99" i="16"/>
  <c r="K99" i="16"/>
  <c r="O99" i="16"/>
  <c r="T99" i="16"/>
  <c r="X99" i="16"/>
  <c r="Z116" i="16"/>
  <c r="I121" i="16"/>
  <c r="M121" i="16"/>
  <c r="V121" i="16"/>
  <c r="Z139" i="16"/>
  <c r="H145" i="16"/>
  <c r="L144" i="16"/>
  <c r="Q144" i="16"/>
  <c r="U145" i="16"/>
  <c r="Y144" i="16"/>
  <c r="G167" i="16"/>
  <c r="K167" i="16"/>
  <c r="O167" i="16"/>
  <c r="T167" i="16"/>
  <c r="J190" i="16"/>
  <c r="N191" i="16"/>
  <c r="S190" i="16"/>
  <c r="G214" i="16"/>
  <c r="K213" i="16"/>
  <c r="T213" i="16"/>
  <c r="X214" i="16"/>
  <c r="J236" i="16"/>
  <c r="N236" i="16"/>
  <c r="S237" i="16"/>
  <c r="W237" i="16"/>
  <c r="G259" i="16"/>
  <c r="K259" i="16"/>
  <c r="O259" i="16"/>
  <c r="T260" i="16"/>
  <c r="X260" i="16"/>
  <c r="P277" i="16"/>
  <c r="AA277" i="16" s="1"/>
  <c r="G283" i="16"/>
  <c r="K283" i="16"/>
  <c r="O283" i="16"/>
  <c r="T283" i="16"/>
  <c r="X283" i="16"/>
  <c r="J305" i="16"/>
  <c r="N305" i="16"/>
  <c r="S305" i="16"/>
  <c r="W305" i="16"/>
  <c r="Z323" i="16"/>
  <c r="H329" i="16"/>
  <c r="L328" i="16"/>
  <c r="Q328" i="16"/>
  <c r="U329" i="16"/>
  <c r="Z346" i="16"/>
  <c r="I351" i="16"/>
  <c r="M352" i="16"/>
  <c r="R352" i="16"/>
  <c r="V352" i="16"/>
  <c r="V467" i="16"/>
  <c r="V466" i="16"/>
  <c r="I466" i="16"/>
  <c r="M466" i="16"/>
  <c r="R466" i="16"/>
  <c r="G626" i="16"/>
  <c r="G628" i="16"/>
  <c r="K628" i="16"/>
  <c r="K626" i="16"/>
  <c r="O626" i="16"/>
  <c r="O628" i="16"/>
  <c r="G627" i="16"/>
  <c r="K627" i="16"/>
  <c r="O627" i="16"/>
  <c r="T628" i="16"/>
  <c r="X628" i="16"/>
  <c r="Y328" i="16"/>
  <c r="G351" i="16"/>
  <c r="K351" i="16"/>
  <c r="O351" i="16"/>
  <c r="T352" i="16"/>
  <c r="X352" i="16"/>
  <c r="Y351" i="16"/>
  <c r="P369" i="16"/>
  <c r="G375" i="16"/>
  <c r="K375" i="16"/>
  <c r="O375" i="16"/>
  <c r="T375" i="16"/>
  <c r="X375" i="16"/>
  <c r="Z392" i="16"/>
  <c r="I397" i="16"/>
  <c r="M397" i="16"/>
  <c r="R398" i="16"/>
  <c r="V398" i="16"/>
  <c r="Z415" i="16"/>
  <c r="H421" i="16"/>
  <c r="L420" i="16"/>
  <c r="Q421" i="16"/>
  <c r="U420" i="16"/>
  <c r="Y421" i="16"/>
  <c r="P438" i="16"/>
  <c r="H443" i="16"/>
  <c r="L443" i="16"/>
  <c r="U444" i="16"/>
  <c r="Q444" i="16"/>
  <c r="J466" i="16"/>
  <c r="N467" i="16"/>
  <c r="S467" i="16"/>
  <c r="W467" i="16"/>
  <c r="Z484" i="16"/>
  <c r="I489" i="16"/>
  <c r="M489" i="16"/>
  <c r="R490" i="16"/>
  <c r="V490" i="16"/>
  <c r="X490" i="16"/>
  <c r="P507" i="16"/>
  <c r="AA507" i="16" s="1"/>
  <c r="G512" i="16"/>
  <c r="K512" i="16"/>
  <c r="O512" i="16"/>
  <c r="T513" i="16"/>
  <c r="X513" i="16"/>
  <c r="J536" i="16"/>
  <c r="N536" i="16"/>
  <c r="S536" i="16"/>
  <c r="W536" i="16"/>
  <c r="P576" i="16"/>
  <c r="L582" i="16"/>
  <c r="Q582" i="16"/>
  <c r="U582" i="16"/>
  <c r="Y582" i="16"/>
  <c r="P622" i="16"/>
  <c r="Q626" i="16"/>
  <c r="Q628" i="16"/>
  <c r="U628" i="16"/>
  <c r="U627" i="16"/>
  <c r="Y626" i="16"/>
  <c r="Y628" i="16"/>
  <c r="H627" i="16"/>
  <c r="L627" i="16"/>
  <c r="U626" i="16"/>
  <c r="N651" i="16"/>
  <c r="N650" i="16"/>
  <c r="N649" i="16"/>
  <c r="S651" i="16"/>
  <c r="S650" i="16"/>
  <c r="W651" i="16"/>
  <c r="W650" i="16"/>
  <c r="S649" i="16"/>
  <c r="W649" i="16"/>
  <c r="J649" i="16"/>
  <c r="S674" i="16"/>
  <c r="S673" i="16"/>
  <c r="S672" i="16"/>
  <c r="W672" i="16"/>
  <c r="W674" i="16"/>
  <c r="J673" i="16"/>
  <c r="N673" i="16"/>
  <c r="I720" i="16"/>
  <c r="M720" i="16"/>
  <c r="R718" i="16"/>
  <c r="V718" i="16"/>
  <c r="H742" i="16"/>
  <c r="H741" i="16"/>
  <c r="H743" i="16"/>
  <c r="L743" i="16"/>
  <c r="Q741" i="16"/>
  <c r="U741" i="16"/>
  <c r="Y741" i="16"/>
  <c r="V329" i="16"/>
  <c r="P346" i="16"/>
  <c r="H351" i="16"/>
  <c r="L351" i="16"/>
  <c r="Z369" i="16"/>
  <c r="H374" i="16"/>
  <c r="L374" i="16"/>
  <c r="Q375" i="16"/>
  <c r="U375" i="16"/>
  <c r="Y375" i="16"/>
  <c r="J397" i="16"/>
  <c r="N397" i="16"/>
  <c r="I421" i="16"/>
  <c r="M421" i="16"/>
  <c r="R421" i="16"/>
  <c r="V421" i="16"/>
  <c r="Z438" i="16"/>
  <c r="I443" i="16"/>
  <c r="M444" i="16"/>
  <c r="V443" i="16"/>
  <c r="P461" i="16"/>
  <c r="G467" i="16"/>
  <c r="K467" i="16"/>
  <c r="O467" i="16"/>
  <c r="T467" i="16"/>
  <c r="X467" i="16"/>
  <c r="J489" i="16"/>
  <c r="N489" i="16"/>
  <c r="S490" i="16"/>
  <c r="Z507" i="16"/>
  <c r="H513" i="16"/>
  <c r="L513" i="16"/>
  <c r="U512" i="16"/>
  <c r="G535" i="16"/>
  <c r="K535" i="16"/>
  <c r="O535" i="16"/>
  <c r="T536" i="16"/>
  <c r="X536" i="16"/>
  <c r="Z553" i="16"/>
  <c r="H558" i="16"/>
  <c r="L558" i="16"/>
  <c r="Q559" i="16"/>
  <c r="U559" i="16"/>
  <c r="Y559" i="16"/>
  <c r="J604" i="16"/>
  <c r="N604" i="16"/>
  <c r="S605" i="16"/>
  <c r="W605" i="16"/>
  <c r="Y627" i="16"/>
  <c r="V720" i="16"/>
  <c r="X765" i="16"/>
  <c r="X766" i="16"/>
  <c r="K766" i="16"/>
  <c r="T764" i="16"/>
  <c r="X764" i="16"/>
  <c r="G398" i="16"/>
  <c r="K397" i="16"/>
  <c r="O398" i="16"/>
  <c r="T398" i="16"/>
  <c r="X398" i="16"/>
  <c r="J420" i="16"/>
  <c r="N420" i="16"/>
  <c r="S421" i="16"/>
  <c r="W421" i="16"/>
  <c r="J444" i="16"/>
  <c r="N444" i="16"/>
  <c r="S444" i="16"/>
  <c r="W444" i="16"/>
  <c r="Z461" i="16"/>
  <c r="H466" i="16"/>
  <c r="L466" i="16"/>
  <c r="Q467" i="16"/>
  <c r="U467" i="16"/>
  <c r="Y467" i="16"/>
  <c r="G489" i="16"/>
  <c r="K490" i="16"/>
  <c r="O490" i="16"/>
  <c r="T490" i="16"/>
  <c r="I513" i="16"/>
  <c r="M513" i="16"/>
  <c r="R513" i="16"/>
  <c r="V513" i="16"/>
  <c r="P530" i="16"/>
  <c r="I558" i="16"/>
  <c r="M558" i="16"/>
  <c r="R558" i="16"/>
  <c r="G604" i="16"/>
  <c r="K604" i="16"/>
  <c r="O604" i="16"/>
  <c r="T605" i="16"/>
  <c r="X605" i="16"/>
  <c r="L742" i="16"/>
  <c r="H535" i="16"/>
  <c r="L535" i="16"/>
  <c r="U536" i="16"/>
  <c r="J559" i="16"/>
  <c r="N558" i="16"/>
  <c r="S559" i="16"/>
  <c r="W558" i="16"/>
  <c r="Z576" i="16"/>
  <c r="AA576" i="16" s="1"/>
  <c r="I581" i="16"/>
  <c r="M581" i="16"/>
  <c r="R582" i="16"/>
  <c r="V582" i="16"/>
  <c r="Z599" i="16"/>
  <c r="H605" i="16"/>
  <c r="L605" i="16"/>
  <c r="Y603" i="16"/>
  <c r="Z622" i="16"/>
  <c r="V626" i="16"/>
  <c r="I628" i="16"/>
  <c r="P645" i="16"/>
  <c r="G651" i="16"/>
  <c r="K651" i="16"/>
  <c r="O651" i="16"/>
  <c r="T651" i="16"/>
  <c r="X651" i="16"/>
  <c r="L649" i="16"/>
  <c r="V649" i="16"/>
  <c r="T672" i="16"/>
  <c r="X672" i="16"/>
  <c r="G673" i="16"/>
  <c r="O673" i="16"/>
  <c r="X673" i="16"/>
  <c r="M674" i="16"/>
  <c r="J718" i="16"/>
  <c r="N718" i="16"/>
  <c r="W718" i="16"/>
  <c r="K719" i="16"/>
  <c r="S719" i="16"/>
  <c r="N720" i="16"/>
  <c r="W720" i="16"/>
  <c r="G742" i="16"/>
  <c r="S743" i="16"/>
  <c r="H764" i="16"/>
  <c r="L764" i="16"/>
  <c r="U764" i="16"/>
  <c r="I765" i="16"/>
  <c r="U766" i="16"/>
  <c r="I536" i="16"/>
  <c r="M535" i="16"/>
  <c r="R535" i="16"/>
  <c r="P553" i="16"/>
  <c r="AA553" i="16" s="1"/>
  <c r="G559" i="16"/>
  <c r="K559" i="16"/>
  <c r="O559" i="16"/>
  <c r="T559" i="16"/>
  <c r="X559" i="16"/>
  <c r="J581" i="16"/>
  <c r="N581" i="16"/>
  <c r="S582" i="16"/>
  <c r="I605" i="16"/>
  <c r="M605" i="16"/>
  <c r="R605" i="16"/>
  <c r="V605" i="16"/>
  <c r="J628" i="16"/>
  <c r="N628" i="16"/>
  <c r="S628" i="16"/>
  <c r="W628" i="16"/>
  <c r="R628" i="16"/>
  <c r="Z645" i="16"/>
  <c r="H650" i="16"/>
  <c r="L650" i="16"/>
  <c r="P650" i="16" s="1"/>
  <c r="Q651" i="16"/>
  <c r="U651" i="16"/>
  <c r="Y651" i="16"/>
  <c r="V650" i="16"/>
  <c r="P668" i="16"/>
  <c r="L674" i="16"/>
  <c r="Q674" i="16"/>
  <c r="U674" i="16"/>
  <c r="Y674" i="16"/>
  <c r="H673" i="16"/>
  <c r="P691" i="16"/>
  <c r="L695" i="16"/>
  <c r="L696" i="16"/>
  <c r="G720" i="16"/>
  <c r="K720" i="16"/>
  <c r="O720" i="16"/>
  <c r="S741" i="16"/>
  <c r="W741" i="16"/>
  <c r="T743" i="16"/>
  <c r="I766" i="16"/>
  <c r="M766" i="16"/>
  <c r="L765" i="16"/>
  <c r="I650" i="16"/>
  <c r="M650" i="16"/>
  <c r="Z668" i="16"/>
  <c r="I673" i="16"/>
  <c r="M673" i="16"/>
  <c r="R674" i="16"/>
  <c r="V674" i="16"/>
  <c r="Z691" i="16"/>
  <c r="H697" i="16"/>
  <c r="Q697" i="16"/>
  <c r="U696" i="16"/>
  <c r="Y697" i="16"/>
  <c r="P714" i="16"/>
  <c r="O718" i="16"/>
  <c r="G741" i="16"/>
  <c r="K741" i="16"/>
  <c r="O741" i="16"/>
  <c r="T741" i="16"/>
  <c r="K742" i="16"/>
  <c r="N764" i="16"/>
  <c r="M764" i="16"/>
  <c r="Y764" i="16"/>
  <c r="S283" i="16"/>
  <c r="U421" i="16"/>
  <c r="S98" i="16"/>
  <c r="S121" i="16"/>
  <c r="U144" i="16"/>
  <c r="V167" i="16"/>
  <c r="R190" i="16"/>
  <c r="T214" i="16"/>
  <c r="Q236" i="16"/>
  <c r="Y236" i="16"/>
  <c r="R259" i="16"/>
  <c r="V282" i="16"/>
  <c r="U328" i="16"/>
  <c r="V351" i="16"/>
  <c r="V374" i="16"/>
  <c r="T397" i="16"/>
  <c r="Q420" i="16"/>
  <c r="Y420" i="16"/>
  <c r="R443" i="16"/>
  <c r="S466" i="16"/>
  <c r="Q536" i="16"/>
  <c r="Y536" i="16"/>
  <c r="U237" i="16"/>
  <c r="V260" i="16"/>
  <c r="S191" i="16"/>
  <c r="R260" i="16"/>
  <c r="W282" i="16"/>
  <c r="T305" i="16"/>
  <c r="Z349" i="16"/>
  <c r="R444" i="16"/>
  <c r="S489" i="16"/>
  <c r="U513" i="16"/>
  <c r="Z533" i="16"/>
  <c r="R536" i="16"/>
  <c r="S581" i="16"/>
  <c r="X603" i="16"/>
  <c r="X604" i="16"/>
  <c r="U605" i="16"/>
  <c r="V444" i="16"/>
  <c r="S558" i="16"/>
  <c r="X213" i="16"/>
  <c r="W98" i="16"/>
  <c r="V190" i="16"/>
  <c r="R282" i="16"/>
  <c r="R351" i="16"/>
  <c r="R374" i="16"/>
  <c r="X397" i="16"/>
  <c r="W466" i="16"/>
  <c r="T489" i="16"/>
  <c r="Q512" i="16"/>
  <c r="Y512" i="16"/>
  <c r="V535" i="16"/>
  <c r="W559" i="16"/>
  <c r="T581" i="16"/>
  <c r="T582" i="16"/>
  <c r="Q604" i="16"/>
  <c r="Y604" i="16"/>
  <c r="O260" i="16"/>
  <c r="I444" i="16"/>
  <c r="O466" i="16"/>
  <c r="G558" i="16"/>
  <c r="O581" i="16"/>
  <c r="O352" i="16"/>
  <c r="I490" i="16"/>
  <c r="I168" i="16"/>
  <c r="O190" i="16"/>
  <c r="O397" i="16"/>
  <c r="O444" i="16"/>
  <c r="AA12" i="16"/>
  <c r="O168" i="16"/>
  <c r="I260" i="16"/>
  <c r="O282" i="16"/>
  <c r="X526" i="16"/>
  <c r="L527" i="16" s="1"/>
  <c r="O536" i="16"/>
  <c r="O558" i="16"/>
  <c r="J99" i="16"/>
  <c r="I122" i="16"/>
  <c r="H144" i="16"/>
  <c r="J191" i="16"/>
  <c r="I214" i="16"/>
  <c r="H236" i="16"/>
  <c r="J283" i="16"/>
  <c r="I306" i="16"/>
  <c r="H328" i="16"/>
  <c r="J375" i="16"/>
  <c r="I398" i="16"/>
  <c r="H420" i="16"/>
  <c r="K466" i="16"/>
  <c r="X480" i="16"/>
  <c r="O481" i="16" s="1"/>
  <c r="J513" i="16"/>
  <c r="M536" i="16"/>
  <c r="AA24" i="16"/>
  <c r="AA28" i="16"/>
  <c r="K122" i="16"/>
  <c r="K214" i="16"/>
  <c r="X250" i="16"/>
  <c r="O251" i="16" s="1"/>
  <c r="K306" i="16"/>
  <c r="X342" i="16"/>
  <c r="O343" i="16" s="1"/>
  <c r="K398" i="16"/>
  <c r="X434" i="16"/>
  <c r="O435" i="16" s="1"/>
  <c r="N167" i="16"/>
  <c r="N259" i="16"/>
  <c r="N351" i="16"/>
  <c r="X158" i="16"/>
  <c r="O159" i="16" s="1"/>
  <c r="N98" i="16"/>
  <c r="X112" i="16"/>
  <c r="L113" i="16" s="1"/>
  <c r="P119" i="16"/>
  <c r="N145" i="16"/>
  <c r="M167" i="16"/>
  <c r="K168" i="16"/>
  <c r="N190" i="16"/>
  <c r="X204" i="16"/>
  <c r="O205" i="16" s="1"/>
  <c r="P211" i="16"/>
  <c r="N237" i="16"/>
  <c r="M259" i="16"/>
  <c r="K260" i="16"/>
  <c r="N282" i="16"/>
  <c r="X296" i="16"/>
  <c r="O297" i="16" s="1"/>
  <c r="P303" i="16"/>
  <c r="N329" i="16"/>
  <c r="M351" i="16"/>
  <c r="K352" i="16"/>
  <c r="N374" i="16"/>
  <c r="X388" i="16"/>
  <c r="L389" i="16" s="1"/>
  <c r="P395" i="16"/>
  <c r="N421" i="16"/>
  <c r="M443" i="16"/>
  <c r="K444" i="16"/>
  <c r="J467" i="16"/>
  <c r="M512" i="16"/>
  <c r="I535" i="16"/>
  <c r="N443" i="16"/>
  <c r="K98" i="16"/>
  <c r="O113" i="16"/>
  <c r="M144" i="16"/>
  <c r="L145" i="16"/>
  <c r="K190" i="16"/>
  <c r="M236" i="16"/>
  <c r="L237" i="16"/>
  <c r="K282" i="16"/>
  <c r="M328" i="16"/>
  <c r="L329" i="16"/>
  <c r="K374" i="16"/>
  <c r="M420" i="16"/>
  <c r="L421" i="16"/>
  <c r="H467" i="16"/>
  <c r="G490" i="16"/>
  <c r="L512" i="16"/>
  <c r="N535" i="16"/>
  <c r="K536" i="16"/>
  <c r="L559" i="16"/>
  <c r="P579" i="16"/>
  <c r="H581" i="16"/>
  <c r="G582" i="16"/>
  <c r="L604" i="16"/>
  <c r="J605" i="16"/>
  <c r="L99" i="16"/>
  <c r="L191" i="16"/>
  <c r="L213" i="16"/>
  <c r="L283" i="16"/>
  <c r="L305" i="16"/>
  <c r="L375" i="16"/>
  <c r="L397" i="16"/>
  <c r="K489" i="16"/>
  <c r="I582" i="16"/>
  <c r="M604" i="16"/>
  <c r="L121" i="16"/>
  <c r="AA16" i="16"/>
  <c r="AA32" i="16"/>
  <c r="G98" i="16"/>
  <c r="G121" i="16"/>
  <c r="M122" i="16"/>
  <c r="I144" i="16"/>
  <c r="G190" i="16"/>
  <c r="G213" i="16"/>
  <c r="M214" i="16"/>
  <c r="I236" i="16"/>
  <c r="G282" i="16"/>
  <c r="G305" i="16"/>
  <c r="M306" i="16"/>
  <c r="I328" i="16"/>
  <c r="G374" i="16"/>
  <c r="G397" i="16"/>
  <c r="M398" i="16"/>
  <c r="I420" i="16"/>
  <c r="N466" i="16"/>
  <c r="L467" i="16"/>
  <c r="P487" i="16"/>
  <c r="L489" i="16"/>
  <c r="H512" i="16"/>
  <c r="N513" i="16"/>
  <c r="J535" i="16"/>
  <c r="G536" i="16"/>
  <c r="J558" i="16"/>
  <c r="H559" i="16"/>
  <c r="X573" i="16"/>
  <c r="O573" i="16" s="1"/>
  <c r="L581" i="16"/>
  <c r="K582" i="16"/>
  <c r="H604" i="16"/>
  <c r="N605" i="16"/>
  <c r="L757" i="16"/>
  <c r="AA20" i="16"/>
  <c r="H99" i="16"/>
  <c r="H121" i="16"/>
  <c r="J145" i="16"/>
  <c r="J167" i="16"/>
  <c r="G168" i="16"/>
  <c r="H191" i="16"/>
  <c r="H213" i="16"/>
  <c r="J237" i="16"/>
  <c r="J259" i="16"/>
  <c r="G260" i="16"/>
  <c r="H283" i="16"/>
  <c r="H305" i="16"/>
  <c r="J329" i="16"/>
  <c r="J351" i="16"/>
  <c r="G352" i="16"/>
  <c r="H375" i="16"/>
  <c r="H397" i="16"/>
  <c r="J421" i="16"/>
  <c r="J443" i="16"/>
  <c r="G444" i="16"/>
  <c r="G466" i="16"/>
  <c r="M490" i="16"/>
  <c r="I512" i="16"/>
  <c r="K558" i="16"/>
  <c r="M582" i="16"/>
  <c r="I604" i="16"/>
  <c r="AA369" i="16"/>
  <c r="AA599" i="16"/>
  <c r="AA668" i="16"/>
  <c r="O688" i="16"/>
  <c r="L688" i="16"/>
  <c r="AA231" i="16"/>
  <c r="AA415" i="16"/>
  <c r="AA231" i="24"/>
  <c r="P257" i="16"/>
  <c r="AA257" i="16" s="1"/>
  <c r="AO18" i="16" s="1"/>
  <c r="M98" i="16"/>
  <c r="U98" i="16"/>
  <c r="Y98" i="16"/>
  <c r="Q99" i="16"/>
  <c r="Y99" i="16"/>
  <c r="N121" i="16"/>
  <c r="R121" i="16"/>
  <c r="R122" i="16"/>
  <c r="V122" i="16"/>
  <c r="G144" i="16"/>
  <c r="O144" i="16"/>
  <c r="S144" i="16"/>
  <c r="W145" i="16"/>
  <c r="Z165" i="16"/>
  <c r="X167" i="16"/>
  <c r="T168" i="16"/>
  <c r="X168" i="16"/>
  <c r="I190" i="16"/>
  <c r="Q190" i="16"/>
  <c r="Y190" i="16"/>
  <c r="X89" i="16"/>
  <c r="P96" i="16"/>
  <c r="I99" i="16"/>
  <c r="M99" i="16"/>
  <c r="J122" i="16"/>
  <c r="N122" i="16"/>
  <c r="X136" i="16"/>
  <c r="O136" i="16" s="1"/>
  <c r="Z142" i="16"/>
  <c r="G145" i="16"/>
  <c r="K145" i="16"/>
  <c r="O145" i="16"/>
  <c r="H168" i="16"/>
  <c r="L168" i="16"/>
  <c r="X181" i="16"/>
  <c r="P188" i="16"/>
  <c r="I191" i="16"/>
  <c r="M191" i="16"/>
  <c r="J214" i="16"/>
  <c r="N214" i="16"/>
  <c r="X228" i="16"/>
  <c r="L228" i="16" s="1"/>
  <c r="Z234" i="16"/>
  <c r="G237" i="16"/>
  <c r="K237" i="16"/>
  <c r="O237" i="16"/>
  <c r="H260" i="16"/>
  <c r="L260" i="16"/>
  <c r="X273" i="16"/>
  <c r="P280" i="16"/>
  <c r="I283" i="16"/>
  <c r="M283" i="16"/>
  <c r="J306" i="16"/>
  <c r="N306" i="16"/>
  <c r="X320" i="16"/>
  <c r="L320" i="16" s="1"/>
  <c r="Z326" i="16"/>
  <c r="G329" i="16"/>
  <c r="K329" i="16"/>
  <c r="O329" i="16"/>
  <c r="H352" i="16"/>
  <c r="L352" i="16"/>
  <c r="X365" i="16"/>
  <c r="P372" i="16"/>
  <c r="I375" i="16"/>
  <c r="M375" i="16"/>
  <c r="J398" i="16"/>
  <c r="N398" i="16"/>
  <c r="X412" i="16"/>
  <c r="O412" i="16" s="1"/>
  <c r="Z418" i="16"/>
  <c r="G421" i="16"/>
  <c r="K421" i="16"/>
  <c r="O421" i="16"/>
  <c r="H444" i="16"/>
  <c r="L444" i="16"/>
  <c r="X457" i="16"/>
  <c r="P464" i="16"/>
  <c r="I467" i="16"/>
  <c r="M467" i="16"/>
  <c r="J490" i="16"/>
  <c r="N490" i="16"/>
  <c r="X504" i="16"/>
  <c r="O504" i="16" s="1"/>
  <c r="Z510" i="16"/>
  <c r="G513" i="16"/>
  <c r="K513" i="16"/>
  <c r="O513" i="16"/>
  <c r="H536" i="16"/>
  <c r="L536" i="16"/>
  <c r="X549" i="16"/>
  <c r="P556" i="16"/>
  <c r="I559" i="16"/>
  <c r="M559" i="16"/>
  <c r="J582" i="16"/>
  <c r="N582" i="16"/>
  <c r="X596" i="16"/>
  <c r="O596" i="16" s="1"/>
  <c r="Z602" i="16"/>
  <c r="M603" i="16"/>
  <c r="G605" i="16"/>
  <c r="K605" i="16"/>
  <c r="O605" i="16"/>
  <c r="L619" i="16"/>
  <c r="J626" i="16"/>
  <c r="N626" i="16"/>
  <c r="R626" i="16"/>
  <c r="H628" i="16"/>
  <c r="L628" i="16"/>
  <c r="X641" i="16"/>
  <c r="P648" i="16"/>
  <c r="G649" i="16"/>
  <c r="K649" i="16"/>
  <c r="O649" i="16"/>
  <c r="I651" i="16"/>
  <c r="M651" i="16"/>
  <c r="H672" i="16"/>
  <c r="L672" i="16"/>
  <c r="J674" i="16"/>
  <c r="N674" i="16"/>
  <c r="X688" i="16"/>
  <c r="J697" i="16"/>
  <c r="N697" i="16"/>
  <c r="Z694" i="16"/>
  <c r="I695" i="16"/>
  <c r="Q695" i="16"/>
  <c r="U695" i="16"/>
  <c r="Y695" i="16"/>
  <c r="Q696" i="16"/>
  <c r="Y696" i="16"/>
  <c r="U697" i="16"/>
  <c r="O711" i="16"/>
  <c r="Z714" i="16"/>
  <c r="AA714" i="16" s="1"/>
  <c r="I743" i="16"/>
  <c r="I742" i="16"/>
  <c r="M743" i="16"/>
  <c r="M742" i="16"/>
  <c r="R743" i="16"/>
  <c r="R742" i="16"/>
  <c r="R741" i="16"/>
  <c r="V743" i="16"/>
  <c r="V742" i="16"/>
  <c r="V741" i="16"/>
  <c r="Z740" i="16"/>
  <c r="M741" i="16"/>
  <c r="X757" i="16"/>
  <c r="R766" i="16"/>
  <c r="R765" i="16"/>
  <c r="V766" i="16"/>
  <c r="V765" i="16"/>
  <c r="Z763" i="16"/>
  <c r="AA9" i="24"/>
  <c r="AA14" i="24"/>
  <c r="AA22" i="24"/>
  <c r="AA30" i="24"/>
  <c r="AA38" i="24"/>
  <c r="I98" i="24"/>
  <c r="M98" i="24"/>
  <c r="Q99" i="24"/>
  <c r="Q98" i="24"/>
  <c r="Z96" i="24"/>
  <c r="U99" i="24"/>
  <c r="U98" i="24"/>
  <c r="Y99" i="24"/>
  <c r="Y98" i="24"/>
  <c r="I122" i="24"/>
  <c r="I121" i="24"/>
  <c r="M122" i="24"/>
  <c r="M121" i="24"/>
  <c r="R122" i="24"/>
  <c r="R121" i="24"/>
  <c r="V122" i="24"/>
  <c r="V121" i="24"/>
  <c r="Z119" i="24"/>
  <c r="O136" i="24"/>
  <c r="X136" i="24"/>
  <c r="L136" i="24" s="1"/>
  <c r="R145" i="24"/>
  <c r="R144" i="24"/>
  <c r="V145" i="24"/>
  <c r="V144" i="24"/>
  <c r="Z142" i="24"/>
  <c r="L159" i="24"/>
  <c r="Z162" i="24"/>
  <c r="AA162" i="24" s="1"/>
  <c r="I190" i="24"/>
  <c r="M190" i="24"/>
  <c r="Q191" i="24"/>
  <c r="Q190" i="24"/>
  <c r="Z188" i="24"/>
  <c r="U191" i="24"/>
  <c r="U190" i="24"/>
  <c r="Y191" i="24"/>
  <c r="Y190" i="24"/>
  <c r="I214" i="24"/>
  <c r="I213" i="24"/>
  <c r="M214" i="24"/>
  <c r="M213" i="24"/>
  <c r="R214" i="24"/>
  <c r="R213" i="24"/>
  <c r="V214" i="24"/>
  <c r="V213" i="24"/>
  <c r="Z211" i="24"/>
  <c r="O228" i="24"/>
  <c r="Q228" i="24" s="1"/>
  <c r="X228" i="24"/>
  <c r="L228" i="24" s="1"/>
  <c r="R237" i="24"/>
  <c r="R236" i="24"/>
  <c r="V237" i="24"/>
  <c r="V236" i="24"/>
  <c r="Z234" i="24"/>
  <c r="L251" i="24"/>
  <c r="Z254" i="24"/>
  <c r="AA254" i="24" s="1"/>
  <c r="Q251" i="24" s="1"/>
  <c r="J329" i="24"/>
  <c r="J328" i="24"/>
  <c r="N329" i="24"/>
  <c r="N328" i="24"/>
  <c r="P349" i="24"/>
  <c r="G352" i="24"/>
  <c r="G351" i="24"/>
  <c r="K352" i="24"/>
  <c r="K351" i="24"/>
  <c r="O352" i="24"/>
  <c r="O351" i="24"/>
  <c r="O481" i="24"/>
  <c r="L481" i="24"/>
  <c r="L504" i="24"/>
  <c r="O504" i="24"/>
  <c r="AA507" i="24"/>
  <c r="O619" i="24"/>
  <c r="L619" i="24"/>
  <c r="L688" i="24"/>
  <c r="O688" i="24"/>
  <c r="AA691" i="24"/>
  <c r="P696" i="24"/>
  <c r="AA760" i="24"/>
  <c r="Z119" i="16"/>
  <c r="AA119" i="16" s="1"/>
  <c r="AO12" i="16" s="1"/>
  <c r="P349" i="16"/>
  <c r="Z487" i="16"/>
  <c r="P533" i="16"/>
  <c r="AA533" i="16" s="1"/>
  <c r="AO30" i="16" s="1"/>
  <c r="Z579" i="16"/>
  <c r="P625" i="16"/>
  <c r="AA625" i="16" s="1"/>
  <c r="AO34" i="16" s="1"/>
  <c r="Z671" i="16"/>
  <c r="AA671" i="16" s="1"/>
  <c r="AO36" i="16" s="1"/>
  <c r="G697" i="16"/>
  <c r="O697" i="16"/>
  <c r="O696" i="16"/>
  <c r="S697" i="16"/>
  <c r="S696" i="16"/>
  <c r="W697" i="16"/>
  <c r="W696" i="16"/>
  <c r="N742" i="16"/>
  <c r="N741" i="16"/>
  <c r="N743" i="16"/>
  <c r="J766" i="16"/>
  <c r="J765" i="16"/>
  <c r="S766" i="16"/>
  <c r="S765" i="16"/>
  <c r="S764" i="16"/>
  <c r="W766" i="16"/>
  <c r="W765" i="16"/>
  <c r="W764" i="16"/>
  <c r="O113" i="24"/>
  <c r="L113" i="24"/>
  <c r="J121" i="24"/>
  <c r="N121" i="24"/>
  <c r="N122" i="24"/>
  <c r="J145" i="24"/>
  <c r="J144" i="24"/>
  <c r="N145" i="24"/>
  <c r="N144" i="24"/>
  <c r="S145" i="24"/>
  <c r="S144" i="24"/>
  <c r="Z144" i="24" s="1"/>
  <c r="W145" i="24"/>
  <c r="W144" i="24"/>
  <c r="O205" i="24"/>
  <c r="L205" i="24"/>
  <c r="J213" i="24"/>
  <c r="N213" i="24"/>
  <c r="N214" i="24"/>
  <c r="J237" i="24"/>
  <c r="J236" i="24"/>
  <c r="N237" i="24"/>
  <c r="N236" i="24"/>
  <c r="S237" i="24"/>
  <c r="S236" i="24"/>
  <c r="W237" i="24"/>
  <c r="W236" i="24"/>
  <c r="Z303" i="24"/>
  <c r="Q306" i="24"/>
  <c r="Q305" i="24"/>
  <c r="U306" i="24"/>
  <c r="U305" i="24"/>
  <c r="Y306" i="24"/>
  <c r="Y305" i="24"/>
  <c r="O366" i="24"/>
  <c r="O389" i="24"/>
  <c r="L389" i="24"/>
  <c r="AA392" i="24"/>
  <c r="L412" i="24"/>
  <c r="O412" i="24"/>
  <c r="AA438" i="24"/>
  <c r="AA530" i="24"/>
  <c r="AA277" i="23"/>
  <c r="Z211" i="16"/>
  <c r="AA211" i="16" s="1"/>
  <c r="AO16" i="16" s="1"/>
  <c r="Z303" i="16"/>
  <c r="AA303" i="16" s="1"/>
  <c r="AO20" i="16" s="1"/>
  <c r="K697" i="16"/>
  <c r="J742" i="16"/>
  <c r="J741" i="16"/>
  <c r="N766" i="16"/>
  <c r="N765" i="16"/>
  <c r="Z96" i="16"/>
  <c r="T98" i="16"/>
  <c r="X98" i="16"/>
  <c r="Q121" i="16"/>
  <c r="U121" i="16"/>
  <c r="Y121" i="16"/>
  <c r="H122" i="16"/>
  <c r="P142" i="16"/>
  <c r="R144" i="16"/>
  <c r="V144" i="16"/>
  <c r="S167" i="16"/>
  <c r="W167" i="16"/>
  <c r="Z188" i="16"/>
  <c r="T190" i="16"/>
  <c r="X190" i="16"/>
  <c r="Q213" i="16"/>
  <c r="U213" i="16"/>
  <c r="Y213" i="16"/>
  <c r="H214" i="16"/>
  <c r="P234" i="16"/>
  <c r="AA234" i="16" s="1"/>
  <c r="AO17" i="16" s="1"/>
  <c r="R236" i="16"/>
  <c r="V236" i="16"/>
  <c r="S259" i="16"/>
  <c r="W259" i="16"/>
  <c r="Z280" i="16"/>
  <c r="T282" i="16"/>
  <c r="X282" i="16"/>
  <c r="Q305" i="16"/>
  <c r="U305" i="16"/>
  <c r="Y305" i="16"/>
  <c r="H306" i="16"/>
  <c r="P326" i="16"/>
  <c r="R328" i="16"/>
  <c r="V328" i="16"/>
  <c r="S351" i="16"/>
  <c r="W351" i="16"/>
  <c r="Z372" i="16"/>
  <c r="T374" i="16"/>
  <c r="X374" i="16"/>
  <c r="Q397" i="16"/>
  <c r="U397" i="16"/>
  <c r="Y397" i="16"/>
  <c r="H398" i="16"/>
  <c r="P418" i="16"/>
  <c r="R420" i="16"/>
  <c r="V420" i="16"/>
  <c r="S443" i="16"/>
  <c r="W443" i="16"/>
  <c r="Z464" i="16"/>
  <c r="T466" i="16"/>
  <c r="X466" i="16"/>
  <c r="Q489" i="16"/>
  <c r="U489" i="16"/>
  <c r="Y489" i="16"/>
  <c r="H490" i="16"/>
  <c r="P510" i="16"/>
  <c r="AA510" i="16" s="1"/>
  <c r="AO29" i="16" s="1"/>
  <c r="R512" i="16"/>
  <c r="V512" i="16"/>
  <c r="S535" i="16"/>
  <c r="W535" i="16"/>
  <c r="Z556" i="16"/>
  <c r="T558" i="16"/>
  <c r="X558" i="16"/>
  <c r="Q581" i="16"/>
  <c r="U581" i="16"/>
  <c r="Y581" i="16"/>
  <c r="H582" i="16"/>
  <c r="P602" i="16"/>
  <c r="K603" i="16"/>
  <c r="R604" i="16"/>
  <c r="V604" i="16"/>
  <c r="H626" i="16"/>
  <c r="L626" i="16"/>
  <c r="T626" i="16"/>
  <c r="X626" i="16"/>
  <c r="S627" i="16"/>
  <c r="W627" i="16"/>
  <c r="Z648" i="16"/>
  <c r="I649" i="16"/>
  <c r="M649" i="16"/>
  <c r="Q649" i="16"/>
  <c r="U649" i="16"/>
  <c r="Y649" i="16"/>
  <c r="T650" i="16"/>
  <c r="X650" i="16"/>
  <c r="L665" i="16"/>
  <c r="J672" i="16"/>
  <c r="N672" i="16"/>
  <c r="R672" i="16"/>
  <c r="V672" i="16"/>
  <c r="Q673" i="16"/>
  <c r="U673" i="16"/>
  <c r="Y673" i="16"/>
  <c r="H674" i="16"/>
  <c r="P694" i="16"/>
  <c r="AA694" i="16" s="1"/>
  <c r="AO37" i="16" s="1"/>
  <c r="T697" i="16"/>
  <c r="T696" i="16"/>
  <c r="X697" i="16"/>
  <c r="X696" i="16"/>
  <c r="G695" i="16"/>
  <c r="K695" i="16"/>
  <c r="O695" i="16"/>
  <c r="S695" i="16"/>
  <c r="W695" i="16"/>
  <c r="J696" i="16"/>
  <c r="N696" i="16"/>
  <c r="H720" i="16"/>
  <c r="H719" i="16"/>
  <c r="L720" i="16"/>
  <c r="L719" i="16"/>
  <c r="P717" i="16"/>
  <c r="AA717" i="16" s="1"/>
  <c r="AO38" i="16" s="1"/>
  <c r="T720" i="16"/>
  <c r="T719" i="16"/>
  <c r="X720" i="16"/>
  <c r="X719" i="16"/>
  <c r="P737" i="16"/>
  <c r="AA737" i="16" s="1"/>
  <c r="I741" i="16"/>
  <c r="G765" i="16"/>
  <c r="G764" i="16"/>
  <c r="P763" i="16"/>
  <c r="AA763" i="16" s="1"/>
  <c r="AO40" i="16" s="1"/>
  <c r="K765" i="16"/>
  <c r="K764" i="16"/>
  <c r="O765" i="16"/>
  <c r="O764" i="16"/>
  <c r="G766" i="16"/>
  <c r="O766" i="16"/>
  <c r="AA18" i="24"/>
  <c r="AA26" i="24"/>
  <c r="AA34" i="24"/>
  <c r="L90" i="24"/>
  <c r="Q90" i="24" s="1"/>
  <c r="P116" i="24"/>
  <c r="AA116" i="24" s="1"/>
  <c r="G144" i="24"/>
  <c r="P142" i="24"/>
  <c r="K144" i="24"/>
  <c r="O144" i="24"/>
  <c r="G145" i="24"/>
  <c r="O145" i="24"/>
  <c r="G168" i="24"/>
  <c r="G167" i="24"/>
  <c r="K168" i="24"/>
  <c r="K167" i="24"/>
  <c r="O168" i="24"/>
  <c r="O167" i="24"/>
  <c r="S168" i="24"/>
  <c r="S167" i="24"/>
  <c r="Z167" i="24" s="1"/>
  <c r="W168" i="24"/>
  <c r="W167" i="24"/>
  <c r="L182" i="24"/>
  <c r="Q182" i="24" s="1"/>
  <c r="P208" i="24"/>
  <c r="AA208" i="24" s="1"/>
  <c r="G236" i="24"/>
  <c r="P234" i="24"/>
  <c r="AA234" i="24" s="1"/>
  <c r="AO17" i="24" s="1"/>
  <c r="K236" i="24"/>
  <c r="O236" i="24"/>
  <c r="G237" i="24"/>
  <c r="O237" i="24"/>
  <c r="G260" i="24"/>
  <c r="G259" i="24"/>
  <c r="K260" i="24"/>
  <c r="K259" i="24"/>
  <c r="O260" i="24"/>
  <c r="O259" i="24"/>
  <c r="S260" i="24"/>
  <c r="S259" i="24"/>
  <c r="W260" i="24"/>
  <c r="W259" i="24"/>
  <c r="L274" i="24"/>
  <c r="H283" i="24"/>
  <c r="H282" i="24"/>
  <c r="L283" i="24"/>
  <c r="L282" i="24"/>
  <c r="P280" i="24"/>
  <c r="T283" i="24"/>
  <c r="T282" i="24"/>
  <c r="X283" i="24"/>
  <c r="X282" i="24"/>
  <c r="O297" i="24"/>
  <c r="L297" i="24"/>
  <c r="I306" i="24"/>
  <c r="I305" i="24"/>
  <c r="M306" i="24"/>
  <c r="M305" i="24"/>
  <c r="L320" i="24"/>
  <c r="O320" i="24"/>
  <c r="P323" i="24"/>
  <c r="AA323" i="24" s="1"/>
  <c r="X342" i="24"/>
  <c r="X343" i="24"/>
  <c r="Q366" i="24"/>
  <c r="O527" i="24"/>
  <c r="L527" i="24"/>
  <c r="L596" i="24"/>
  <c r="Q596" i="24" s="1"/>
  <c r="O596" i="24"/>
  <c r="AA599" i="24"/>
  <c r="Q688" i="24"/>
  <c r="O711" i="24"/>
  <c r="L711" i="24"/>
  <c r="AA93" i="23"/>
  <c r="P165" i="16"/>
  <c r="Z395" i="16"/>
  <c r="P441" i="16"/>
  <c r="AA441" i="16" s="1"/>
  <c r="AO26" i="16" s="1"/>
  <c r="U190" i="16"/>
  <c r="R213" i="16"/>
  <c r="V213" i="16"/>
  <c r="S236" i="16"/>
  <c r="W236" i="16"/>
  <c r="T259" i="16"/>
  <c r="X259" i="16"/>
  <c r="Q282" i="16"/>
  <c r="U282" i="16"/>
  <c r="Y282" i="16"/>
  <c r="R305" i="16"/>
  <c r="V305" i="16"/>
  <c r="S328" i="16"/>
  <c r="W328" i="16"/>
  <c r="T351" i="16"/>
  <c r="X351" i="16"/>
  <c r="Q374" i="16"/>
  <c r="U374" i="16"/>
  <c r="Y374" i="16"/>
  <c r="R397" i="16"/>
  <c r="V397" i="16"/>
  <c r="S420" i="16"/>
  <c r="W420" i="16"/>
  <c r="T443" i="16"/>
  <c r="X443" i="16"/>
  <c r="Q466" i="16"/>
  <c r="U466" i="16"/>
  <c r="Y466" i="16"/>
  <c r="R489" i="16"/>
  <c r="V489" i="16"/>
  <c r="S512" i="16"/>
  <c r="W512" i="16"/>
  <c r="T535" i="16"/>
  <c r="X535" i="16"/>
  <c r="Q558" i="16"/>
  <c r="U558" i="16"/>
  <c r="Y558" i="16"/>
  <c r="R581" i="16"/>
  <c r="V581" i="16"/>
  <c r="S604" i="16"/>
  <c r="W604" i="16"/>
  <c r="T627" i="16"/>
  <c r="X627" i="16"/>
  <c r="Q650" i="16"/>
  <c r="U650" i="16"/>
  <c r="Y650" i="16"/>
  <c r="R673" i="16"/>
  <c r="V673" i="16"/>
  <c r="G696" i="16"/>
  <c r="K696" i="16"/>
  <c r="I719" i="16"/>
  <c r="I718" i="16"/>
  <c r="M719" i="16"/>
  <c r="M718" i="16"/>
  <c r="Q720" i="16"/>
  <c r="Q719" i="16"/>
  <c r="Q718" i="16"/>
  <c r="Z717" i="16"/>
  <c r="U720" i="16"/>
  <c r="U719" i="16"/>
  <c r="U718" i="16"/>
  <c r="Y720" i="16"/>
  <c r="Y719" i="16"/>
  <c r="Y718" i="16"/>
  <c r="Q743" i="16"/>
  <c r="Q742" i="16"/>
  <c r="U743" i="16"/>
  <c r="U742" i="16"/>
  <c r="Y743" i="16"/>
  <c r="Y742" i="16"/>
  <c r="J743" i="16"/>
  <c r="Z760" i="16"/>
  <c r="AA760" i="16" s="1"/>
  <c r="J764" i="16"/>
  <c r="H99" i="24"/>
  <c r="H98" i="24"/>
  <c r="L99" i="24"/>
  <c r="L98" i="24"/>
  <c r="P96" i="24"/>
  <c r="AA96" i="24" s="1"/>
  <c r="AO11" i="24" s="1"/>
  <c r="T99" i="24"/>
  <c r="T98" i="24"/>
  <c r="X99" i="24"/>
  <c r="X98" i="24"/>
  <c r="P119" i="24"/>
  <c r="AA119" i="24" s="1"/>
  <c r="AO12" i="24" s="1"/>
  <c r="Q122" i="24"/>
  <c r="Q121" i="24"/>
  <c r="U122" i="24"/>
  <c r="U121" i="24"/>
  <c r="Y122" i="24"/>
  <c r="Y121" i="24"/>
  <c r="J122" i="24"/>
  <c r="Z139" i="24"/>
  <c r="AA139" i="24" s="1"/>
  <c r="Q136" i="24" s="1"/>
  <c r="H167" i="24"/>
  <c r="L167" i="24"/>
  <c r="P165" i="24"/>
  <c r="T168" i="24"/>
  <c r="T167" i="24"/>
  <c r="X168" i="24"/>
  <c r="X167" i="24"/>
  <c r="H168" i="24"/>
  <c r="H191" i="24"/>
  <c r="H190" i="24"/>
  <c r="P190" i="24" s="1"/>
  <c r="L191" i="24"/>
  <c r="L190" i="24"/>
  <c r="P188" i="24"/>
  <c r="AA188" i="24" s="1"/>
  <c r="AO15" i="24" s="1"/>
  <c r="T191" i="24"/>
  <c r="T190" i="24"/>
  <c r="X191" i="24"/>
  <c r="L195" i="24" s="1"/>
  <c r="X190" i="24"/>
  <c r="Q214" i="24"/>
  <c r="Q213" i="24"/>
  <c r="U214" i="24"/>
  <c r="U213" i="24"/>
  <c r="Y214" i="24"/>
  <c r="Y213" i="24"/>
  <c r="J214" i="24"/>
  <c r="L218" i="24" s="1"/>
  <c r="Z231" i="24"/>
  <c r="H259" i="24"/>
  <c r="L259" i="24"/>
  <c r="P257" i="24"/>
  <c r="T260" i="24"/>
  <c r="T259" i="24"/>
  <c r="X260" i="24"/>
  <c r="X259" i="24"/>
  <c r="H260" i="24"/>
  <c r="I282" i="24"/>
  <c r="P282" i="24" s="1"/>
  <c r="M282" i="24"/>
  <c r="Q283" i="24"/>
  <c r="L286" i="24" s="1"/>
  <c r="U283" i="24"/>
  <c r="Y283" i="24"/>
  <c r="P300" i="24"/>
  <c r="AA300" i="24" s="1"/>
  <c r="P305" i="24"/>
  <c r="R329" i="24"/>
  <c r="L333" i="24" s="1"/>
  <c r="R328" i="24"/>
  <c r="V329" i="24"/>
  <c r="V328" i="24"/>
  <c r="Z326" i="24"/>
  <c r="O332" i="24"/>
  <c r="L334" i="24" s="1"/>
  <c r="Z346" i="24"/>
  <c r="AA346" i="24" s="1"/>
  <c r="S352" i="24"/>
  <c r="S351" i="24"/>
  <c r="W352" i="24"/>
  <c r="W351" i="24"/>
  <c r="Q412" i="24"/>
  <c r="AA622" i="24"/>
  <c r="Z719" i="24"/>
  <c r="L734" i="16"/>
  <c r="H122" i="24"/>
  <c r="L125" i="24" s="1"/>
  <c r="Z280" i="24"/>
  <c r="R304" i="24"/>
  <c r="L310" i="24"/>
  <c r="P326" i="24"/>
  <c r="AA326" i="24" s="1"/>
  <c r="AO21" i="24" s="1"/>
  <c r="Z372" i="24"/>
  <c r="H374" i="24"/>
  <c r="L374" i="24"/>
  <c r="T374" i="24"/>
  <c r="X374" i="24"/>
  <c r="T375" i="24"/>
  <c r="X375" i="24"/>
  <c r="I397" i="24"/>
  <c r="M397" i="24"/>
  <c r="P397" i="24" s="1"/>
  <c r="Q397" i="24"/>
  <c r="U397" i="24"/>
  <c r="Y397" i="24"/>
  <c r="Q398" i="24"/>
  <c r="U398" i="24"/>
  <c r="Y398" i="24"/>
  <c r="P418" i="24"/>
  <c r="J420" i="24"/>
  <c r="P420" i="24" s="1"/>
  <c r="N420" i="24"/>
  <c r="R420" i="24"/>
  <c r="V420" i="24"/>
  <c r="R421" i="24"/>
  <c r="V421" i="24"/>
  <c r="G443" i="24"/>
  <c r="K443" i="24"/>
  <c r="O443" i="24"/>
  <c r="S443" i="24"/>
  <c r="W443" i="24"/>
  <c r="S444" i="24"/>
  <c r="W444" i="24"/>
  <c r="Z464" i="24"/>
  <c r="U465" i="24"/>
  <c r="H466" i="24"/>
  <c r="L466" i="24"/>
  <c r="T466" i="24"/>
  <c r="X466" i="24"/>
  <c r="T467" i="24"/>
  <c r="X467" i="24"/>
  <c r="I489" i="24"/>
  <c r="P489" i="24" s="1"/>
  <c r="M489" i="24"/>
  <c r="Q489" i="24"/>
  <c r="U489" i="24"/>
  <c r="Y489" i="24"/>
  <c r="Q490" i="24"/>
  <c r="U490" i="24"/>
  <c r="Y490" i="24"/>
  <c r="P510" i="24"/>
  <c r="G511" i="24"/>
  <c r="K511" i="24"/>
  <c r="O511" i="24"/>
  <c r="S511" i="24"/>
  <c r="W511" i="24"/>
  <c r="J512" i="24"/>
  <c r="P512" i="24" s="1"/>
  <c r="N512" i="24"/>
  <c r="R512" i="24"/>
  <c r="Z512" i="24" s="1"/>
  <c r="V512" i="24"/>
  <c r="R513" i="24"/>
  <c r="V513" i="24"/>
  <c r="H534" i="24"/>
  <c r="L534" i="24"/>
  <c r="T534" i="24"/>
  <c r="X534" i="24"/>
  <c r="G535" i="24"/>
  <c r="P535" i="24" s="1"/>
  <c r="K535" i="24"/>
  <c r="O535" i="24"/>
  <c r="S535" i="24"/>
  <c r="Z535" i="24" s="1"/>
  <c r="W535" i="24"/>
  <c r="S536" i="24"/>
  <c r="W536" i="24"/>
  <c r="Z556" i="24"/>
  <c r="I557" i="24"/>
  <c r="M557" i="24"/>
  <c r="Q557" i="24"/>
  <c r="U557" i="24"/>
  <c r="Y557" i="24"/>
  <c r="H558" i="24"/>
  <c r="P558" i="24" s="1"/>
  <c r="AA558" i="24" s="1"/>
  <c r="AJ31" i="24" s="1"/>
  <c r="L558" i="24"/>
  <c r="T558" i="24"/>
  <c r="X558" i="24"/>
  <c r="T559" i="24"/>
  <c r="X559" i="24"/>
  <c r="L573" i="24"/>
  <c r="Q573" i="24" s="1"/>
  <c r="J580" i="24"/>
  <c r="N580" i="24"/>
  <c r="R580" i="24"/>
  <c r="V580" i="24"/>
  <c r="I581" i="24"/>
  <c r="P581" i="24" s="1"/>
  <c r="M581" i="24"/>
  <c r="Q581" i="24"/>
  <c r="U581" i="24"/>
  <c r="Y581" i="24"/>
  <c r="Q582" i="24"/>
  <c r="U582" i="24"/>
  <c r="Y582" i="24"/>
  <c r="P602" i="24"/>
  <c r="G603" i="24"/>
  <c r="K603" i="24"/>
  <c r="O603" i="24"/>
  <c r="S603" i="24"/>
  <c r="W603" i="24"/>
  <c r="J604" i="24"/>
  <c r="N604" i="24"/>
  <c r="P604" i="24" s="1"/>
  <c r="R604" i="24"/>
  <c r="V604" i="24"/>
  <c r="R605" i="24"/>
  <c r="V605" i="24"/>
  <c r="H626" i="24"/>
  <c r="L626" i="24"/>
  <c r="T626" i="24"/>
  <c r="Z626" i="24" s="1"/>
  <c r="X626" i="24"/>
  <c r="G627" i="24"/>
  <c r="K627" i="24"/>
  <c r="O627" i="24"/>
  <c r="S627" i="24"/>
  <c r="Z627" i="24" s="1"/>
  <c r="W627" i="24"/>
  <c r="S628" i="24"/>
  <c r="W628" i="24"/>
  <c r="Z648" i="24"/>
  <c r="I649" i="24"/>
  <c r="P649" i="24" s="1"/>
  <c r="M649" i="24"/>
  <c r="Q649" i="24"/>
  <c r="U649" i="24"/>
  <c r="Y649" i="24"/>
  <c r="H650" i="24"/>
  <c r="P650" i="24" s="1"/>
  <c r="L650" i="24"/>
  <c r="T650" i="24"/>
  <c r="X650" i="24"/>
  <c r="T651" i="24"/>
  <c r="U655" i="24" s="1"/>
  <c r="L659" i="24" s="1"/>
  <c r="X651" i="24"/>
  <c r="L665" i="24"/>
  <c r="Q665" i="24" s="1"/>
  <c r="J672" i="24"/>
  <c r="N672" i="24"/>
  <c r="R672" i="24"/>
  <c r="V672" i="24"/>
  <c r="I673" i="24"/>
  <c r="P673" i="24" s="1"/>
  <c r="M673" i="24"/>
  <c r="Q673" i="24"/>
  <c r="U673" i="24"/>
  <c r="Y673" i="24"/>
  <c r="Q674" i="24"/>
  <c r="O677" i="24" s="1"/>
  <c r="L679" i="24" s="1"/>
  <c r="U674" i="24"/>
  <c r="Y674" i="24"/>
  <c r="P694" i="24"/>
  <c r="AA694" i="24" s="1"/>
  <c r="AO37" i="24" s="1"/>
  <c r="G695" i="24"/>
  <c r="K695" i="24"/>
  <c r="O695" i="24"/>
  <c r="S695" i="24"/>
  <c r="W695" i="24"/>
  <c r="J696" i="24"/>
  <c r="N696" i="24"/>
  <c r="R696" i="24"/>
  <c r="Z696" i="24" s="1"/>
  <c r="V696" i="24"/>
  <c r="R697" i="24"/>
  <c r="V697" i="24"/>
  <c r="H718" i="24"/>
  <c r="L718" i="24"/>
  <c r="T718" i="24"/>
  <c r="Z718" i="24" s="1"/>
  <c r="X718" i="24"/>
  <c r="G719" i="24"/>
  <c r="K719" i="24"/>
  <c r="O719" i="24"/>
  <c r="S719" i="24"/>
  <c r="W719" i="24"/>
  <c r="S720" i="24"/>
  <c r="W720" i="24"/>
  <c r="Z740" i="24"/>
  <c r="I741" i="24"/>
  <c r="M741" i="24"/>
  <c r="Q741" i="24"/>
  <c r="U741" i="24"/>
  <c r="Y741" i="24"/>
  <c r="H742" i="24"/>
  <c r="L742" i="24"/>
  <c r="T742" i="24"/>
  <c r="X742" i="24"/>
  <c r="T743" i="24"/>
  <c r="X743" i="24"/>
  <c r="O746" i="24" s="1"/>
  <c r="L748" i="24" s="1"/>
  <c r="L757" i="24"/>
  <c r="Q757" i="24" s="1"/>
  <c r="J764" i="24"/>
  <c r="P764" i="24" s="1"/>
  <c r="N764" i="24"/>
  <c r="R764" i="24"/>
  <c r="V764" i="24"/>
  <c r="I765" i="24"/>
  <c r="P765" i="24" s="1"/>
  <c r="AA765" i="24" s="1"/>
  <c r="AJ40" i="24" s="1"/>
  <c r="M765" i="24"/>
  <c r="Q765" i="24"/>
  <c r="Z765" i="24" s="1"/>
  <c r="U765" i="24"/>
  <c r="Y765" i="24"/>
  <c r="Q766" i="24"/>
  <c r="U766" i="24"/>
  <c r="Y766" i="24"/>
  <c r="X89" i="23"/>
  <c r="J99" i="23"/>
  <c r="N99" i="23"/>
  <c r="Z96" i="23"/>
  <c r="J98" i="23"/>
  <c r="V99" i="23"/>
  <c r="L122" i="23"/>
  <c r="W122" i="23"/>
  <c r="M145" i="23"/>
  <c r="X145" i="23"/>
  <c r="Z162" i="23"/>
  <c r="AA162" i="23" s="1"/>
  <c r="P165" i="23"/>
  <c r="M167" i="23"/>
  <c r="N168" i="23"/>
  <c r="Y168" i="23"/>
  <c r="G191" i="23"/>
  <c r="G190" i="23"/>
  <c r="K191" i="23"/>
  <c r="K190" i="23"/>
  <c r="O191" i="23"/>
  <c r="O190" i="23"/>
  <c r="S191" i="23"/>
  <c r="S190" i="23"/>
  <c r="W191" i="23"/>
  <c r="W190" i="23"/>
  <c r="L205" i="23"/>
  <c r="Z254" i="23"/>
  <c r="AA254" i="23" s="1"/>
  <c r="G259" i="23"/>
  <c r="P257" i="23"/>
  <c r="G260" i="23"/>
  <c r="K259" i="23"/>
  <c r="K260" i="23"/>
  <c r="O259" i="23"/>
  <c r="O260" i="23"/>
  <c r="L274" i="23"/>
  <c r="P300" i="23"/>
  <c r="AA300" i="23" s="1"/>
  <c r="Z346" i="23"/>
  <c r="AA346" i="23" s="1"/>
  <c r="G351" i="23"/>
  <c r="P349" i="23"/>
  <c r="G352" i="23"/>
  <c r="K351" i="23"/>
  <c r="K352" i="23"/>
  <c r="O351" i="23"/>
  <c r="O352" i="23"/>
  <c r="L366" i="23"/>
  <c r="P392" i="23"/>
  <c r="AA392" i="23" s="1"/>
  <c r="R421" i="23"/>
  <c r="R420" i="23"/>
  <c r="V421" i="23"/>
  <c r="V420" i="23"/>
  <c r="Z418" i="23"/>
  <c r="Z438" i="23"/>
  <c r="AA438" i="23" s="1"/>
  <c r="G443" i="23"/>
  <c r="P441" i="23"/>
  <c r="G444" i="23"/>
  <c r="K443" i="23"/>
  <c r="K444" i="23"/>
  <c r="O443" i="23"/>
  <c r="O444" i="23"/>
  <c r="Z461" i="23"/>
  <c r="AA461" i="23" s="1"/>
  <c r="Q490" i="23"/>
  <c r="Q489" i="23"/>
  <c r="Z487" i="23"/>
  <c r="U490" i="23"/>
  <c r="U489" i="23"/>
  <c r="Y490" i="23"/>
  <c r="Y489" i="23"/>
  <c r="AA530" i="23"/>
  <c r="Q550" i="23"/>
  <c r="AA438" i="22"/>
  <c r="P740" i="16"/>
  <c r="AA740" i="16" s="1"/>
  <c r="AO39" i="16" s="1"/>
  <c r="Z165" i="24"/>
  <c r="P211" i="24"/>
  <c r="AA211" i="24" s="1"/>
  <c r="AO16" i="24" s="1"/>
  <c r="Z257" i="24"/>
  <c r="Q282" i="24"/>
  <c r="U282" i="24"/>
  <c r="Y282" i="24"/>
  <c r="P303" i="24"/>
  <c r="AA303" i="24" s="1"/>
  <c r="AO20" i="24" s="1"/>
  <c r="R305" i="24"/>
  <c r="V305" i="24"/>
  <c r="L309" i="24"/>
  <c r="O310" i="24"/>
  <c r="L312" i="24" s="1"/>
  <c r="S328" i="24"/>
  <c r="W328" i="24"/>
  <c r="Z349" i="24"/>
  <c r="T351" i="24"/>
  <c r="X351" i="24"/>
  <c r="Q374" i="24"/>
  <c r="U374" i="24"/>
  <c r="Y374" i="24"/>
  <c r="H375" i="24"/>
  <c r="L378" i="24" s="1"/>
  <c r="L375" i="24"/>
  <c r="P395" i="24"/>
  <c r="R397" i="24"/>
  <c r="V397" i="24"/>
  <c r="I398" i="24"/>
  <c r="M398" i="24"/>
  <c r="S420" i="24"/>
  <c r="W420" i="24"/>
  <c r="J421" i="24"/>
  <c r="L424" i="24" s="1"/>
  <c r="N421" i="24"/>
  <c r="O424" i="24" s="1"/>
  <c r="L426" i="24" s="1"/>
  <c r="X435" i="24"/>
  <c r="O435" i="24" s="1"/>
  <c r="Z441" i="24"/>
  <c r="T443" i="24"/>
  <c r="X443" i="24"/>
  <c r="G444" i="24"/>
  <c r="K444" i="24"/>
  <c r="O444" i="24"/>
  <c r="L458" i="24"/>
  <c r="Q458" i="24" s="1"/>
  <c r="Q466" i="24"/>
  <c r="U466" i="24"/>
  <c r="Y466" i="24"/>
  <c r="H467" i="24"/>
  <c r="L467" i="24"/>
  <c r="P487" i="24"/>
  <c r="R489" i="24"/>
  <c r="V489" i="24"/>
  <c r="I490" i="24"/>
  <c r="U494" i="24" s="1"/>
  <c r="L498" i="24" s="1"/>
  <c r="M490" i="24"/>
  <c r="L493" i="24"/>
  <c r="S512" i="24"/>
  <c r="W512" i="24"/>
  <c r="J513" i="24"/>
  <c r="N513" i="24"/>
  <c r="X527" i="24"/>
  <c r="Z533" i="24"/>
  <c r="T535" i="24"/>
  <c r="X535" i="24"/>
  <c r="G536" i="24"/>
  <c r="K536" i="24"/>
  <c r="O536" i="24"/>
  <c r="L550" i="24"/>
  <c r="Q550" i="24" s="1"/>
  <c r="Q558" i="24"/>
  <c r="Z558" i="24" s="1"/>
  <c r="U558" i="24"/>
  <c r="Y558" i="24"/>
  <c r="H559" i="24"/>
  <c r="O562" i="24" s="1"/>
  <c r="L564" i="24" s="1"/>
  <c r="L559" i="24"/>
  <c r="L562" i="24" s="1"/>
  <c r="P579" i="24"/>
  <c r="R581" i="24"/>
  <c r="V581" i="24"/>
  <c r="I582" i="24"/>
  <c r="L585" i="24" s="1"/>
  <c r="M582" i="24"/>
  <c r="S604" i="24"/>
  <c r="Z604" i="24" s="1"/>
  <c r="W604" i="24"/>
  <c r="J605" i="24"/>
  <c r="L609" i="24" s="1"/>
  <c r="N605" i="24"/>
  <c r="O608" i="24"/>
  <c r="L610" i="24" s="1"/>
  <c r="X619" i="24"/>
  <c r="Z625" i="24"/>
  <c r="T627" i="24"/>
  <c r="X627" i="24"/>
  <c r="G628" i="24"/>
  <c r="K628" i="24"/>
  <c r="O628" i="24"/>
  <c r="L642" i="24"/>
  <c r="Q642" i="24" s="1"/>
  <c r="Q650" i="24"/>
  <c r="U650" i="24"/>
  <c r="Y650" i="24"/>
  <c r="H651" i="24"/>
  <c r="L654" i="24" s="1"/>
  <c r="L651" i="24"/>
  <c r="O655" i="24" s="1"/>
  <c r="L657" i="24" s="1"/>
  <c r="P671" i="24"/>
  <c r="R673" i="24"/>
  <c r="V673" i="24"/>
  <c r="I674" i="24"/>
  <c r="U677" i="24" s="1"/>
  <c r="L681" i="24" s="1"/>
  <c r="M674" i="24"/>
  <c r="L677" i="24"/>
  <c r="S696" i="24"/>
  <c r="W696" i="24"/>
  <c r="J697" i="24"/>
  <c r="L701" i="24" s="1"/>
  <c r="N697" i="24"/>
  <c r="X711" i="24"/>
  <c r="Z717" i="24"/>
  <c r="T719" i="24"/>
  <c r="X719" i="24"/>
  <c r="G720" i="24"/>
  <c r="K720" i="24"/>
  <c r="O720" i="24"/>
  <c r="L734" i="24"/>
  <c r="Q734" i="24" s="1"/>
  <c r="I742" i="24"/>
  <c r="P742" i="24" s="1"/>
  <c r="M742" i="24"/>
  <c r="Q742" i="24"/>
  <c r="U742" i="24"/>
  <c r="Y742" i="24"/>
  <c r="H743" i="24"/>
  <c r="L746" i="24" s="1"/>
  <c r="L743" i="24"/>
  <c r="P763" i="24"/>
  <c r="J765" i="24"/>
  <c r="N765" i="24"/>
  <c r="R765" i="24"/>
  <c r="V765" i="24"/>
  <c r="I766" i="24"/>
  <c r="O769" i="24" s="1"/>
  <c r="L771" i="24" s="1"/>
  <c r="M766" i="24"/>
  <c r="G98" i="23"/>
  <c r="K98" i="23"/>
  <c r="O98" i="23"/>
  <c r="S99" i="23"/>
  <c r="S98" i="23"/>
  <c r="W99" i="23"/>
  <c r="W98" i="23"/>
  <c r="L98" i="23"/>
  <c r="G99" i="23"/>
  <c r="L113" i="23"/>
  <c r="Q113" i="23" s="1"/>
  <c r="G122" i="23"/>
  <c r="K122" i="23"/>
  <c r="O122" i="23"/>
  <c r="G121" i="23"/>
  <c r="P121" i="23" s="1"/>
  <c r="M121" i="23"/>
  <c r="H122" i="23"/>
  <c r="H145" i="23"/>
  <c r="L145" i="23"/>
  <c r="P142" i="23"/>
  <c r="H144" i="23"/>
  <c r="N144" i="23"/>
  <c r="I145" i="23"/>
  <c r="X159" i="23"/>
  <c r="L159" i="23" s="1"/>
  <c r="I167" i="23"/>
  <c r="O167" i="23"/>
  <c r="J168" i="23"/>
  <c r="O168" i="23"/>
  <c r="H190" i="23"/>
  <c r="L190" i="23"/>
  <c r="P188" i="23"/>
  <c r="AA188" i="23" s="1"/>
  <c r="AO15" i="23" s="1"/>
  <c r="T191" i="23"/>
  <c r="T190" i="23"/>
  <c r="X191" i="23"/>
  <c r="X190" i="23"/>
  <c r="H191" i="23"/>
  <c r="H214" i="23"/>
  <c r="H213" i="23"/>
  <c r="L214" i="23"/>
  <c r="L213" i="23"/>
  <c r="P211" i="23"/>
  <c r="T214" i="23"/>
  <c r="T213" i="23"/>
  <c r="X214" i="23"/>
  <c r="X213" i="23"/>
  <c r="Q237" i="23"/>
  <c r="U237" i="23"/>
  <c r="Y237" i="23"/>
  <c r="Q306" i="23"/>
  <c r="U309" i="23" s="1"/>
  <c r="L313" i="23" s="1"/>
  <c r="Q305" i="23"/>
  <c r="Z303" i="23"/>
  <c r="U306" i="23"/>
  <c r="U305" i="23"/>
  <c r="Y306" i="23"/>
  <c r="Y305" i="23"/>
  <c r="Q398" i="23"/>
  <c r="Q397" i="23"/>
  <c r="Z395" i="23"/>
  <c r="U398" i="23"/>
  <c r="U397" i="23"/>
  <c r="Y398" i="23"/>
  <c r="Y397" i="23"/>
  <c r="J420" i="23"/>
  <c r="J421" i="23"/>
  <c r="L425" i="23" s="1"/>
  <c r="N420" i="23"/>
  <c r="N421" i="23"/>
  <c r="L424" i="23" s="1"/>
  <c r="O458" i="23"/>
  <c r="H466" i="23"/>
  <c r="H467" i="23"/>
  <c r="L466" i="23"/>
  <c r="L467" i="23"/>
  <c r="P464" i="23"/>
  <c r="T467" i="23"/>
  <c r="T466" i="23"/>
  <c r="X467" i="23"/>
  <c r="X466" i="23"/>
  <c r="X465" i="23"/>
  <c r="I489" i="23"/>
  <c r="I490" i="23"/>
  <c r="M489" i="23"/>
  <c r="M490" i="23"/>
  <c r="O504" i="23"/>
  <c r="L504" i="23"/>
  <c r="AA346" i="22"/>
  <c r="P372" i="24"/>
  <c r="AA372" i="24" s="1"/>
  <c r="AO23" i="24" s="1"/>
  <c r="Z418" i="24"/>
  <c r="U424" i="24"/>
  <c r="L428" i="24" s="1"/>
  <c r="P464" i="24"/>
  <c r="AA464" i="24" s="1"/>
  <c r="AO27" i="24" s="1"/>
  <c r="Z510" i="24"/>
  <c r="P556" i="24"/>
  <c r="AA556" i="24" s="1"/>
  <c r="AO31" i="24" s="1"/>
  <c r="Z602" i="24"/>
  <c r="U608" i="24"/>
  <c r="L612" i="24" s="1"/>
  <c r="P648" i="24"/>
  <c r="Z694" i="24"/>
  <c r="P740" i="24"/>
  <c r="AA740" i="24" s="1"/>
  <c r="AO39" i="24" s="1"/>
  <c r="P96" i="23"/>
  <c r="AA96" i="23" s="1"/>
  <c r="AO11" i="23" s="1"/>
  <c r="H98" i="23"/>
  <c r="X98" i="23"/>
  <c r="H99" i="23"/>
  <c r="T99" i="23"/>
  <c r="P119" i="23"/>
  <c r="AA119" i="23" s="1"/>
  <c r="AO12" i="23" s="1"/>
  <c r="T122" i="23"/>
  <c r="T121" i="23"/>
  <c r="X122" i="23"/>
  <c r="X121" i="23"/>
  <c r="I121" i="23"/>
  <c r="Q145" i="23"/>
  <c r="Q144" i="23"/>
  <c r="U145" i="23"/>
  <c r="U144" i="23"/>
  <c r="Y145" i="23"/>
  <c r="Y144" i="23"/>
  <c r="I143" i="23"/>
  <c r="R168" i="23"/>
  <c r="R167" i="23"/>
  <c r="V168" i="23"/>
  <c r="V167" i="23"/>
  <c r="Z165" i="23"/>
  <c r="K167" i="23"/>
  <c r="I213" i="23"/>
  <c r="M213" i="23"/>
  <c r="Q214" i="23"/>
  <c r="Q213" i="23"/>
  <c r="Z211" i="23"/>
  <c r="U214" i="23"/>
  <c r="U213" i="23"/>
  <c r="Y214" i="23"/>
  <c r="Y213" i="23"/>
  <c r="P213" i="23"/>
  <c r="AA231" i="23"/>
  <c r="R237" i="23"/>
  <c r="R236" i="23"/>
  <c r="V237" i="23"/>
  <c r="V236" i="23"/>
  <c r="Z234" i="23"/>
  <c r="AA234" i="23" s="1"/>
  <c r="AO17" i="23" s="1"/>
  <c r="X250" i="23"/>
  <c r="X251" i="23"/>
  <c r="I305" i="23"/>
  <c r="I306" i="23"/>
  <c r="M305" i="23"/>
  <c r="M306" i="23"/>
  <c r="AA323" i="23"/>
  <c r="R329" i="23"/>
  <c r="R328" i="23"/>
  <c r="V329" i="23"/>
  <c r="V328" i="23"/>
  <c r="Z326" i="23"/>
  <c r="AA326" i="23" s="1"/>
  <c r="AO21" i="23" s="1"/>
  <c r="X342" i="23"/>
  <c r="X343" i="23"/>
  <c r="I397" i="23"/>
  <c r="I398" i="23"/>
  <c r="M397" i="23"/>
  <c r="M398" i="23"/>
  <c r="X434" i="23"/>
  <c r="X435" i="23"/>
  <c r="Z395" i="24"/>
  <c r="P441" i="24"/>
  <c r="AA441" i="24" s="1"/>
  <c r="AO26" i="24" s="1"/>
  <c r="Z487" i="24"/>
  <c r="P533" i="24"/>
  <c r="AA533" i="24" s="1"/>
  <c r="AO30" i="24" s="1"/>
  <c r="Z579" i="24"/>
  <c r="P625" i="24"/>
  <c r="AA625" i="24" s="1"/>
  <c r="AO34" i="24" s="1"/>
  <c r="Z671" i="24"/>
  <c r="P717" i="24"/>
  <c r="AA717" i="24" s="1"/>
  <c r="AO38" i="24" s="1"/>
  <c r="Z763" i="24"/>
  <c r="T98" i="23"/>
  <c r="Z119" i="23"/>
  <c r="U121" i="23"/>
  <c r="Q122" i="23"/>
  <c r="Z142" i="23"/>
  <c r="V144" i="23"/>
  <c r="R145" i="23"/>
  <c r="G167" i="23"/>
  <c r="W167" i="23"/>
  <c r="G168" i="23"/>
  <c r="S168" i="23"/>
  <c r="X181" i="23"/>
  <c r="L191" i="23"/>
  <c r="O205" i="23"/>
  <c r="Z208" i="23"/>
  <c r="AA208" i="23" s="1"/>
  <c r="M214" i="23"/>
  <c r="J236" i="23"/>
  <c r="J237" i="23"/>
  <c r="N236" i="23"/>
  <c r="N237" i="23"/>
  <c r="S260" i="23"/>
  <c r="S259" i="23"/>
  <c r="W260" i="23"/>
  <c r="W259" i="23"/>
  <c r="Z277" i="23"/>
  <c r="H282" i="23"/>
  <c r="H283" i="23"/>
  <c r="L282" i="23"/>
  <c r="L283" i="23"/>
  <c r="P280" i="23"/>
  <c r="AA280" i="23" s="1"/>
  <c r="AO19" i="23" s="1"/>
  <c r="T283" i="23"/>
  <c r="T282" i="23"/>
  <c r="X283" i="23"/>
  <c r="X282" i="23"/>
  <c r="L297" i="23"/>
  <c r="J328" i="23"/>
  <c r="J329" i="23"/>
  <c r="N328" i="23"/>
  <c r="N329" i="23"/>
  <c r="S352" i="23"/>
  <c r="S351" i="23"/>
  <c r="W352" i="23"/>
  <c r="W351" i="23"/>
  <c r="Z369" i="23"/>
  <c r="AA369" i="23" s="1"/>
  <c r="Q366" i="23" s="1"/>
  <c r="H374" i="23"/>
  <c r="H375" i="23"/>
  <c r="L374" i="23"/>
  <c r="L375" i="23"/>
  <c r="P372" i="23"/>
  <c r="AA372" i="23" s="1"/>
  <c r="AO23" i="23" s="1"/>
  <c r="T375" i="23"/>
  <c r="T374" i="23"/>
  <c r="X375" i="23"/>
  <c r="X374" i="23"/>
  <c r="L389" i="23"/>
  <c r="O412" i="23"/>
  <c r="L412" i="23"/>
  <c r="P415" i="23"/>
  <c r="AA415" i="23" s="1"/>
  <c r="S444" i="23"/>
  <c r="S443" i="23"/>
  <c r="W444" i="23"/>
  <c r="W443" i="23"/>
  <c r="AA162" i="22"/>
  <c r="Z257" i="23"/>
  <c r="O297" i="23"/>
  <c r="P303" i="23"/>
  <c r="AA303" i="23" s="1"/>
  <c r="AO20" i="23" s="1"/>
  <c r="Z349" i="23"/>
  <c r="O389" i="23"/>
  <c r="P395" i="23"/>
  <c r="AA395" i="23" s="1"/>
  <c r="AO24" i="23" s="1"/>
  <c r="Z441" i="23"/>
  <c r="T444" i="23"/>
  <c r="X444" i="23"/>
  <c r="I466" i="23"/>
  <c r="M466" i="23"/>
  <c r="Q466" i="23"/>
  <c r="U466" i="23"/>
  <c r="Y466" i="23"/>
  <c r="Q467" i="23"/>
  <c r="U467" i="23"/>
  <c r="Y467" i="23"/>
  <c r="O481" i="23"/>
  <c r="Q481" i="23" s="1"/>
  <c r="P484" i="23"/>
  <c r="AA484" i="23" s="1"/>
  <c r="P487" i="23"/>
  <c r="J489" i="23"/>
  <c r="N489" i="23"/>
  <c r="R489" i="23"/>
  <c r="V489" i="23"/>
  <c r="R490" i="23"/>
  <c r="V490" i="23"/>
  <c r="I513" i="23"/>
  <c r="M513" i="23"/>
  <c r="R513" i="23"/>
  <c r="R512" i="23"/>
  <c r="V513" i="23"/>
  <c r="V512" i="23"/>
  <c r="Z510" i="23"/>
  <c r="M511" i="23"/>
  <c r="U511" i="23"/>
  <c r="X512" i="23"/>
  <c r="T513" i="23"/>
  <c r="L527" i="23"/>
  <c r="Z530" i="23"/>
  <c r="I558" i="23"/>
  <c r="I557" i="23"/>
  <c r="P557" i="23" s="1"/>
  <c r="M558" i="23"/>
  <c r="M557" i="23"/>
  <c r="Q559" i="23"/>
  <c r="Q558" i="23"/>
  <c r="Q557" i="23"/>
  <c r="Z556" i="23"/>
  <c r="U559" i="23"/>
  <c r="U558" i="23"/>
  <c r="U557" i="23"/>
  <c r="Y559" i="23"/>
  <c r="Y558" i="23"/>
  <c r="Y557" i="23"/>
  <c r="Q582" i="23"/>
  <c r="Q581" i="23"/>
  <c r="U582" i="23"/>
  <c r="U581" i="23"/>
  <c r="Y582" i="23"/>
  <c r="Y581" i="23"/>
  <c r="L596" i="23"/>
  <c r="H627" i="23"/>
  <c r="H626" i="23"/>
  <c r="L627" i="23"/>
  <c r="L626" i="23"/>
  <c r="P625" i="23"/>
  <c r="T628" i="23"/>
  <c r="T627" i="23"/>
  <c r="T626" i="23"/>
  <c r="X628" i="23"/>
  <c r="X627" i="23"/>
  <c r="X626" i="23"/>
  <c r="H628" i="23"/>
  <c r="H651" i="23"/>
  <c r="H650" i="23"/>
  <c r="L651" i="23"/>
  <c r="L650" i="23"/>
  <c r="P648" i="23"/>
  <c r="T651" i="23"/>
  <c r="T650" i="23"/>
  <c r="X651" i="23"/>
  <c r="O655" i="23" s="1"/>
  <c r="L657" i="23" s="1"/>
  <c r="X650" i="23"/>
  <c r="Q674" i="23"/>
  <c r="Q673" i="23"/>
  <c r="Z673" i="23" s="1"/>
  <c r="U674" i="23"/>
  <c r="U673" i="23"/>
  <c r="Y674" i="23"/>
  <c r="Y673" i="23"/>
  <c r="L688" i="23"/>
  <c r="H719" i="23"/>
  <c r="H718" i="23"/>
  <c r="L719" i="23"/>
  <c r="L718" i="23"/>
  <c r="P717" i="23"/>
  <c r="T720" i="23"/>
  <c r="T719" i="23"/>
  <c r="T718" i="23"/>
  <c r="X720" i="23"/>
  <c r="X719" i="23"/>
  <c r="Z719" i="23" s="1"/>
  <c r="X718" i="23"/>
  <c r="H720" i="23"/>
  <c r="H743" i="23"/>
  <c r="H742" i="23"/>
  <c r="P742" i="23" s="1"/>
  <c r="AA742" i="23" s="1"/>
  <c r="AJ39" i="23" s="1"/>
  <c r="L743" i="23"/>
  <c r="L742" i="23"/>
  <c r="P740" i="23"/>
  <c r="T743" i="23"/>
  <c r="U746" i="23" s="1"/>
  <c r="L750" i="23" s="1"/>
  <c r="T742" i="23"/>
  <c r="X743" i="23"/>
  <c r="X742" i="23"/>
  <c r="L746" i="23"/>
  <c r="Q766" i="23"/>
  <c r="Q765" i="23"/>
  <c r="U766" i="23"/>
  <c r="U765" i="23"/>
  <c r="Y766" i="23"/>
  <c r="Y765" i="23"/>
  <c r="L90" i="22"/>
  <c r="I121" i="22"/>
  <c r="M121" i="22"/>
  <c r="Q122" i="22"/>
  <c r="Q121" i="22"/>
  <c r="Z119" i="22"/>
  <c r="U122" i="22"/>
  <c r="U121" i="22"/>
  <c r="Y122" i="22"/>
  <c r="Y121" i="22"/>
  <c r="I145" i="22"/>
  <c r="I144" i="22"/>
  <c r="M145" i="22"/>
  <c r="M144" i="22"/>
  <c r="R145" i="22"/>
  <c r="R144" i="22"/>
  <c r="V145" i="22"/>
  <c r="V144" i="22"/>
  <c r="Z142" i="22"/>
  <c r="O159" i="22"/>
  <c r="X159" i="22"/>
  <c r="R168" i="22"/>
  <c r="R167" i="22"/>
  <c r="V168" i="22"/>
  <c r="V167" i="22"/>
  <c r="Z165" i="22"/>
  <c r="L182" i="22"/>
  <c r="I213" i="22"/>
  <c r="M213" i="22"/>
  <c r="Q214" i="22"/>
  <c r="Q213" i="22"/>
  <c r="Z211" i="22"/>
  <c r="U214" i="22"/>
  <c r="U213" i="22"/>
  <c r="Y214" i="22"/>
  <c r="Y213" i="22"/>
  <c r="I237" i="22"/>
  <c r="I236" i="22"/>
  <c r="M237" i="22"/>
  <c r="M236" i="22"/>
  <c r="R237" i="22"/>
  <c r="R236" i="22"/>
  <c r="V237" i="22"/>
  <c r="V236" i="22"/>
  <c r="Z234" i="22"/>
  <c r="O251" i="22"/>
  <c r="X251" i="22"/>
  <c r="R260" i="22"/>
  <c r="R259" i="22"/>
  <c r="V260" i="22"/>
  <c r="V259" i="22"/>
  <c r="Z257" i="22"/>
  <c r="L274" i="22"/>
  <c r="I305" i="22"/>
  <c r="M305" i="22"/>
  <c r="Q306" i="22"/>
  <c r="Q305" i="22"/>
  <c r="Z303" i="22"/>
  <c r="U306" i="22"/>
  <c r="U305" i="22"/>
  <c r="Y306" i="22"/>
  <c r="Y305" i="22"/>
  <c r="I329" i="22"/>
  <c r="I328" i="22"/>
  <c r="M329" i="22"/>
  <c r="M328" i="22"/>
  <c r="R329" i="22"/>
  <c r="R328" i="22"/>
  <c r="V329" i="22"/>
  <c r="V328" i="22"/>
  <c r="Z326" i="22"/>
  <c r="O343" i="22"/>
  <c r="X343" i="22"/>
  <c r="R352" i="22"/>
  <c r="R351" i="22"/>
  <c r="V352" i="22"/>
  <c r="V351" i="22"/>
  <c r="Z349" i="22"/>
  <c r="L366" i="22"/>
  <c r="I397" i="22"/>
  <c r="M397" i="22"/>
  <c r="Q398" i="22"/>
  <c r="Q397" i="22"/>
  <c r="Z395" i="22"/>
  <c r="U398" i="22"/>
  <c r="U397" i="22"/>
  <c r="Y398" i="22"/>
  <c r="Y397" i="22"/>
  <c r="I421" i="22"/>
  <c r="I420" i="22"/>
  <c r="M421" i="22"/>
  <c r="M420" i="22"/>
  <c r="R421" i="22"/>
  <c r="R420" i="22"/>
  <c r="V421" i="22"/>
  <c r="V420" i="22"/>
  <c r="Z418" i="22"/>
  <c r="O435" i="22"/>
  <c r="X435" i="22"/>
  <c r="R444" i="22"/>
  <c r="R443" i="22"/>
  <c r="V444" i="22"/>
  <c r="V443" i="22"/>
  <c r="Z441" i="22"/>
  <c r="L458" i="22"/>
  <c r="Z461" i="22"/>
  <c r="AA461" i="22" s="1"/>
  <c r="I489" i="22"/>
  <c r="I490" i="22"/>
  <c r="M489" i="22"/>
  <c r="M490" i="22"/>
  <c r="J512" i="22"/>
  <c r="J511" i="22"/>
  <c r="J513" i="22"/>
  <c r="N512" i="22"/>
  <c r="N511" i="22"/>
  <c r="P511" i="22" s="1"/>
  <c r="N513" i="22"/>
  <c r="S536" i="22"/>
  <c r="S535" i="22"/>
  <c r="S534" i="22"/>
  <c r="W536" i="22"/>
  <c r="W535" i="22"/>
  <c r="W534" i="22"/>
  <c r="Z553" i="22"/>
  <c r="AA553" i="22" s="1"/>
  <c r="I581" i="22"/>
  <c r="I580" i="22"/>
  <c r="P580" i="22" s="1"/>
  <c r="I582" i="22"/>
  <c r="M581" i="22"/>
  <c r="M580" i="22"/>
  <c r="M582" i="22"/>
  <c r="L586" i="22" s="1"/>
  <c r="O596" i="22"/>
  <c r="L596" i="22"/>
  <c r="AA599" i="22"/>
  <c r="J513" i="23"/>
  <c r="J512" i="23"/>
  <c r="N513" i="23"/>
  <c r="N512" i="23"/>
  <c r="S513" i="23"/>
  <c r="S512" i="23"/>
  <c r="S511" i="23"/>
  <c r="W513" i="23"/>
  <c r="W512" i="23"/>
  <c r="W511" i="23"/>
  <c r="N511" i="23"/>
  <c r="I582" i="23"/>
  <c r="O585" i="23" s="1"/>
  <c r="L587" i="23" s="1"/>
  <c r="I581" i="23"/>
  <c r="M582" i="23"/>
  <c r="M581" i="23"/>
  <c r="R582" i="23"/>
  <c r="R581" i="23"/>
  <c r="R580" i="23"/>
  <c r="V582" i="23"/>
  <c r="V581" i="23"/>
  <c r="V580" i="23"/>
  <c r="Z579" i="23"/>
  <c r="M580" i="23"/>
  <c r="X596" i="23"/>
  <c r="R605" i="23"/>
  <c r="R604" i="23"/>
  <c r="V605" i="23"/>
  <c r="V604" i="23"/>
  <c r="Z604" i="23" s="1"/>
  <c r="Z602" i="23"/>
  <c r="I650" i="23"/>
  <c r="I649" i="23"/>
  <c r="M650" i="23"/>
  <c r="M649" i="23"/>
  <c r="Q651" i="23"/>
  <c r="Q650" i="23"/>
  <c r="Q649" i="23"/>
  <c r="Z648" i="23"/>
  <c r="U651" i="23"/>
  <c r="U650" i="23"/>
  <c r="U649" i="23"/>
  <c r="Y651" i="23"/>
  <c r="Y650" i="23"/>
  <c r="Y649" i="23"/>
  <c r="P650" i="23"/>
  <c r="I674" i="23"/>
  <c r="I673" i="23"/>
  <c r="P673" i="23" s="1"/>
  <c r="AA673" i="23" s="1"/>
  <c r="AJ36" i="23" s="1"/>
  <c r="M674" i="23"/>
  <c r="M673" i="23"/>
  <c r="R674" i="23"/>
  <c r="R673" i="23"/>
  <c r="R672" i="23"/>
  <c r="V674" i="23"/>
  <c r="V673" i="23"/>
  <c r="V672" i="23"/>
  <c r="Z671" i="23"/>
  <c r="M672" i="23"/>
  <c r="X688" i="23"/>
  <c r="R697" i="23"/>
  <c r="R696" i="23"/>
  <c r="V697" i="23"/>
  <c r="V696" i="23"/>
  <c r="Z694" i="23"/>
  <c r="I742" i="23"/>
  <c r="I741" i="23"/>
  <c r="M742" i="23"/>
  <c r="M741" i="23"/>
  <c r="Q743" i="23"/>
  <c r="Q742" i="23"/>
  <c r="Z742" i="23" s="1"/>
  <c r="Q741" i="23"/>
  <c r="Z740" i="23"/>
  <c r="U743" i="23"/>
  <c r="U742" i="23"/>
  <c r="U741" i="23"/>
  <c r="Y743" i="23"/>
  <c r="Y742" i="23"/>
  <c r="Y741" i="23"/>
  <c r="I766" i="23"/>
  <c r="L769" i="23" s="1"/>
  <c r="I765" i="23"/>
  <c r="P765" i="23" s="1"/>
  <c r="M766" i="23"/>
  <c r="O770" i="23" s="1"/>
  <c r="L772" i="23" s="1"/>
  <c r="M765" i="23"/>
  <c r="R766" i="23"/>
  <c r="R765" i="23"/>
  <c r="R764" i="23"/>
  <c r="V766" i="23"/>
  <c r="V765" i="23"/>
  <c r="V764" i="23"/>
  <c r="Z763" i="23"/>
  <c r="M764" i="23"/>
  <c r="O136" i="22"/>
  <c r="L136" i="22"/>
  <c r="J144" i="22"/>
  <c r="P144" i="22" s="1"/>
  <c r="N144" i="22"/>
  <c r="N145" i="22"/>
  <c r="J168" i="22"/>
  <c r="J167" i="22"/>
  <c r="N168" i="22"/>
  <c r="N167" i="22"/>
  <c r="S168" i="22"/>
  <c r="S167" i="22"/>
  <c r="Z167" i="22" s="1"/>
  <c r="W168" i="22"/>
  <c r="W167" i="22"/>
  <c r="O228" i="22"/>
  <c r="L228" i="22"/>
  <c r="J236" i="22"/>
  <c r="N236" i="22"/>
  <c r="N237" i="22"/>
  <c r="J260" i="22"/>
  <c r="J259" i="22"/>
  <c r="N260" i="22"/>
  <c r="N259" i="22"/>
  <c r="S260" i="22"/>
  <c r="S259" i="22"/>
  <c r="W260" i="22"/>
  <c r="W259" i="22"/>
  <c r="O320" i="22"/>
  <c r="L320" i="22"/>
  <c r="J328" i="22"/>
  <c r="N328" i="22"/>
  <c r="N329" i="22"/>
  <c r="J352" i="22"/>
  <c r="J351" i="22"/>
  <c r="N352" i="22"/>
  <c r="N351" i="22"/>
  <c r="S352" i="22"/>
  <c r="S351" i="22"/>
  <c r="Z351" i="22" s="1"/>
  <c r="W352" i="22"/>
  <c r="W351" i="22"/>
  <c r="O412" i="22"/>
  <c r="L412" i="22"/>
  <c r="J420" i="22"/>
  <c r="N420" i="22"/>
  <c r="N421" i="22"/>
  <c r="J444" i="22"/>
  <c r="J443" i="22"/>
  <c r="N444" i="22"/>
  <c r="N443" i="22"/>
  <c r="S444" i="22"/>
  <c r="S443" i="22"/>
  <c r="W444" i="22"/>
  <c r="W443" i="22"/>
  <c r="Z443" i="22"/>
  <c r="Z530" i="22"/>
  <c r="AA530" i="22" s="1"/>
  <c r="G535" i="22"/>
  <c r="G534" i="22"/>
  <c r="P533" i="22"/>
  <c r="G536" i="22"/>
  <c r="K535" i="22"/>
  <c r="K534" i="22"/>
  <c r="K536" i="22"/>
  <c r="O535" i="22"/>
  <c r="O534" i="22"/>
  <c r="O536" i="22"/>
  <c r="O550" i="22"/>
  <c r="Q550" i="22" s="1"/>
  <c r="H558" i="22"/>
  <c r="H557" i="22"/>
  <c r="H559" i="22"/>
  <c r="L562" i="22" s="1"/>
  <c r="L558" i="22"/>
  <c r="L557" i="22"/>
  <c r="L559" i="22"/>
  <c r="P556" i="22"/>
  <c r="T559" i="22"/>
  <c r="T558" i="22"/>
  <c r="T557" i="22"/>
  <c r="X559" i="22"/>
  <c r="X558" i="22"/>
  <c r="X557" i="22"/>
  <c r="P581" i="22"/>
  <c r="L655" i="22"/>
  <c r="L654" i="22"/>
  <c r="X716" i="22"/>
  <c r="T716" i="22"/>
  <c r="L716" i="22"/>
  <c r="H716" i="22"/>
  <c r="W716" i="22"/>
  <c r="S716" i="22"/>
  <c r="O716" i="22"/>
  <c r="K716" i="22"/>
  <c r="G716" i="22"/>
  <c r="P716" i="22" s="1"/>
  <c r="V716" i="22"/>
  <c r="N716" i="22"/>
  <c r="U716" i="22"/>
  <c r="M716" i="22"/>
  <c r="R716" i="22"/>
  <c r="J716" i="22"/>
  <c r="Y716" i="22"/>
  <c r="Q716" i="22"/>
  <c r="Z716" i="22" s="1"/>
  <c r="I716" i="22"/>
  <c r="L228" i="23"/>
  <c r="Q228" i="23" s="1"/>
  <c r="I236" i="23"/>
  <c r="M236" i="23"/>
  <c r="Q236" i="23"/>
  <c r="U236" i="23"/>
  <c r="Y236" i="23"/>
  <c r="H237" i="23"/>
  <c r="L240" i="23" s="1"/>
  <c r="J259" i="23"/>
  <c r="N259" i="23"/>
  <c r="R259" i="23"/>
  <c r="V259" i="23"/>
  <c r="G282" i="23"/>
  <c r="K282" i="23"/>
  <c r="O282" i="23"/>
  <c r="S282" i="23"/>
  <c r="Z282" i="23" s="1"/>
  <c r="W282" i="23"/>
  <c r="H305" i="23"/>
  <c r="P305" i="23" s="1"/>
  <c r="L305" i="23"/>
  <c r="T305" i="23"/>
  <c r="X305" i="23"/>
  <c r="L320" i="23"/>
  <c r="Q320" i="23" s="1"/>
  <c r="I328" i="23"/>
  <c r="M328" i="23"/>
  <c r="Q328" i="23"/>
  <c r="U328" i="23"/>
  <c r="Y328" i="23"/>
  <c r="H329" i="23"/>
  <c r="U332" i="23" s="1"/>
  <c r="L336" i="23" s="1"/>
  <c r="J351" i="23"/>
  <c r="N351" i="23"/>
  <c r="R351" i="23"/>
  <c r="V351" i="23"/>
  <c r="G374" i="23"/>
  <c r="K374" i="23"/>
  <c r="O374" i="23"/>
  <c r="S374" i="23"/>
  <c r="Z374" i="23" s="1"/>
  <c r="W374" i="23"/>
  <c r="H397" i="23"/>
  <c r="P397" i="23" s="1"/>
  <c r="L397" i="23"/>
  <c r="T397" i="23"/>
  <c r="X397" i="23"/>
  <c r="I420" i="23"/>
  <c r="P420" i="23" s="1"/>
  <c r="M420" i="23"/>
  <c r="Q420" i="23"/>
  <c r="Z420" i="23" s="1"/>
  <c r="U420" i="23"/>
  <c r="Y420" i="23"/>
  <c r="J443" i="23"/>
  <c r="N443" i="23"/>
  <c r="R443" i="23"/>
  <c r="V443" i="23"/>
  <c r="G466" i="23"/>
  <c r="K466" i="23"/>
  <c r="O466" i="23"/>
  <c r="S466" i="23"/>
  <c r="W466" i="23"/>
  <c r="G512" i="23"/>
  <c r="G511" i="23"/>
  <c r="P510" i="23"/>
  <c r="AA510" i="23" s="1"/>
  <c r="AO29" i="23" s="1"/>
  <c r="K512" i="23"/>
  <c r="K511" i="23"/>
  <c r="O512" i="23"/>
  <c r="O511" i="23"/>
  <c r="Q511" i="23"/>
  <c r="Y511" i="23"/>
  <c r="G513" i="23"/>
  <c r="O513" i="23"/>
  <c r="G536" i="23"/>
  <c r="G535" i="23"/>
  <c r="K536" i="23"/>
  <c r="K535" i="23"/>
  <c r="O536" i="23"/>
  <c r="O535" i="23"/>
  <c r="S536" i="23"/>
  <c r="S535" i="23"/>
  <c r="Z535" i="23" s="1"/>
  <c r="W536" i="23"/>
  <c r="W535" i="23"/>
  <c r="G534" i="23"/>
  <c r="O534" i="23"/>
  <c r="W534" i="23"/>
  <c r="J581" i="23"/>
  <c r="P581" i="23" s="1"/>
  <c r="J580" i="23"/>
  <c r="N581" i="23"/>
  <c r="N580" i="23"/>
  <c r="N582" i="23"/>
  <c r="P599" i="23"/>
  <c r="AA599" i="23" s="1"/>
  <c r="Q596" i="23" s="1"/>
  <c r="J605" i="23"/>
  <c r="J604" i="23"/>
  <c r="N605" i="23"/>
  <c r="N604" i="23"/>
  <c r="S605" i="23"/>
  <c r="S604" i="23"/>
  <c r="S603" i="23"/>
  <c r="W605" i="23"/>
  <c r="W604" i="23"/>
  <c r="W603" i="23"/>
  <c r="N603" i="23"/>
  <c r="V603" i="23"/>
  <c r="X618" i="23"/>
  <c r="Z645" i="23"/>
  <c r="AA645" i="23" s="1"/>
  <c r="Q642" i="23" s="1"/>
  <c r="M651" i="23"/>
  <c r="L654" i="23" s="1"/>
  <c r="O665" i="23"/>
  <c r="L665" i="23"/>
  <c r="J673" i="23"/>
  <c r="J672" i="23"/>
  <c r="N673" i="23"/>
  <c r="N672" i="23"/>
  <c r="N674" i="23"/>
  <c r="L678" i="23" s="1"/>
  <c r="P691" i="23"/>
  <c r="AA691" i="23" s="1"/>
  <c r="Q688" i="23" s="1"/>
  <c r="J697" i="23"/>
  <c r="J696" i="23"/>
  <c r="N697" i="23"/>
  <c r="N696" i="23"/>
  <c r="S697" i="23"/>
  <c r="S696" i="23"/>
  <c r="S695" i="23"/>
  <c r="W697" i="23"/>
  <c r="W696" i="23"/>
  <c r="W695" i="23"/>
  <c r="N695" i="23"/>
  <c r="V695" i="23"/>
  <c r="Z696" i="23"/>
  <c r="X710" i="23"/>
  <c r="L720" i="23"/>
  <c r="Z737" i="23"/>
  <c r="AA737" i="23" s="1"/>
  <c r="Q734" i="23" s="1"/>
  <c r="M743" i="23"/>
  <c r="O757" i="23"/>
  <c r="L757" i="23"/>
  <c r="J765" i="23"/>
  <c r="J764" i="23"/>
  <c r="N765" i="23"/>
  <c r="N764" i="23"/>
  <c r="N766" i="23"/>
  <c r="G99" i="22"/>
  <c r="G98" i="22"/>
  <c r="K99" i="22"/>
  <c r="K98" i="22"/>
  <c r="O99" i="22"/>
  <c r="O98" i="22"/>
  <c r="S99" i="22"/>
  <c r="S98" i="22"/>
  <c r="W99" i="22"/>
  <c r="W98" i="22"/>
  <c r="L113" i="22"/>
  <c r="Q113" i="22" s="1"/>
  <c r="P139" i="22"/>
  <c r="AA139" i="22" s="1"/>
  <c r="I143" i="22"/>
  <c r="O149" i="22"/>
  <c r="L151" i="22" s="1"/>
  <c r="G167" i="22"/>
  <c r="P165" i="22"/>
  <c r="AA165" i="22" s="1"/>
  <c r="AO14" i="22" s="1"/>
  <c r="K167" i="22"/>
  <c r="O167" i="22"/>
  <c r="G168" i="22"/>
  <c r="O168" i="22"/>
  <c r="G191" i="22"/>
  <c r="G190" i="22"/>
  <c r="K191" i="22"/>
  <c r="K190" i="22"/>
  <c r="O191" i="22"/>
  <c r="O190" i="22"/>
  <c r="S191" i="22"/>
  <c r="S190" i="22"/>
  <c r="W191" i="22"/>
  <c r="W190" i="22"/>
  <c r="L205" i="22"/>
  <c r="P231" i="22"/>
  <c r="AA231" i="22" s="1"/>
  <c r="G259" i="22"/>
  <c r="P257" i="22"/>
  <c r="K259" i="22"/>
  <c r="O259" i="22"/>
  <c r="G260" i="22"/>
  <c r="O260" i="22"/>
  <c r="G283" i="22"/>
  <c r="G282" i="22"/>
  <c r="K283" i="22"/>
  <c r="K282" i="22"/>
  <c r="O283" i="22"/>
  <c r="O282" i="22"/>
  <c r="S283" i="22"/>
  <c r="S282" i="22"/>
  <c r="W283" i="22"/>
  <c r="W282" i="22"/>
  <c r="L297" i="22"/>
  <c r="P323" i="22"/>
  <c r="AA323" i="22" s="1"/>
  <c r="I327" i="22"/>
  <c r="L333" i="22"/>
  <c r="G351" i="22"/>
  <c r="P349" i="22"/>
  <c r="AA349" i="22" s="1"/>
  <c r="AO22" i="22" s="1"/>
  <c r="K351" i="22"/>
  <c r="O351" i="22"/>
  <c r="G352" i="22"/>
  <c r="O352" i="22"/>
  <c r="G375" i="22"/>
  <c r="G374" i="22"/>
  <c r="K375" i="22"/>
  <c r="K374" i="22"/>
  <c r="O375" i="22"/>
  <c r="O374" i="22"/>
  <c r="S375" i="22"/>
  <c r="S374" i="22"/>
  <c r="W375" i="22"/>
  <c r="W374" i="22"/>
  <c r="L389" i="22"/>
  <c r="P415" i="22"/>
  <c r="AA415" i="22" s="1"/>
  <c r="G443" i="22"/>
  <c r="P441" i="22"/>
  <c r="AA441" i="22" s="1"/>
  <c r="AO26" i="22" s="1"/>
  <c r="K443" i="22"/>
  <c r="O443" i="22"/>
  <c r="G444" i="22"/>
  <c r="O444" i="22"/>
  <c r="G467" i="22"/>
  <c r="G466" i="22"/>
  <c r="K467" i="22"/>
  <c r="K466" i="22"/>
  <c r="O467" i="22"/>
  <c r="O466" i="22"/>
  <c r="S467" i="22"/>
  <c r="S466" i="22"/>
  <c r="Z466" i="22" s="1"/>
  <c r="W467" i="22"/>
  <c r="W466" i="22"/>
  <c r="AA507" i="22"/>
  <c r="Z557" i="22"/>
  <c r="P418" i="23"/>
  <c r="Z464" i="23"/>
  <c r="H511" i="23"/>
  <c r="L511" i="23"/>
  <c r="J511" i="23"/>
  <c r="R511" i="23"/>
  <c r="H513" i="23"/>
  <c r="Q527" i="23"/>
  <c r="H535" i="23"/>
  <c r="H534" i="23"/>
  <c r="L535" i="23"/>
  <c r="L534" i="23"/>
  <c r="P533" i="23"/>
  <c r="T536" i="23"/>
  <c r="T535" i="23"/>
  <c r="T534" i="23"/>
  <c r="X536" i="23"/>
  <c r="X535" i="23"/>
  <c r="X534" i="23"/>
  <c r="H536" i="23"/>
  <c r="H559" i="23"/>
  <c r="H558" i="23"/>
  <c r="L559" i="23"/>
  <c r="L558" i="23"/>
  <c r="P558" i="23" s="1"/>
  <c r="P556" i="23"/>
  <c r="AA556" i="23" s="1"/>
  <c r="AO31" i="23" s="1"/>
  <c r="T559" i="23"/>
  <c r="T558" i="23"/>
  <c r="X559" i="23"/>
  <c r="X558" i="23"/>
  <c r="I559" i="23"/>
  <c r="P576" i="23"/>
  <c r="AA576" i="23" s="1"/>
  <c r="I580" i="23"/>
  <c r="P580" i="23" s="1"/>
  <c r="Q580" i="23"/>
  <c r="Y580" i="23"/>
  <c r="O586" i="23"/>
  <c r="L588" i="23" s="1"/>
  <c r="G604" i="23"/>
  <c r="P604" i="23" s="1"/>
  <c r="G603" i="23"/>
  <c r="P602" i="23"/>
  <c r="AA602" i="23" s="1"/>
  <c r="AO33" i="23" s="1"/>
  <c r="K604" i="23"/>
  <c r="K603" i="23"/>
  <c r="O604" i="23"/>
  <c r="O603" i="23"/>
  <c r="G605" i="23"/>
  <c r="O605" i="23"/>
  <c r="G628" i="23"/>
  <c r="G627" i="23"/>
  <c r="K628" i="23"/>
  <c r="K627" i="23"/>
  <c r="O628" i="23"/>
  <c r="O627" i="23"/>
  <c r="S628" i="23"/>
  <c r="S627" i="23"/>
  <c r="Z627" i="23" s="1"/>
  <c r="W628" i="23"/>
  <c r="W627" i="23"/>
  <c r="G626" i="23"/>
  <c r="O626" i="23"/>
  <c r="W626" i="23"/>
  <c r="H649" i="23"/>
  <c r="P649" i="23" s="1"/>
  <c r="X649" i="23"/>
  <c r="P668" i="23"/>
  <c r="AA668" i="23" s="1"/>
  <c r="I672" i="23"/>
  <c r="P672" i="23" s="1"/>
  <c r="Q672" i="23"/>
  <c r="Y672" i="23"/>
  <c r="L677" i="23"/>
  <c r="G696" i="23"/>
  <c r="G695" i="23"/>
  <c r="P694" i="23"/>
  <c r="AA694" i="23" s="1"/>
  <c r="AO37" i="23" s="1"/>
  <c r="K696" i="23"/>
  <c r="K695" i="23"/>
  <c r="O696" i="23"/>
  <c r="O695" i="23"/>
  <c r="G697" i="23"/>
  <c r="O697" i="23"/>
  <c r="G720" i="23"/>
  <c r="G719" i="23"/>
  <c r="K720" i="23"/>
  <c r="K719" i="23"/>
  <c r="O720" i="23"/>
  <c r="O719" i="23"/>
  <c r="S720" i="23"/>
  <c r="S719" i="23"/>
  <c r="W720" i="23"/>
  <c r="W719" i="23"/>
  <c r="G718" i="23"/>
  <c r="O718" i="23"/>
  <c r="W718" i="23"/>
  <c r="H741" i="23"/>
  <c r="P741" i="23" s="1"/>
  <c r="X741" i="23"/>
  <c r="P760" i="23"/>
  <c r="AA760" i="23" s="1"/>
  <c r="I764" i="23"/>
  <c r="P764" i="23" s="1"/>
  <c r="Q764" i="23"/>
  <c r="Y764" i="23"/>
  <c r="L770" i="23"/>
  <c r="AA11" i="22"/>
  <c r="AA19" i="22"/>
  <c r="AA27" i="22"/>
  <c r="AA35" i="22"/>
  <c r="Q90" i="22"/>
  <c r="H98" i="22"/>
  <c r="L98" i="22"/>
  <c r="P96" i="22"/>
  <c r="T99" i="22"/>
  <c r="T98" i="22"/>
  <c r="Z98" i="22" s="1"/>
  <c r="X99" i="22"/>
  <c r="X98" i="22"/>
  <c r="H99" i="22"/>
  <c r="H122" i="22"/>
  <c r="L125" i="22" s="1"/>
  <c r="H121" i="22"/>
  <c r="L122" i="22"/>
  <c r="L121" i="22"/>
  <c r="P119" i="22"/>
  <c r="T122" i="22"/>
  <c r="T121" i="22"/>
  <c r="X122" i="22"/>
  <c r="X121" i="22"/>
  <c r="I122" i="22"/>
  <c r="Q145" i="22"/>
  <c r="Q144" i="22"/>
  <c r="U145" i="22"/>
  <c r="U144" i="22"/>
  <c r="Y145" i="22"/>
  <c r="Y144" i="22"/>
  <c r="J145" i="22"/>
  <c r="L159" i="22"/>
  <c r="Q159" i="22" s="1"/>
  <c r="Q182" i="22"/>
  <c r="H190" i="22"/>
  <c r="L190" i="22"/>
  <c r="P188" i="22"/>
  <c r="T191" i="22"/>
  <c r="T190" i="22"/>
  <c r="X191" i="22"/>
  <c r="X190" i="22"/>
  <c r="H191" i="22"/>
  <c r="H214" i="22"/>
  <c r="U218" i="22" s="1"/>
  <c r="L222" i="22" s="1"/>
  <c r="H213" i="22"/>
  <c r="L214" i="22"/>
  <c r="L213" i="22"/>
  <c r="P211" i="22"/>
  <c r="T214" i="22"/>
  <c r="T213" i="22"/>
  <c r="X214" i="22"/>
  <c r="X213" i="22"/>
  <c r="I214" i="22"/>
  <c r="Q237" i="22"/>
  <c r="Q236" i="22"/>
  <c r="U237" i="22"/>
  <c r="U236" i="22"/>
  <c r="Y237" i="22"/>
  <c r="Y236" i="22"/>
  <c r="J237" i="22"/>
  <c r="L251" i="22"/>
  <c r="Q251" i="22" s="1"/>
  <c r="Q274" i="22"/>
  <c r="H282" i="22"/>
  <c r="L282" i="22"/>
  <c r="P280" i="22"/>
  <c r="T283" i="22"/>
  <c r="T282" i="22"/>
  <c r="Z282" i="22" s="1"/>
  <c r="X283" i="22"/>
  <c r="X282" i="22"/>
  <c r="H283" i="22"/>
  <c r="H306" i="22"/>
  <c r="U309" i="22" s="1"/>
  <c r="L313" i="22" s="1"/>
  <c r="H305" i="22"/>
  <c r="P305" i="22" s="1"/>
  <c r="L306" i="22"/>
  <c r="L305" i="22"/>
  <c r="P303" i="22"/>
  <c r="T306" i="22"/>
  <c r="T305" i="22"/>
  <c r="X306" i="22"/>
  <c r="X305" i="22"/>
  <c r="I306" i="22"/>
  <c r="Q329" i="22"/>
  <c r="Q328" i="22"/>
  <c r="U329" i="22"/>
  <c r="U328" i="22"/>
  <c r="Y329" i="22"/>
  <c r="Y328" i="22"/>
  <c r="J329" i="22"/>
  <c r="O332" i="22"/>
  <c r="L334" i="22" s="1"/>
  <c r="L343" i="22"/>
  <c r="Q343" i="22" s="1"/>
  <c r="Q366" i="22"/>
  <c r="H374" i="22"/>
  <c r="L374" i="22"/>
  <c r="P372" i="22"/>
  <c r="T375" i="22"/>
  <c r="T374" i="22"/>
  <c r="X375" i="22"/>
  <c r="X374" i="22"/>
  <c r="H375" i="22"/>
  <c r="H398" i="22"/>
  <c r="H397" i="22"/>
  <c r="L398" i="22"/>
  <c r="L397" i="22"/>
  <c r="P395" i="22"/>
  <c r="T398" i="22"/>
  <c r="T397" i="22"/>
  <c r="X398" i="22"/>
  <c r="X397" i="22"/>
  <c r="I398" i="22"/>
  <c r="Q421" i="22"/>
  <c r="Q420" i="22"/>
  <c r="U421" i="22"/>
  <c r="U420" i="22"/>
  <c r="Y421" i="22"/>
  <c r="Y420" i="22"/>
  <c r="J421" i="22"/>
  <c r="L424" i="22" s="1"/>
  <c r="L435" i="22"/>
  <c r="Q435" i="22" s="1"/>
  <c r="H466" i="22"/>
  <c r="H467" i="22"/>
  <c r="L466" i="22"/>
  <c r="L467" i="22"/>
  <c r="P464" i="22"/>
  <c r="T467" i="22"/>
  <c r="T466" i="22"/>
  <c r="X467" i="22"/>
  <c r="X466" i="22"/>
  <c r="X465" i="22"/>
  <c r="Q490" i="22"/>
  <c r="Q489" i="22"/>
  <c r="Z487" i="22"/>
  <c r="U490" i="22"/>
  <c r="U489" i="22"/>
  <c r="Y490" i="22"/>
  <c r="Y489" i="22"/>
  <c r="R513" i="22"/>
  <c r="L517" i="22" s="1"/>
  <c r="R512" i="22"/>
  <c r="R511" i="22"/>
  <c r="V513" i="22"/>
  <c r="V512" i="22"/>
  <c r="V511" i="22"/>
  <c r="Z510" i="22"/>
  <c r="X526" i="22"/>
  <c r="X527" i="22"/>
  <c r="P557" i="22"/>
  <c r="AA557" i="22" s="1"/>
  <c r="AE31" i="22" s="1"/>
  <c r="Q582" i="22"/>
  <c r="Q581" i="22"/>
  <c r="Q580" i="22"/>
  <c r="Z579" i="22"/>
  <c r="U582" i="22"/>
  <c r="Y582" i="22"/>
  <c r="O585" i="22" s="1"/>
  <c r="L587" i="22" s="1"/>
  <c r="O619" i="22"/>
  <c r="L619" i="22"/>
  <c r="Q619" i="22" s="1"/>
  <c r="AA668" i="22"/>
  <c r="O481" i="22"/>
  <c r="Q481" i="22" s="1"/>
  <c r="P487" i="22"/>
  <c r="Z533" i="22"/>
  <c r="O573" i="22"/>
  <c r="Q573" i="22" s="1"/>
  <c r="P579" i="22"/>
  <c r="AA579" i="22" s="1"/>
  <c r="AO32" i="22" s="1"/>
  <c r="J605" i="22"/>
  <c r="N605" i="22"/>
  <c r="U609" i="22" s="1"/>
  <c r="L613" i="22" s="1"/>
  <c r="X619" i="22"/>
  <c r="Z625" i="22"/>
  <c r="G628" i="22"/>
  <c r="K628" i="22"/>
  <c r="O628" i="22"/>
  <c r="L642" i="22"/>
  <c r="Q642" i="22" s="1"/>
  <c r="H651" i="22"/>
  <c r="O654" i="22" s="1"/>
  <c r="L656" i="22" s="1"/>
  <c r="L651" i="22"/>
  <c r="X665" i="22"/>
  <c r="R674" i="22"/>
  <c r="R673" i="22"/>
  <c r="Z673" i="22" s="1"/>
  <c r="V674" i="22"/>
  <c r="V673" i="22"/>
  <c r="Z671" i="22"/>
  <c r="L688" i="22"/>
  <c r="Q688" i="22" s="1"/>
  <c r="I719" i="22"/>
  <c r="I718" i="22"/>
  <c r="M719" i="22"/>
  <c r="M718" i="22"/>
  <c r="Q720" i="22"/>
  <c r="Q719" i="22"/>
  <c r="Q718" i="22"/>
  <c r="Z717" i="22"/>
  <c r="U720" i="22"/>
  <c r="U719" i="22"/>
  <c r="U718" i="22"/>
  <c r="Y720" i="22"/>
  <c r="Y719" i="22"/>
  <c r="Y718" i="22"/>
  <c r="P719" i="22"/>
  <c r="Q743" i="22"/>
  <c r="Q742" i="22"/>
  <c r="U743" i="22"/>
  <c r="U742" i="22"/>
  <c r="Y743" i="22"/>
  <c r="Y742" i="22"/>
  <c r="L757" i="22"/>
  <c r="H99" i="21"/>
  <c r="L103" i="21" s="1"/>
  <c r="H98" i="21"/>
  <c r="L99" i="21"/>
  <c r="L98" i="21"/>
  <c r="P96" i="21"/>
  <c r="T99" i="21"/>
  <c r="T98" i="21"/>
  <c r="X99" i="21"/>
  <c r="X98" i="21"/>
  <c r="Q122" i="21"/>
  <c r="Q121" i="21"/>
  <c r="U122" i="21"/>
  <c r="U121" i="21"/>
  <c r="Y122" i="21"/>
  <c r="Y121" i="21"/>
  <c r="P162" i="21"/>
  <c r="H167" i="21"/>
  <c r="N214" i="21"/>
  <c r="N213" i="21"/>
  <c r="J214" i="21"/>
  <c r="I237" i="21"/>
  <c r="I236" i="21"/>
  <c r="M237" i="21"/>
  <c r="M236" i="21"/>
  <c r="R237" i="21"/>
  <c r="R236" i="21"/>
  <c r="V237" i="21"/>
  <c r="V236" i="21"/>
  <c r="Z234" i="21"/>
  <c r="AA254" i="21"/>
  <c r="G259" i="21"/>
  <c r="P257" i="21"/>
  <c r="O259" i="21"/>
  <c r="O260" i="21"/>
  <c r="K260" i="21"/>
  <c r="R260" i="21"/>
  <c r="X274" i="21"/>
  <c r="X273" i="21"/>
  <c r="G283" i="21"/>
  <c r="P280" i="21"/>
  <c r="K283" i="21"/>
  <c r="O283" i="21"/>
  <c r="O282" i="21"/>
  <c r="L297" i="21"/>
  <c r="O297" i="21"/>
  <c r="Z346" i="21"/>
  <c r="AA346" i="21" s="1"/>
  <c r="L352" i="21"/>
  <c r="L351" i="21"/>
  <c r="P349" i="21"/>
  <c r="T351" i="21"/>
  <c r="X352" i="21"/>
  <c r="AA369" i="21"/>
  <c r="Q398" i="21"/>
  <c r="Q397" i="21"/>
  <c r="Z395" i="21"/>
  <c r="U398" i="21"/>
  <c r="U397" i="21"/>
  <c r="Y398" i="21"/>
  <c r="Y397" i="21"/>
  <c r="P415" i="21"/>
  <c r="AA415" i="21" s="1"/>
  <c r="G421" i="21"/>
  <c r="G420" i="21"/>
  <c r="K420" i="21"/>
  <c r="AA438" i="21"/>
  <c r="AA392" i="20"/>
  <c r="Z602" i="22"/>
  <c r="P648" i="22"/>
  <c r="J674" i="22"/>
  <c r="J673" i="22"/>
  <c r="N674" i="22"/>
  <c r="N673" i="22"/>
  <c r="S674" i="22"/>
  <c r="S673" i="22"/>
  <c r="S672" i="22"/>
  <c r="W674" i="22"/>
  <c r="W673" i="22"/>
  <c r="W672" i="22"/>
  <c r="N672" i="22"/>
  <c r="I743" i="22"/>
  <c r="U747" i="22" s="1"/>
  <c r="L751" i="22" s="1"/>
  <c r="I742" i="22"/>
  <c r="M743" i="22"/>
  <c r="M742" i="22"/>
  <c r="R743" i="22"/>
  <c r="R742" i="22"/>
  <c r="R741" i="22"/>
  <c r="V743" i="22"/>
  <c r="V742" i="22"/>
  <c r="V741" i="22"/>
  <c r="Z740" i="22"/>
  <c r="M741" i="22"/>
  <c r="X757" i="22"/>
  <c r="R766" i="22"/>
  <c r="R765" i="22"/>
  <c r="V766" i="22"/>
  <c r="V765" i="22"/>
  <c r="Z765" i="22" s="1"/>
  <c r="Z763" i="22"/>
  <c r="I98" i="21"/>
  <c r="P98" i="21" s="1"/>
  <c r="M98" i="21"/>
  <c r="Q99" i="21"/>
  <c r="Q98" i="21"/>
  <c r="Z96" i="21"/>
  <c r="U99" i="21"/>
  <c r="U98" i="21"/>
  <c r="Y99" i="21"/>
  <c r="Y98" i="21"/>
  <c r="I122" i="21"/>
  <c r="I121" i="21"/>
  <c r="M122" i="21"/>
  <c r="M121" i="21"/>
  <c r="R122" i="21"/>
  <c r="R121" i="21"/>
  <c r="V122" i="21"/>
  <c r="L125" i="21" s="1"/>
  <c r="V121" i="21"/>
  <c r="Z119" i="21"/>
  <c r="O136" i="21"/>
  <c r="X136" i="21"/>
  <c r="L136" i="21" s="1"/>
  <c r="Q136" i="21" s="1"/>
  <c r="R145" i="21"/>
  <c r="R144" i="21"/>
  <c r="V145" i="21"/>
  <c r="V144" i="21"/>
  <c r="Z142" i="21"/>
  <c r="Q191" i="21"/>
  <c r="T214" i="21"/>
  <c r="X213" i="21"/>
  <c r="J236" i="21"/>
  <c r="J237" i="21"/>
  <c r="N236" i="21"/>
  <c r="N237" i="21"/>
  <c r="S236" i="21"/>
  <c r="W236" i="21"/>
  <c r="Z236" i="21" s="1"/>
  <c r="S237" i="21"/>
  <c r="P277" i="21"/>
  <c r="X319" i="21"/>
  <c r="X320" i="21"/>
  <c r="H374" i="21"/>
  <c r="H375" i="21"/>
  <c r="L374" i="21"/>
  <c r="L375" i="21"/>
  <c r="P372" i="21"/>
  <c r="T375" i="21"/>
  <c r="T374" i="21"/>
  <c r="X375" i="21"/>
  <c r="X374" i="21"/>
  <c r="I397" i="21"/>
  <c r="I398" i="21"/>
  <c r="M397" i="21"/>
  <c r="M398" i="21"/>
  <c r="R443" i="21"/>
  <c r="R444" i="21"/>
  <c r="V443" i="21"/>
  <c r="Z441" i="21"/>
  <c r="V444" i="21"/>
  <c r="AA461" i="21"/>
  <c r="AA461" i="20"/>
  <c r="L573" i="23"/>
  <c r="H489" i="22"/>
  <c r="P489" i="22" s="1"/>
  <c r="L489" i="22"/>
  <c r="T489" i="22"/>
  <c r="X489" i="22"/>
  <c r="L504" i="22"/>
  <c r="Q504" i="22" s="1"/>
  <c r="I512" i="22"/>
  <c r="P512" i="22" s="1"/>
  <c r="M512" i="22"/>
  <c r="Q512" i="22"/>
  <c r="U512" i="22"/>
  <c r="Y512" i="22"/>
  <c r="J535" i="22"/>
  <c r="N535" i="22"/>
  <c r="R535" i="22"/>
  <c r="Z535" i="22" s="1"/>
  <c r="V535" i="22"/>
  <c r="G558" i="22"/>
  <c r="K558" i="22"/>
  <c r="O558" i="22"/>
  <c r="S558" i="22"/>
  <c r="Z558" i="22" s="1"/>
  <c r="W558" i="22"/>
  <c r="U580" i="22"/>
  <c r="Y580" i="22"/>
  <c r="H581" i="22"/>
  <c r="L581" i="22"/>
  <c r="T581" i="22"/>
  <c r="X581" i="22"/>
  <c r="J603" i="22"/>
  <c r="N603" i="22"/>
  <c r="R603" i="22"/>
  <c r="V603" i="22"/>
  <c r="I604" i="22"/>
  <c r="P604" i="22" s="1"/>
  <c r="M604" i="22"/>
  <c r="Q604" i="22"/>
  <c r="U604" i="22"/>
  <c r="Y604" i="22"/>
  <c r="P625" i="22"/>
  <c r="G626" i="22"/>
  <c r="K626" i="22"/>
  <c r="O626" i="22"/>
  <c r="S626" i="22"/>
  <c r="W626" i="22"/>
  <c r="J627" i="22"/>
  <c r="P627" i="22" s="1"/>
  <c r="N627" i="22"/>
  <c r="R627" i="22"/>
  <c r="Z627" i="22" s="1"/>
  <c r="V627" i="22"/>
  <c r="H649" i="22"/>
  <c r="P649" i="22" s="1"/>
  <c r="L649" i="22"/>
  <c r="T649" i="22"/>
  <c r="X649" i="22"/>
  <c r="G650" i="22"/>
  <c r="P650" i="22" s="1"/>
  <c r="K650" i="22"/>
  <c r="O650" i="22"/>
  <c r="S650" i="22"/>
  <c r="Z650" i="22" s="1"/>
  <c r="W650" i="22"/>
  <c r="G673" i="22"/>
  <c r="G672" i="22"/>
  <c r="P671" i="22"/>
  <c r="K673" i="22"/>
  <c r="K672" i="22"/>
  <c r="O673" i="22"/>
  <c r="O672" i="22"/>
  <c r="G674" i="22"/>
  <c r="O674" i="22"/>
  <c r="G697" i="22"/>
  <c r="G696" i="22"/>
  <c r="K697" i="22"/>
  <c r="K696" i="22"/>
  <c r="O697" i="22"/>
  <c r="O696" i="22"/>
  <c r="S697" i="22"/>
  <c r="S696" i="22"/>
  <c r="W697" i="22"/>
  <c r="W696" i="22"/>
  <c r="G695" i="22"/>
  <c r="O695" i="22"/>
  <c r="W695" i="22"/>
  <c r="J742" i="22"/>
  <c r="P742" i="22" s="1"/>
  <c r="J741" i="22"/>
  <c r="N742" i="22"/>
  <c r="N741" i="22"/>
  <c r="N743" i="22"/>
  <c r="P760" i="22"/>
  <c r="AA760" i="22" s="1"/>
  <c r="Q757" i="22" s="1"/>
  <c r="J766" i="22"/>
  <c r="J765" i="22"/>
  <c r="N766" i="22"/>
  <c r="N765" i="22"/>
  <c r="S766" i="22"/>
  <c r="S765" i="22"/>
  <c r="S764" i="22"/>
  <c r="W766" i="22"/>
  <c r="W765" i="22"/>
  <c r="W764" i="22"/>
  <c r="N764" i="22"/>
  <c r="V764" i="22"/>
  <c r="Z93" i="21"/>
  <c r="AA93" i="21" s="1"/>
  <c r="M99" i="21"/>
  <c r="O113" i="21"/>
  <c r="L113" i="21"/>
  <c r="J121" i="21"/>
  <c r="N121" i="21"/>
  <c r="N122" i="21"/>
  <c r="P139" i="21"/>
  <c r="AA139" i="21" s="1"/>
  <c r="J145" i="21"/>
  <c r="J144" i="21"/>
  <c r="N145" i="21"/>
  <c r="N144" i="21"/>
  <c r="S145" i="21"/>
  <c r="S144" i="21"/>
  <c r="W145" i="21"/>
  <c r="W144" i="21"/>
  <c r="X158" i="21"/>
  <c r="L168" i="21"/>
  <c r="L167" i="21"/>
  <c r="P165" i="21"/>
  <c r="X168" i="21"/>
  <c r="X167" i="21"/>
  <c r="O182" i="21"/>
  <c r="Q182" i="21" s="1"/>
  <c r="H190" i="21"/>
  <c r="H191" i="21"/>
  <c r="L190" i="21"/>
  <c r="L191" i="21"/>
  <c r="P188" i="21"/>
  <c r="T191" i="21"/>
  <c r="T190" i="21"/>
  <c r="X191" i="21"/>
  <c r="X190" i="21"/>
  <c r="Z208" i="21"/>
  <c r="AA208" i="21" s="1"/>
  <c r="L213" i="21"/>
  <c r="Q214" i="21"/>
  <c r="Q213" i="21"/>
  <c r="U214" i="21"/>
  <c r="U213" i="21"/>
  <c r="Y214" i="21"/>
  <c r="Y213" i="21"/>
  <c r="K237" i="21"/>
  <c r="R259" i="21"/>
  <c r="Z257" i="21"/>
  <c r="G260" i="21"/>
  <c r="V260" i="21"/>
  <c r="P300" i="21"/>
  <c r="AA300" i="21" s="1"/>
  <c r="P326" i="21"/>
  <c r="AA326" i="21" s="1"/>
  <c r="AO21" i="21" s="1"/>
  <c r="G329" i="21"/>
  <c r="G328" i="21"/>
  <c r="K329" i="21"/>
  <c r="K328" i="21"/>
  <c r="O329" i="21"/>
  <c r="O328" i="21"/>
  <c r="H351" i="21"/>
  <c r="I421" i="21"/>
  <c r="I420" i="21"/>
  <c r="M421" i="21"/>
  <c r="M420" i="21"/>
  <c r="R421" i="21"/>
  <c r="R420" i="21"/>
  <c r="V421" i="21"/>
  <c r="V420" i="21"/>
  <c r="Z418" i="21"/>
  <c r="N444" i="21"/>
  <c r="N443" i="21"/>
  <c r="Z533" i="23"/>
  <c r="P579" i="23"/>
  <c r="AA579" i="23" s="1"/>
  <c r="AO32" i="23" s="1"/>
  <c r="Z625" i="23"/>
  <c r="P671" i="23"/>
  <c r="AA671" i="23" s="1"/>
  <c r="AO36" i="23" s="1"/>
  <c r="Z717" i="23"/>
  <c r="P763" i="23"/>
  <c r="Z96" i="22"/>
  <c r="P142" i="22"/>
  <c r="AA142" i="22" s="1"/>
  <c r="AO13" i="22" s="1"/>
  <c r="Z188" i="22"/>
  <c r="P234" i="22"/>
  <c r="AA234" i="22" s="1"/>
  <c r="AO17" i="22" s="1"/>
  <c r="Z280" i="22"/>
  <c r="P326" i="22"/>
  <c r="AA326" i="22" s="1"/>
  <c r="AO21" i="22" s="1"/>
  <c r="Z372" i="22"/>
  <c r="P418" i="22"/>
  <c r="AA418" i="22" s="1"/>
  <c r="AO25" i="22" s="1"/>
  <c r="Z464" i="22"/>
  <c r="P510" i="22"/>
  <c r="Z556" i="22"/>
  <c r="U581" i="22"/>
  <c r="Y581" i="22"/>
  <c r="P602" i="22"/>
  <c r="R604" i="22"/>
  <c r="V604" i="22"/>
  <c r="S627" i="22"/>
  <c r="W627" i="22"/>
  <c r="Z648" i="22"/>
  <c r="T650" i="22"/>
  <c r="X650" i="22"/>
  <c r="L665" i="22"/>
  <c r="Q665" i="22" s="1"/>
  <c r="J672" i="22"/>
  <c r="R672" i="22"/>
  <c r="H696" i="22"/>
  <c r="H695" i="22"/>
  <c r="L696" i="22"/>
  <c r="L695" i="22"/>
  <c r="P694" i="22"/>
  <c r="AA694" i="22" s="1"/>
  <c r="AO37" i="22" s="1"/>
  <c r="T697" i="22"/>
  <c r="T696" i="22"/>
  <c r="Z696" i="22" s="1"/>
  <c r="T695" i="22"/>
  <c r="X697" i="22"/>
  <c r="X696" i="22"/>
  <c r="X695" i="22"/>
  <c r="H697" i="22"/>
  <c r="H720" i="22"/>
  <c r="U724" i="22" s="1"/>
  <c r="L728" i="22" s="1"/>
  <c r="H719" i="22"/>
  <c r="L720" i="22"/>
  <c r="L719" i="22"/>
  <c r="P717" i="22"/>
  <c r="AA717" i="22" s="1"/>
  <c r="AO38" i="22" s="1"/>
  <c r="T720" i="22"/>
  <c r="T719" i="22"/>
  <c r="X720" i="22"/>
  <c r="X719" i="22"/>
  <c r="I720" i="22"/>
  <c r="P737" i="22"/>
  <c r="AA737" i="22" s="1"/>
  <c r="I741" i="22"/>
  <c r="P741" i="22" s="1"/>
  <c r="Q741" i="22"/>
  <c r="Y741" i="22"/>
  <c r="L746" i="22"/>
  <c r="G765" i="22"/>
  <c r="G764" i="22"/>
  <c r="P763" i="22"/>
  <c r="AA763" i="22" s="1"/>
  <c r="AO40" i="22" s="1"/>
  <c r="K765" i="22"/>
  <c r="K764" i="22"/>
  <c r="O765" i="22"/>
  <c r="O764" i="22"/>
  <c r="G766" i="22"/>
  <c r="O766" i="22"/>
  <c r="AA18" i="21"/>
  <c r="AA26" i="21"/>
  <c r="AA34" i="21"/>
  <c r="L90" i="21"/>
  <c r="U103" i="21"/>
  <c r="L107" i="21" s="1"/>
  <c r="P116" i="21"/>
  <c r="AA116" i="21" s="1"/>
  <c r="O126" i="21"/>
  <c r="L128" i="21" s="1"/>
  <c r="G144" i="21"/>
  <c r="P142" i="21"/>
  <c r="AA142" i="21" s="1"/>
  <c r="AO13" i="21" s="1"/>
  <c r="K144" i="21"/>
  <c r="O144" i="21"/>
  <c r="G145" i="21"/>
  <c r="O145" i="21"/>
  <c r="M191" i="21"/>
  <c r="M190" i="21"/>
  <c r="Z188" i="21"/>
  <c r="Q190" i="21"/>
  <c r="Y191" i="21"/>
  <c r="U191" i="21"/>
  <c r="I213" i="21"/>
  <c r="I214" i="21"/>
  <c r="M213" i="21"/>
  <c r="M214" i="21"/>
  <c r="R213" i="21"/>
  <c r="Z211" i="21"/>
  <c r="V213" i="21"/>
  <c r="R214" i="21"/>
  <c r="U237" i="21"/>
  <c r="Y236" i="21"/>
  <c r="W237" i="21"/>
  <c r="J260" i="21"/>
  <c r="N260" i="21"/>
  <c r="N259" i="21"/>
  <c r="S260" i="21"/>
  <c r="S259" i="21"/>
  <c r="W260" i="21"/>
  <c r="W259" i="21"/>
  <c r="S282" i="21"/>
  <c r="G282" i="21"/>
  <c r="S283" i="21"/>
  <c r="P303" i="21"/>
  <c r="T305" i="21"/>
  <c r="L310" i="21"/>
  <c r="I328" i="21"/>
  <c r="I327" i="21"/>
  <c r="K352" i="21"/>
  <c r="H352" i="21"/>
  <c r="T352" i="21"/>
  <c r="O366" i="21"/>
  <c r="Q366" i="21" s="1"/>
  <c r="I374" i="21"/>
  <c r="J443" i="21"/>
  <c r="Z742" i="21"/>
  <c r="AA507" i="21"/>
  <c r="X527" i="21"/>
  <c r="R536" i="21"/>
  <c r="R535" i="21"/>
  <c r="V536" i="21"/>
  <c r="V535" i="21"/>
  <c r="Z533" i="21"/>
  <c r="G559" i="21"/>
  <c r="G558" i="21"/>
  <c r="K559" i="21"/>
  <c r="K558" i="21"/>
  <c r="O559" i="21"/>
  <c r="O558" i="21"/>
  <c r="S559" i="21"/>
  <c r="S558" i="21"/>
  <c r="Z558" i="21" s="1"/>
  <c r="W559" i="21"/>
  <c r="W558" i="21"/>
  <c r="G557" i="21"/>
  <c r="O557" i="21"/>
  <c r="W557" i="21"/>
  <c r="H582" i="21"/>
  <c r="H581" i="21"/>
  <c r="L582" i="21"/>
  <c r="L581" i="21"/>
  <c r="P581" i="21" s="1"/>
  <c r="P579" i="21"/>
  <c r="T582" i="21"/>
  <c r="T581" i="21"/>
  <c r="X582" i="21"/>
  <c r="X581" i="21"/>
  <c r="I605" i="21"/>
  <c r="I604" i="21"/>
  <c r="P604" i="21" s="1"/>
  <c r="M605" i="21"/>
  <c r="L609" i="21" s="1"/>
  <c r="M604" i="21"/>
  <c r="R605" i="21"/>
  <c r="R604" i="21"/>
  <c r="R603" i="21"/>
  <c r="V605" i="21"/>
  <c r="V604" i="21"/>
  <c r="V603" i="21"/>
  <c r="Z602" i="21"/>
  <c r="M603" i="21"/>
  <c r="G627" i="21"/>
  <c r="P627" i="21" s="1"/>
  <c r="G626" i="21"/>
  <c r="P625" i="21"/>
  <c r="K627" i="21"/>
  <c r="K626" i="21"/>
  <c r="O627" i="21"/>
  <c r="O626" i="21"/>
  <c r="G628" i="21"/>
  <c r="AA691" i="21"/>
  <c r="X711" i="21"/>
  <c r="R720" i="21"/>
  <c r="R719" i="21"/>
  <c r="Z719" i="21" s="1"/>
  <c r="V720" i="21"/>
  <c r="V719" i="21"/>
  <c r="Z717" i="21"/>
  <c r="G743" i="21"/>
  <c r="G742" i="21"/>
  <c r="K743" i="21"/>
  <c r="K742" i="21"/>
  <c r="O743" i="21"/>
  <c r="O742" i="21"/>
  <c r="S743" i="21"/>
  <c r="S742" i="21"/>
  <c r="W743" i="21"/>
  <c r="W742" i="21"/>
  <c r="G741" i="21"/>
  <c r="O741" i="21"/>
  <c r="W741" i="21"/>
  <c r="P93" i="20"/>
  <c r="AA93" i="20" s="1"/>
  <c r="Q122" i="20"/>
  <c r="L144" i="20"/>
  <c r="T145" i="20"/>
  <c r="X144" i="20"/>
  <c r="J167" i="20"/>
  <c r="J168" i="20"/>
  <c r="N167" i="20"/>
  <c r="N168" i="20"/>
  <c r="S167" i="20"/>
  <c r="W167" i="20"/>
  <c r="S168" i="20"/>
  <c r="P208" i="20"/>
  <c r="X251" i="20"/>
  <c r="O251" i="20" s="1"/>
  <c r="Q259" i="20"/>
  <c r="Q260" i="20"/>
  <c r="Z257" i="20"/>
  <c r="U259" i="20"/>
  <c r="U260" i="20"/>
  <c r="P277" i="20"/>
  <c r="N329" i="20"/>
  <c r="N328" i="20"/>
  <c r="J329" i="20"/>
  <c r="I352" i="20"/>
  <c r="I351" i="20"/>
  <c r="M352" i="20"/>
  <c r="M351" i="20"/>
  <c r="R352" i="20"/>
  <c r="R351" i="20"/>
  <c r="V352" i="20"/>
  <c r="V351" i="20"/>
  <c r="Z349" i="20"/>
  <c r="G375" i="20"/>
  <c r="G374" i="20"/>
  <c r="P372" i="20"/>
  <c r="K375" i="20"/>
  <c r="K374" i="20"/>
  <c r="O375" i="20"/>
  <c r="O374" i="20"/>
  <c r="O619" i="20"/>
  <c r="L619" i="20"/>
  <c r="Q619" i="20" s="1"/>
  <c r="X136" i="19"/>
  <c r="X135" i="19"/>
  <c r="AA231" i="19"/>
  <c r="X412" i="19"/>
  <c r="X411" i="19"/>
  <c r="U329" i="21"/>
  <c r="Z372" i="21"/>
  <c r="U374" i="21"/>
  <c r="Q375" i="21"/>
  <c r="V397" i="21"/>
  <c r="R398" i="21"/>
  <c r="Q420" i="21"/>
  <c r="W420" i="21"/>
  <c r="S421" i="21"/>
  <c r="S444" i="21"/>
  <c r="S443" i="21"/>
  <c r="W444" i="21"/>
  <c r="W443" i="21"/>
  <c r="G444" i="21"/>
  <c r="G467" i="21"/>
  <c r="G466" i="21"/>
  <c r="K467" i="21"/>
  <c r="K466" i="21"/>
  <c r="O467" i="21"/>
  <c r="O466" i="21"/>
  <c r="S467" i="21"/>
  <c r="S466" i="21"/>
  <c r="W467" i="21"/>
  <c r="W466" i="21"/>
  <c r="Q513" i="21"/>
  <c r="Q512" i="21"/>
  <c r="U513" i="21"/>
  <c r="U512" i="21"/>
  <c r="Y513" i="21"/>
  <c r="Y512" i="21"/>
  <c r="P530" i="21"/>
  <c r="AA530" i="21" s="1"/>
  <c r="J536" i="21"/>
  <c r="J535" i="21"/>
  <c r="N536" i="21"/>
  <c r="N535" i="21"/>
  <c r="S536" i="21"/>
  <c r="S535" i="21"/>
  <c r="S534" i="21"/>
  <c r="W536" i="21"/>
  <c r="W535" i="21"/>
  <c r="Z535" i="21" s="1"/>
  <c r="W534" i="21"/>
  <c r="N534" i="21"/>
  <c r="V534" i="21"/>
  <c r="H558" i="21"/>
  <c r="H557" i="21"/>
  <c r="L558" i="21"/>
  <c r="L557" i="21"/>
  <c r="P556" i="21"/>
  <c r="T559" i="21"/>
  <c r="T558" i="21"/>
  <c r="T557" i="21"/>
  <c r="X559" i="21"/>
  <c r="X558" i="21"/>
  <c r="X557" i="21"/>
  <c r="H559" i="21"/>
  <c r="I581" i="21"/>
  <c r="I580" i="21"/>
  <c r="M581" i="21"/>
  <c r="M580" i="21"/>
  <c r="Q582" i="21"/>
  <c r="Q581" i="21"/>
  <c r="Q580" i="21"/>
  <c r="Z579" i="21"/>
  <c r="U582" i="21"/>
  <c r="U581" i="21"/>
  <c r="U580" i="21"/>
  <c r="Y582" i="21"/>
  <c r="Y581" i="21"/>
  <c r="Y580" i="21"/>
  <c r="L580" i="21"/>
  <c r="T580" i="21"/>
  <c r="I582" i="21"/>
  <c r="O596" i="21"/>
  <c r="L596" i="21"/>
  <c r="J604" i="21"/>
  <c r="J603" i="21"/>
  <c r="N604" i="21"/>
  <c r="N603" i="21"/>
  <c r="Z622" i="21"/>
  <c r="AA622" i="21" s="1"/>
  <c r="Q619" i="21" s="1"/>
  <c r="X641" i="21"/>
  <c r="Q697" i="21"/>
  <c r="Q696" i="21"/>
  <c r="U697" i="21"/>
  <c r="U696" i="21"/>
  <c r="Y697" i="21"/>
  <c r="Y696" i="21"/>
  <c r="P714" i="21"/>
  <c r="AA714" i="21" s="1"/>
  <c r="J720" i="21"/>
  <c r="J719" i="21"/>
  <c r="N720" i="21"/>
  <c r="N719" i="21"/>
  <c r="S720" i="21"/>
  <c r="S719" i="21"/>
  <c r="S718" i="21"/>
  <c r="W720" i="21"/>
  <c r="W719" i="21"/>
  <c r="W718" i="21"/>
  <c r="N718" i="21"/>
  <c r="V718" i="21"/>
  <c r="H742" i="21"/>
  <c r="H741" i="21"/>
  <c r="L742" i="21"/>
  <c r="L741" i="21"/>
  <c r="P740" i="21"/>
  <c r="AA740" i="21" s="1"/>
  <c r="AO39" i="21" s="1"/>
  <c r="T743" i="21"/>
  <c r="T742" i="21"/>
  <c r="T741" i="21"/>
  <c r="X743" i="21"/>
  <c r="X742" i="21"/>
  <c r="X741" i="21"/>
  <c r="H743" i="21"/>
  <c r="P760" i="21"/>
  <c r="AA760" i="21" s="1"/>
  <c r="Q757" i="21" s="1"/>
  <c r="X765" i="21"/>
  <c r="H121" i="20"/>
  <c r="H122" i="20"/>
  <c r="L121" i="20"/>
  <c r="L122" i="20"/>
  <c r="P119" i="20"/>
  <c r="T122" i="20"/>
  <c r="T121" i="20"/>
  <c r="X122" i="20"/>
  <c r="X121" i="20"/>
  <c r="Z139" i="20"/>
  <c r="AA139" i="20" s="1"/>
  <c r="Q145" i="20"/>
  <c r="Q144" i="20"/>
  <c r="U145" i="20"/>
  <c r="U144" i="20"/>
  <c r="Y145" i="20"/>
  <c r="Y144" i="20"/>
  <c r="T144" i="20"/>
  <c r="K168" i="20"/>
  <c r="R190" i="20"/>
  <c r="Z188" i="20"/>
  <c r="V191" i="20"/>
  <c r="AA231" i="20"/>
  <c r="Y259" i="20"/>
  <c r="H305" i="20"/>
  <c r="H306" i="20"/>
  <c r="L305" i="20"/>
  <c r="L306" i="20"/>
  <c r="P303" i="20"/>
  <c r="T306" i="20"/>
  <c r="T305" i="20"/>
  <c r="X306" i="20"/>
  <c r="X305" i="20"/>
  <c r="Q306" i="20"/>
  <c r="L328" i="20"/>
  <c r="T329" i="20"/>
  <c r="X328" i="20"/>
  <c r="J328" i="20"/>
  <c r="J351" i="20"/>
  <c r="J352" i="20"/>
  <c r="N351" i="20"/>
  <c r="N352" i="20"/>
  <c r="S351" i="20"/>
  <c r="W351" i="20"/>
  <c r="S352" i="20"/>
  <c r="Z369" i="20"/>
  <c r="H558" i="20"/>
  <c r="H557" i="20"/>
  <c r="H559" i="20"/>
  <c r="L558" i="20"/>
  <c r="L557" i="20"/>
  <c r="L559" i="20"/>
  <c r="P556" i="20"/>
  <c r="AA556" i="20" s="1"/>
  <c r="AO31" i="20" s="1"/>
  <c r="T559" i="20"/>
  <c r="T558" i="20"/>
  <c r="T557" i="20"/>
  <c r="X559" i="20"/>
  <c r="X558" i="20"/>
  <c r="X557" i="20"/>
  <c r="X642" i="20"/>
  <c r="X641" i="20"/>
  <c r="H674" i="20"/>
  <c r="H673" i="20"/>
  <c r="H672" i="20"/>
  <c r="L674" i="20"/>
  <c r="U678" i="20" s="1"/>
  <c r="L682" i="20" s="1"/>
  <c r="L673" i="20"/>
  <c r="L672" i="20"/>
  <c r="P671" i="20"/>
  <c r="T674" i="20"/>
  <c r="T673" i="20"/>
  <c r="X674" i="20"/>
  <c r="X673" i="20"/>
  <c r="X672" i="20"/>
  <c r="R718" i="20"/>
  <c r="R720" i="20"/>
  <c r="V718" i="20"/>
  <c r="V720" i="20"/>
  <c r="V719" i="20"/>
  <c r="Z717" i="20"/>
  <c r="R719" i="20"/>
  <c r="S329" i="19"/>
  <c r="S328" i="19"/>
  <c r="W329" i="19"/>
  <c r="W328" i="19"/>
  <c r="J559" i="19"/>
  <c r="J558" i="19"/>
  <c r="J557" i="19"/>
  <c r="N559" i="19"/>
  <c r="N558" i="19"/>
  <c r="N557" i="19"/>
  <c r="L734" i="22"/>
  <c r="Q734" i="22" s="1"/>
  <c r="J168" i="21"/>
  <c r="N168" i="21"/>
  <c r="Z165" i="21"/>
  <c r="J167" i="21"/>
  <c r="Q168" i="21"/>
  <c r="V168" i="21"/>
  <c r="W191" i="21"/>
  <c r="X214" i="21"/>
  <c r="P234" i="21"/>
  <c r="AA234" i="21" s="1"/>
  <c r="AO17" i="21" s="1"/>
  <c r="Y237" i="21"/>
  <c r="Q251" i="21"/>
  <c r="H259" i="21"/>
  <c r="X259" i="21"/>
  <c r="H260" i="21"/>
  <c r="T260" i="21"/>
  <c r="Z277" i="21"/>
  <c r="H282" i="21"/>
  <c r="L282" i="21"/>
  <c r="T283" i="21"/>
  <c r="T282" i="21"/>
  <c r="X283" i="21"/>
  <c r="X282" i="21"/>
  <c r="I282" i="21"/>
  <c r="I305" i="21"/>
  <c r="M305" i="21"/>
  <c r="Q306" i="21"/>
  <c r="Q305" i="21"/>
  <c r="U306" i="21"/>
  <c r="U305" i="21"/>
  <c r="Y306" i="21"/>
  <c r="Y305" i="21"/>
  <c r="J305" i="21"/>
  <c r="P323" i="21"/>
  <c r="AA323" i="21" s="1"/>
  <c r="I329" i="21"/>
  <c r="M329" i="21"/>
  <c r="R329" i="21"/>
  <c r="R328" i="21"/>
  <c r="V329" i="21"/>
  <c r="V328" i="21"/>
  <c r="Z326" i="21"/>
  <c r="Q329" i="21"/>
  <c r="X342" i="21"/>
  <c r="J352" i="21"/>
  <c r="N352" i="21"/>
  <c r="Z349" i="21"/>
  <c r="J351" i="21"/>
  <c r="V352" i="21"/>
  <c r="Q374" i="21"/>
  <c r="R397" i="21"/>
  <c r="O412" i="21"/>
  <c r="P418" i="21"/>
  <c r="S420" i="21"/>
  <c r="N421" i="21"/>
  <c r="Y421" i="21"/>
  <c r="Q435" i="21"/>
  <c r="P441" i="21"/>
  <c r="AA441" i="21" s="1"/>
  <c r="AO26" i="21" s="1"/>
  <c r="H443" i="21"/>
  <c r="P443" i="21" s="1"/>
  <c r="X443" i="21"/>
  <c r="H444" i="21"/>
  <c r="T444" i="21"/>
  <c r="X457" i="21"/>
  <c r="Z461" i="21"/>
  <c r="H466" i="21"/>
  <c r="L466" i="21"/>
  <c r="P464" i="21"/>
  <c r="AA464" i="21" s="1"/>
  <c r="AO27" i="21" s="1"/>
  <c r="T467" i="21"/>
  <c r="T466" i="21"/>
  <c r="X467" i="21"/>
  <c r="X466" i="21"/>
  <c r="X465" i="21"/>
  <c r="L467" i="21"/>
  <c r="H490" i="21"/>
  <c r="H489" i="21"/>
  <c r="L490" i="21"/>
  <c r="L489" i="21"/>
  <c r="P487" i="21"/>
  <c r="T490" i="21"/>
  <c r="T489" i="21"/>
  <c r="X490" i="21"/>
  <c r="X489" i="21"/>
  <c r="I513" i="21"/>
  <c r="I512" i="21"/>
  <c r="M513" i="21"/>
  <c r="M512" i="21"/>
  <c r="R513" i="21"/>
  <c r="R512" i="21"/>
  <c r="R511" i="21"/>
  <c r="V513" i="21"/>
  <c r="V512" i="21"/>
  <c r="V511" i="21"/>
  <c r="Z510" i="21"/>
  <c r="M511" i="21"/>
  <c r="U511" i="21"/>
  <c r="G535" i="21"/>
  <c r="G534" i="21"/>
  <c r="P533" i="21"/>
  <c r="AA533" i="21" s="1"/>
  <c r="AO30" i="21" s="1"/>
  <c r="K535" i="21"/>
  <c r="K534" i="21"/>
  <c r="O535" i="21"/>
  <c r="O534" i="21"/>
  <c r="G536" i="21"/>
  <c r="Z553" i="21"/>
  <c r="AA553" i="21" s="1"/>
  <c r="K557" i="21"/>
  <c r="S557" i="21"/>
  <c r="Z576" i="21"/>
  <c r="AA576" i="21" s="1"/>
  <c r="Q573" i="21" s="1"/>
  <c r="P599" i="21"/>
  <c r="AA599" i="21" s="1"/>
  <c r="I603" i="21"/>
  <c r="O609" i="21"/>
  <c r="L611" i="21" s="1"/>
  <c r="X619" i="21"/>
  <c r="R628" i="21"/>
  <c r="R627" i="21"/>
  <c r="V628" i="21"/>
  <c r="V627" i="21"/>
  <c r="Z627" i="21" s="1"/>
  <c r="Z625" i="21"/>
  <c r="O628" i="21"/>
  <c r="G651" i="21"/>
  <c r="G650" i="21"/>
  <c r="P650" i="21" s="1"/>
  <c r="K651" i="21"/>
  <c r="K650" i="21"/>
  <c r="O651" i="21"/>
  <c r="O650" i="21"/>
  <c r="S651" i="21"/>
  <c r="S650" i="21"/>
  <c r="Z650" i="21" s="1"/>
  <c r="W651" i="21"/>
  <c r="W650" i="21"/>
  <c r="G649" i="21"/>
  <c r="O649" i="21"/>
  <c r="W649" i="21"/>
  <c r="H674" i="21"/>
  <c r="L678" i="21" s="1"/>
  <c r="H673" i="21"/>
  <c r="P673" i="21" s="1"/>
  <c r="L674" i="21"/>
  <c r="L673" i="21"/>
  <c r="P671" i="21"/>
  <c r="AA671" i="21" s="1"/>
  <c r="AO36" i="21" s="1"/>
  <c r="T674" i="21"/>
  <c r="T673" i="21"/>
  <c r="X674" i="21"/>
  <c r="X673" i="21"/>
  <c r="I697" i="21"/>
  <c r="O701" i="21" s="1"/>
  <c r="L703" i="21" s="1"/>
  <c r="I696" i="21"/>
  <c r="P696" i="21" s="1"/>
  <c r="M697" i="21"/>
  <c r="O700" i="21" s="1"/>
  <c r="L702" i="21" s="1"/>
  <c r="M696" i="21"/>
  <c r="R697" i="21"/>
  <c r="R696" i="21"/>
  <c r="R695" i="21"/>
  <c r="V697" i="21"/>
  <c r="V696" i="21"/>
  <c r="V695" i="21"/>
  <c r="Z694" i="21"/>
  <c r="M695" i="21"/>
  <c r="U695" i="21"/>
  <c r="G719" i="21"/>
  <c r="P719" i="21" s="1"/>
  <c r="G718" i="21"/>
  <c r="P717" i="21"/>
  <c r="AA717" i="21" s="1"/>
  <c r="AO38" i="21" s="1"/>
  <c r="K719" i="21"/>
  <c r="K718" i="21"/>
  <c r="O719" i="21"/>
  <c r="O718" i="21"/>
  <c r="G720" i="21"/>
  <c r="Z737" i="21"/>
  <c r="AA737" i="21" s="1"/>
  <c r="K741" i="21"/>
  <c r="S741" i="21"/>
  <c r="Z760" i="21"/>
  <c r="H766" i="21"/>
  <c r="O769" i="21" s="1"/>
  <c r="L771" i="21" s="1"/>
  <c r="L766" i="21"/>
  <c r="P763" i="21"/>
  <c r="T765" i="21"/>
  <c r="T764" i="21"/>
  <c r="L764" i="21"/>
  <c r="H765" i="21"/>
  <c r="P765" i="21" s="1"/>
  <c r="Z93" i="20"/>
  <c r="L99" i="20"/>
  <c r="L98" i="20"/>
  <c r="P96" i="20"/>
  <c r="X99" i="20"/>
  <c r="T98" i="20"/>
  <c r="H99" i="20"/>
  <c r="M122" i="20"/>
  <c r="M121" i="20"/>
  <c r="Z119" i="20"/>
  <c r="Q121" i="20"/>
  <c r="Y122" i="20"/>
  <c r="U122" i="20"/>
  <c r="I144" i="20"/>
  <c r="I145" i="20"/>
  <c r="M144" i="20"/>
  <c r="M145" i="20"/>
  <c r="R144" i="20"/>
  <c r="Z142" i="20"/>
  <c r="V144" i="20"/>
  <c r="R145" i="20"/>
  <c r="U168" i="20"/>
  <c r="Y167" i="20"/>
  <c r="W168" i="20"/>
  <c r="P185" i="20"/>
  <c r="AA185" i="20" s="1"/>
  <c r="J191" i="20"/>
  <c r="N191" i="20"/>
  <c r="N190" i="20"/>
  <c r="S191" i="20"/>
  <c r="S190" i="20"/>
  <c r="W191" i="20"/>
  <c r="W190" i="20"/>
  <c r="S213" i="20"/>
  <c r="S214" i="20"/>
  <c r="P234" i="20"/>
  <c r="T236" i="20"/>
  <c r="Z277" i="20"/>
  <c r="L283" i="20"/>
  <c r="L282" i="20"/>
  <c r="P280" i="20"/>
  <c r="X283" i="20"/>
  <c r="T282" i="20"/>
  <c r="H283" i="20"/>
  <c r="M306" i="20"/>
  <c r="M305" i="20"/>
  <c r="Z303" i="20"/>
  <c r="Q305" i="20"/>
  <c r="Y306" i="20"/>
  <c r="U305" i="20"/>
  <c r="I306" i="20"/>
  <c r="Z323" i="20"/>
  <c r="AA323" i="20" s="1"/>
  <c r="Q320" i="20" s="1"/>
  <c r="Q329" i="20"/>
  <c r="Q328" i="20"/>
  <c r="U329" i="20"/>
  <c r="U328" i="20"/>
  <c r="Y329" i="20"/>
  <c r="Y328" i="20"/>
  <c r="K352" i="20"/>
  <c r="O355" i="20" s="1"/>
  <c r="L357" i="20" s="1"/>
  <c r="R374" i="20"/>
  <c r="V375" i="20"/>
  <c r="Z372" i="20"/>
  <c r="H398" i="20"/>
  <c r="L402" i="20" s="1"/>
  <c r="H397" i="20"/>
  <c r="L398" i="20"/>
  <c r="L397" i="20"/>
  <c r="P395" i="20"/>
  <c r="T398" i="20"/>
  <c r="T397" i="20"/>
  <c r="X398" i="20"/>
  <c r="X397" i="20"/>
  <c r="Z438" i="20"/>
  <c r="G443" i="20"/>
  <c r="P441" i="20"/>
  <c r="K443" i="20"/>
  <c r="K444" i="20"/>
  <c r="O443" i="20"/>
  <c r="O444" i="20"/>
  <c r="G467" i="20"/>
  <c r="G466" i="20"/>
  <c r="K467" i="20"/>
  <c r="K466" i="20"/>
  <c r="O467" i="20"/>
  <c r="O466" i="20"/>
  <c r="S467" i="20"/>
  <c r="S466" i="20"/>
  <c r="W467" i="20"/>
  <c r="W466" i="20"/>
  <c r="L573" i="20"/>
  <c r="O573" i="20"/>
  <c r="J604" i="20"/>
  <c r="J603" i="20"/>
  <c r="J605" i="20"/>
  <c r="N604" i="20"/>
  <c r="N603" i="20"/>
  <c r="N605" i="20"/>
  <c r="R628" i="20"/>
  <c r="R627" i="20"/>
  <c r="Z627" i="20" s="1"/>
  <c r="R626" i="20"/>
  <c r="V628" i="20"/>
  <c r="V627" i="20"/>
  <c r="Z625" i="20"/>
  <c r="T672" i="20"/>
  <c r="Z737" i="20"/>
  <c r="AA208" i="19"/>
  <c r="H236" i="19"/>
  <c r="H237" i="19"/>
  <c r="L236" i="19"/>
  <c r="L237" i="19"/>
  <c r="P234" i="19"/>
  <c r="T237" i="19"/>
  <c r="T236" i="19"/>
  <c r="X237" i="19"/>
  <c r="X236" i="19"/>
  <c r="I467" i="19"/>
  <c r="I466" i="19"/>
  <c r="M467" i="19"/>
  <c r="M466" i="19"/>
  <c r="R467" i="19"/>
  <c r="R466" i="19"/>
  <c r="V467" i="19"/>
  <c r="V466" i="19"/>
  <c r="Z464" i="19"/>
  <c r="P740" i="22"/>
  <c r="AA740" i="22" s="1"/>
  <c r="AO39" i="22" s="1"/>
  <c r="P119" i="21"/>
  <c r="AA119" i="21" s="1"/>
  <c r="AO12" i="21" s="1"/>
  <c r="Z162" i="21"/>
  <c r="G167" i="21"/>
  <c r="P167" i="21" s="1"/>
  <c r="K167" i="21"/>
  <c r="O167" i="21"/>
  <c r="S168" i="21"/>
  <c r="S167" i="21"/>
  <c r="Z167" i="21" s="1"/>
  <c r="W168" i="21"/>
  <c r="W167" i="21"/>
  <c r="G168" i="21"/>
  <c r="G191" i="21"/>
  <c r="K191" i="21"/>
  <c r="O191" i="21"/>
  <c r="G190" i="21"/>
  <c r="H214" i="21"/>
  <c r="L214" i="21"/>
  <c r="P211" i="21"/>
  <c r="AA211" i="21" s="1"/>
  <c r="AO16" i="21" s="1"/>
  <c r="H213" i="21"/>
  <c r="U218" i="21"/>
  <c r="L222" i="21" s="1"/>
  <c r="X228" i="21"/>
  <c r="L228" i="21" s="1"/>
  <c r="O236" i="21"/>
  <c r="O237" i="21"/>
  <c r="T259" i="21"/>
  <c r="Z280" i="21"/>
  <c r="U282" i="21"/>
  <c r="Q283" i="21"/>
  <c r="R304" i="21"/>
  <c r="Z303" i="21"/>
  <c r="V305" i="21"/>
  <c r="R306" i="21"/>
  <c r="J328" i="21"/>
  <c r="N328" i="21"/>
  <c r="W328" i="21"/>
  <c r="S329" i="21"/>
  <c r="G351" i="21"/>
  <c r="K351" i="21"/>
  <c r="O351" i="21"/>
  <c r="S352" i="21"/>
  <c r="S351" i="21"/>
  <c r="Z351" i="21" s="1"/>
  <c r="W352" i="21"/>
  <c r="W351" i="21"/>
  <c r="G352" i="21"/>
  <c r="G375" i="21"/>
  <c r="K375" i="21"/>
  <c r="O375" i="21"/>
  <c r="G374" i="21"/>
  <c r="M374" i="21"/>
  <c r="M375" i="21"/>
  <c r="Y375" i="21"/>
  <c r="H398" i="21"/>
  <c r="L398" i="21"/>
  <c r="P395" i="21"/>
  <c r="H397" i="21"/>
  <c r="N397" i="21"/>
  <c r="N398" i="21"/>
  <c r="O402" i="21" s="1"/>
  <c r="L404" i="21" s="1"/>
  <c r="X412" i="21"/>
  <c r="L412" i="21" s="1"/>
  <c r="Q412" i="21" s="1"/>
  <c r="O420" i="21"/>
  <c r="J421" i="21"/>
  <c r="O421" i="21"/>
  <c r="T443" i="21"/>
  <c r="O444" i="21"/>
  <c r="Z464" i="21"/>
  <c r="U465" i="21"/>
  <c r="M466" i="21"/>
  <c r="U466" i="21"/>
  <c r="H467" i="21"/>
  <c r="M467" i="21"/>
  <c r="U467" i="21"/>
  <c r="O481" i="21"/>
  <c r="Q481" i="21" s="1"/>
  <c r="I489" i="21"/>
  <c r="M489" i="21"/>
  <c r="Q490" i="21"/>
  <c r="Q489" i="21"/>
  <c r="Z487" i="21"/>
  <c r="U490" i="21"/>
  <c r="U489" i="21"/>
  <c r="Y490" i="21"/>
  <c r="Y489" i="21"/>
  <c r="P489" i="21"/>
  <c r="I490" i="21"/>
  <c r="O504" i="21"/>
  <c r="L504" i="21"/>
  <c r="J512" i="21"/>
  <c r="J511" i="21"/>
  <c r="N512" i="21"/>
  <c r="N511" i="21"/>
  <c r="O516" i="21"/>
  <c r="L518" i="21" s="1"/>
  <c r="L527" i="21"/>
  <c r="Q527" i="21" s="1"/>
  <c r="J534" i="21"/>
  <c r="R534" i="21"/>
  <c r="X549" i="21"/>
  <c r="H580" i="21"/>
  <c r="X580" i="21"/>
  <c r="Q605" i="21"/>
  <c r="Q604" i="21"/>
  <c r="U605" i="21"/>
  <c r="U604" i="21"/>
  <c r="Y605" i="21"/>
  <c r="Y604" i="21"/>
  <c r="N605" i="21"/>
  <c r="L608" i="21" s="1"/>
  <c r="J628" i="21"/>
  <c r="J627" i="21"/>
  <c r="N628" i="21"/>
  <c r="N627" i="21"/>
  <c r="S628" i="21"/>
  <c r="S627" i="21"/>
  <c r="S626" i="21"/>
  <c r="W628" i="21"/>
  <c r="W627" i="21"/>
  <c r="W626" i="21"/>
  <c r="N626" i="21"/>
  <c r="K628" i="21"/>
  <c r="H650" i="21"/>
  <c r="H649" i="21"/>
  <c r="L650" i="21"/>
  <c r="L649" i="21"/>
  <c r="P648" i="21"/>
  <c r="T651" i="21"/>
  <c r="T650" i="21"/>
  <c r="T649" i="21"/>
  <c r="X651" i="21"/>
  <c r="X650" i="21"/>
  <c r="X649" i="21"/>
  <c r="H651" i="21"/>
  <c r="O665" i="21"/>
  <c r="Q665" i="21" s="1"/>
  <c r="I673" i="21"/>
  <c r="I672" i="21"/>
  <c r="P672" i="21" s="1"/>
  <c r="M673" i="21"/>
  <c r="M672" i="21"/>
  <c r="Q674" i="21"/>
  <c r="Q673" i="21"/>
  <c r="Q672" i="21"/>
  <c r="Z671" i="21"/>
  <c r="U674" i="21"/>
  <c r="U673" i="21"/>
  <c r="U672" i="21"/>
  <c r="Y674" i="21"/>
  <c r="Y673" i="21"/>
  <c r="Y672" i="21"/>
  <c r="I674" i="21"/>
  <c r="O688" i="21"/>
  <c r="L688" i="21"/>
  <c r="J696" i="21"/>
  <c r="J695" i="21"/>
  <c r="N696" i="21"/>
  <c r="N695" i="21"/>
  <c r="L711" i="21"/>
  <c r="Q711" i="21" s="1"/>
  <c r="J718" i="21"/>
  <c r="R718" i="21"/>
  <c r="Z718" i="21" s="1"/>
  <c r="X733" i="21"/>
  <c r="L765" i="21"/>
  <c r="AA23" i="20"/>
  <c r="AA36" i="20"/>
  <c r="X90" i="20"/>
  <c r="X89" i="20"/>
  <c r="T99" i="20"/>
  <c r="P116" i="20"/>
  <c r="AA116" i="20" s="1"/>
  <c r="I121" i="20"/>
  <c r="Y121" i="20"/>
  <c r="N145" i="20"/>
  <c r="N144" i="20"/>
  <c r="I143" i="20"/>
  <c r="J145" i="20"/>
  <c r="I168" i="20"/>
  <c r="I167" i="20"/>
  <c r="M168" i="20"/>
  <c r="M167" i="20"/>
  <c r="R168" i="20"/>
  <c r="R167" i="20"/>
  <c r="V168" i="20"/>
  <c r="V167" i="20"/>
  <c r="Z167" i="20" s="1"/>
  <c r="Z165" i="20"/>
  <c r="G168" i="20"/>
  <c r="Q168" i="20"/>
  <c r="G190" i="20"/>
  <c r="P190" i="20" s="1"/>
  <c r="P188" i="20"/>
  <c r="O190" i="20"/>
  <c r="O191" i="20"/>
  <c r="K191" i="20"/>
  <c r="R191" i="20"/>
  <c r="X205" i="20"/>
  <c r="X204" i="20"/>
  <c r="G214" i="20"/>
  <c r="P211" i="20"/>
  <c r="K214" i="20"/>
  <c r="O214" i="20"/>
  <c r="O213" i="20"/>
  <c r="L228" i="20"/>
  <c r="O228" i="20"/>
  <c r="J237" i="20"/>
  <c r="J236" i="20"/>
  <c r="L236" i="20"/>
  <c r="P257" i="20"/>
  <c r="AA257" i="20" s="1"/>
  <c r="AO18" i="20" s="1"/>
  <c r="G260" i="20"/>
  <c r="G259" i="20"/>
  <c r="K260" i="20"/>
  <c r="K259" i="20"/>
  <c r="J260" i="20"/>
  <c r="X274" i="20"/>
  <c r="X273" i="20"/>
  <c r="T283" i="20"/>
  <c r="P300" i="20"/>
  <c r="AA300" i="20" s="1"/>
  <c r="U306" i="20"/>
  <c r="I328" i="20"/>
  <c r="I329" i="20"/>
  <c r="M328" i="20"/>
  <c r="M329" i="20"/>
  <c r="R328" i="20"/>
  <c r="Z326" i="20"/>
  <c r="V328" i="20"/>
  <c r="R329" i="20"/>
  <c r="U352" i="20"/>
  <c r="Y351" i="20"/>
  <c r="W352" i="20"/>
  <c r="P369" i="20"/>
  <c r="J375" i="20"/>
  <c r="J374" i="20"/>
  <c r="N375" i="20"/>
  <c r="S375" i="20"/>
  <c r="S374" i="20"/>
  <c r="W375" i="20"/>
  <c r="W374" i="20"/>
  <c r="V374" i="20"/>
  <c r="I397" i="20"/>
  <c r="M397" i="20"/>
  <c r="M398" i="20"/>
  <c r="Q398" i="20"/>
  <c r="U402" i="20" s="1"/>
  <c r="L406" i="20" s="1"/>
  <c r="Q397" i="20"/>
  <c r="Z395" i="20"/>
  <c r="U398" i="20"/>
  <c r="U397" i="20"/>
  <c r="Y398" i="20"/>
  <c r="Y397" i="20"/>
  <c r="Q421" i="20"/>
  <c r="Q420" i="20"/>
  <c r="Z418" i="20"/>
  <c r="AA418" i="20" s="1"/>
  <c r="AO25" i="20" s="1"/>
  <c r="U421" i="20"/>
  <c r="U420" i="20"/>
  <c r="Y421" i="20"/>
  <c r="Y420" i="20"/>
  <c r="G444" i="20"/>
  <c r="H466" i="20"/>
  <c r="H467" i="20"/>
  <c r="L466" i="20"/>
  <c r="P464" i="20"/>
  <c r="T467" i="20"/>
  <c r="T466" i="20"/>
  <c r="X467" i="20"/>
  <c r="X466" i="20"/>
  <c r="X465" i="20"/>
  <c r="L467" i="20"/>
  <c r="I513" i="20"/>
  <c r="I512" i="20"/>
  <c r="P512" i="20" s="1"/>
  <c r="I511" i="20"/>
  <c r="M513" i="20"/>
  <c r="M512" i="20"/>
  <c r="M511" i="20"/>
  <c r="R513" i="20"/>
  <c r="R512" i="20"/>
  <c r="R511" i="20"/>
  <c r="V513" i="20"/>
  <c r="V512" i="20"/>
  <c r="V511" i="20"/>
  <c r="Z510" i="20"/>
  <c r="X619" i="20"/>
  <c r="V626" i="20"/>
  <c r="M741" i="20"/>
  <c r="Q352" i="19"/>
  <c r="Q351" i="19"/>
  <c r="Z349" i="19"/>
  <c r="U352" i="19"/>
  <c r="U351" i="19"/>
  <c r="Y352" i="19"/>
  <c r="Y351" i="19"/>
  <c r="X481" i="19"/>
  <c r="O481" i="19" s="1"/>
  <c r="L481" i="20"/>
  <c r="J512" i="20"/>
  <c r="J511" i="20"/>
  <c r="N512" i="20"/>
  <c r="N511" i="20"/>
  <c r="X527" i="20"/>
  <c r="R536" i="20"/>
  <c r="R535" i="20"/>
  <c r="Z535" i="20" s="1"/>
  <c r="V536" i="20"/>
  <c r="V535" i="20"/>
  <c r="Z533" i="20"/>
  <c r="V534" i="20"/>
  <c r="H582" i="20"/>
  <c r="L586" i="20" s="1"/>
  <c r="H581" i="20"/>
  <c r="L582" i="20"/>
  <c r="L581" i="20"/>
  <c r="P581" i="20" s="1"/>
  <c r="P579" i="20"/>
  <c r="AA579" i="20" s="1"/>
  <c r="AO32" i="20" s="1"/>
  <c r="T582" i="20"/>
  <c r="T581" i="20"/>
  <c r="X582" i="20"/>
  <c r="O586" i="20" s="1"/>
  <c r="L588" i="20" s="1"/>
  <c r="X581" i="20"/>
  <c r="T580" i="20"/>
  <c r="P622" i="20"/>
  <c r="AA622" i="20" s="1"/>
  <c r="J628" i="20"/>
  <c r="J627" i="20"/>
  <c r="N628" i="20"/>
  <c r="N627" i="20"/>
  <c r="S628" i="20"/>
  <c r="S627" i="20"/>
  <c r="S626" i="20"/>
  <c r="W628" i="20"/>
  <c r="W627" i="20"/>
  <c r="W626" i="20"/>
  <c r="I673" i="20"/>
  <c r="I672" i="20"/>
  <c r="M673" i="20"/>
  <c r="M672" i="20"/>
  <c r="Q674" i="20"/>
  <c r="Q673" i="20"/>
  <c r="Q672" i="20"/>
  <c r="Z671" i="20"/>
  <c r="U674" i="20"/>
  <c r="U673" i="20"/>
  <c r="U672" i="20"/>
  <c r="Y674" i="20"/>
  <c r="Y673" i="20"/>
  <c r="Y672" i="20"/>
  <c r="P673" i="20"/>
  <c r="AA691" i="20"/>
  <c r="Q697" i="20"/>
  <c r="Q696" i="20"/>
  <c r="U697" i="20"/>
  <c r="U696" i="20"/>
  <c r="Y697" i="20"/>
  <c r="Y696" i="20"/>
  <c r="Y695" i="20"/>
  <c r="J718" i="20"/>
  <c r="J720" i="20"/>
  <c r="O723" i="20" s="1"/>
  <c r="L725" i="20" s="1"/>
  <c r="J719" i="20"/>
  <c r="N718" i="20"/>
  <c r="N720" i="20"/>
  <c r="N719" i="20"/>
  <c r="X733" i="20"/>
  <c r="X734" i="20"/>
  <c r="I742" i="20"/>
  <c r="I99" i="19"/>
  <c r="I98" i="19"/>
  <c r="M99" i="19"/>
  <c r="M98" i="19"/>
  <c r="R99" i="19"/>
  <c r="R98" i="19"/>
  <c r="V99" i="19"/>
  <c r="V98" i="19"/>
  <c r="Z96" i="19"/>
  <c r="O113" i="19"/>
  <c r="L113" i="19"/>
  <c r="P116" i="19"/>
  <c r="L251" i="19"/>
  <c r="O251" i="19"/>
  <c r="J306" i="19"/>
  <c r="J305" i="19"/>
  <c r="N306" i="19"/>
  <c r="N305" i="19"/>
  <c r="S306" i="19"/>
  <c r="S305" i="19"/>
  <c r="W306" i="19"/>
  <c r="W305" i="19"/>
  <c r="G329" i="19"/>
  <c r="G328" i="19"/>
  <c r="P326" i="19"/>
  <c r="AA326" i="19" s="1"/>
  <c r="AO21" i="19" s="1"/>
  <c r="K329" i="19"/>
  <c r="K328" i="19"/>
  <c r="O329" i="19"/>
  <c r="O328" i="19"/>
  <c r="P346" i="19"/>
  <c r="I351" i="19"/>
  <c r="I352" i="19"/>
  <c r="M351" i="19"/>
  <c r="M352" i="19"/>
  <c r="I375" i="19"/>
  <c r="I374" i="19"/>
  <c r="M375" i="19"/>
  <c r="M374" i="19"/>
  <c r="R375" i="19"/>
  <c r="R374" i="19"/>
  <c r="V375" i="19"/>
  <c r="V374" i="19"/>
  <c r="Z372" i="19"/>
  <c r="O389" i="19"/>
  <c r="L389" i="19"/>
  <c r="P392" i="19"/>
  <c r="H513" i="19"/>
  <c r="H511" i="19"/>
  <c r="H512" i="19"/>
  <c r="L513" i="19"/>
  <c r="L512" i="19"/>
  <c r="L511" i="19"/>
  <c r="P510" i="19"/>
  <c r="X513" i="19"/>
  <c r="X511" i="19"/>
  <c r="X512" i="19"/>
  <c r="I536" i="19"/>
  <c r="I535" i="19"/>
  <c r="I534" i="19"/>
  <c r="M536" i="19"/>
  <c r="M535" i="19"/>
  <c r="M534" i="19"/>
  <c r="R536" i="19"/>
  <c r="R535" i="19"/>
  <c r="R534" i="19"/>
  <c r="V536" i="19"/>
  <c r="V535" i="19"/>
  <c r="V534" i="19"/>
  <c r="Z533" i="19"/>
  <c r="U585" i="21"/>
  <c r="L589" i="21" s="1"/>
  <c r="I765" i="21"/>
  <c r="M765" i="21"/>
  <c r="Q766" i="21"/>
  <c r="O770" i="21" s="1"/>
  <c r="L772" i="21" s="1"/>
  <c r="Q765" i="21"/>
  <c r="U766" i="21"/>
  <c r="U765" i="21"/>
  <c r="Y766" i="21"/>
  <c r="Y765" i="21"/>
  <c r="I764" i="21"/>
  <c r="Y764" i="21"/>
  <c r="J765" i="21"/>
  <c r="Z96" i="20"/>
  <c r="J98" i="20"/>
  <c r="V99" i="20"/>
  <c r="O159" i="20"/>
  <c r="P165" i="20"/>
  <c r="H190" i="20"/>
  <c r="X190" i="20"/>
  <c r="H191" i="20"/>
  <c r="T191" i="20"/>
  <c r="Z208" i="20"/>
  <c r="H213" i="20"/>
  <c r="L213" i="20"/>
  <c r="T214" i="20"/>
  <c r="T213" i="20"/>
  <c r="X214" i="20"/>
  <c r="X213" i="20"/>
  <c r="I213" i="20"/>
  <c r="I236" i="20"/>
  <c r="M236" i="20"/>
  <c r="Q237" i="20"/>
  <c r="Q236" i="20"/>
  <c r="U237" i="20"/>
  <c r="U236" i="20"/>
  <c r="Y237" i="20"/>
  <c r="Y236" i="20"/>
  <c r="P254" i="20"/>
  <c r="AA254" i="20" s="1"/>
  <c r="I260" i="20"/>
  <c r="M260" i="20"/>
  <c r="R260" i="20"/>
  <c r="R259" i="20"/>
  <c r="V260" i="20"/>
  <c r="V259" i="20"/>
  <c r="Z280" i="20"/>
  <c r="J282" i="20"/>
  <c r="V283" i="20"/>
  <c r="O343" i="20"/>
  <c r="P349" i="20"/>
  <c r="H374" i="20"/>
  <c r="L374" i="20"/>
  <c r="T375" i="20"/>
  <c r="T374" i="20"/>
  <c r="X375" i="20"/>
  <c r="X374" i="20"/>
  <c r="L375" i="20"/>
  <c r="Z392" i="20"/>
  <c r="I421" i="20"/>
  <c r="I420" i="20"/>
  <c r="P420" i="20" s="1"/>
  <c r="M421" i="20"/>
  <c r="M420" i="20"/>
  <c r="R421" i="20"/>
  <c r="R420" i="20"/>
  <c r="V421" i="20"/>
  <c r="V420" i="20"/>
  <c r="O435" i="20"/>
  <c r="X435" i="20"/>
  <c r="L435" i="20" s="1"/>
  <c r="R444" i="20"/>
  <c r="R443" i="20"/>
  <c r="Z443" i="20" s="1"/>
  <c r="V444" i="20"/>
  <c r="V443" i="20"/>
  <c r="Z441" i="20"/>
  <c r="H490" i="20"/>
  <c r="H489" i="20"/>
  <c r="L490" i="20"/>
  <c r="L489" i="20"/>
  <c r="P487" i="20"/>
  <c r="T490" i="20"/>
  <c r="T489" i="20"/>
  <c r="X490" i="20"/>
  <c r="X489" i="20"/>
  <c r="N513" i="20"/>
  <c r="P530" i="20"/>
  <c r="AA530" i="20" s="1"/>
  <c r="J536" i="20"/>
  <c r="J535" i="20"/>
  <c r="N536" i="20"/>
  <c r="N535" i="20"/>
  <c r="S536" i="20"/>
  <c r="S535" i="20"/>
  <c r="S534" i="20"/>
  <c r="W536" i="20"/>
  <c r="W535" i="20"/>
  <c r="W534" i="20"/>
  <c r="R534" i="20"/>
  <c r="X549" i="20"/>
  <c r="Z553" i="20"/>
  <c r="AA553" i="20" s="1"/>
  <c r="Z556" i="20"/>
  <c r="I581" i="20"/>
  <c r="I580" i="20"/>
  <c r="M581" i="20"/>
  <c r="M580" i="20"/>
  <c r="Q582" i="20"/>
  <c r="Q581" i="20"/>
  <c r="Q580" i="20"/>
  <c r="Z579" i="20"/>
  <c r="U582" i="20"/>
  <c r="U581" i="20"/>
  <c r="U580" i="20"/>
  <c r="Y582" i="20"/>
  <c r="Y581" i="20"/>
  <c r="Y580" i="20"/>
  <c r="P599" i="20"/>
  <c r="AA599" i="20" s="1"/>
  <c r="P602" i="20"/>
  <c r="Q605" i="20"/>
  <c r="Q604" i="20"/>
  <c r="U605" i="20"/>
  <c r="U604" i="20"/>
  <c r="Y605" i="20"/>
  <c r="Y604" i="20"/>
  <c r="Y603" i="20"/>
  <c r="G627" i="20"/>
  <c r="G626" i="20"/>
  <c r="P625" i="20"/>
  <c r="K627" i="20"/>
  <c r="K626" i="20"/>
  <c r="O627" i="20"/>
  <c r="O626" i="20"/>
  <c r="G628" i="20"/>
  <c r="O628" i="20"/>
  <c r="G651" i="20"/>
  <c r="G650" i="20"/>
  <c r="K651" i="20"/>
  <c r="K650" i="20"/>
  <c r="O651" i="20"/>
  <c r="O650" i="20"/>
  <c r="S651" i="20"/>
  <c r="S650" i="20"/>
  <c r="W651" i="20"/>
  <c r="W650" i="20"/>
  <c r="G649" i="20"/>
  <c r="W649" i="20"/>
  <c r="Z668" i="20"/>
  <c r="AA668" i="20" s="1"/>
  <c r="Q665" i="20" s="1"/>
  <c r="M674" i="20"/>
  <c r="I697" i="20"/>
  <c r="I696" i="20"/>
  <c r="M697" i="20"/>
  <c r="U701" i="20" s="1"/>
  <c r="L705" i="20" s="1"/>
  <c r="M696" i="20"/>
  <c r="R697" i="20"/>
  <c r="R696" i="20"/>
  <c r="R695" i="20"/>
  <c r="V697" i="20"/>
  <c r="V696" i="20"/>
  <c r="V695" i="20"/>
  <c r="Z694" i="20"/>
  <c r="AA694" i="20" s="1"/>
  <c r="AO37" i="20" s="1"/>
  <c r="U695" i="20"/>
  <c r="T719" i="20"/>
  <c r="T718" i="20"/>
  <c r="T720" i="20"/>
  <c r="X719" i="20"/>
  <c r="J742" i="20"/>
  <c r="J741" i="20"/>
  <c r="J743" i="20"/>
  <c r="N742" i="20"/>
  <c r="N741" i="20"/>
  <c r="W741" i="20"/>
  <c r="W743" i="20"/>
  <c r="P742" i="20"/>
  <c r="N743" i="20"/>
  <c r="Z760" i="20"/>
  <c r="AA760" i="20" s="1"/>
  <c r="G765" i="20"/>
  <c r="K765" i="20"/>
  <c r="K766" i="20"/>
  <c r="O765" i="20"/>
  <c r="O764" i="20"/>
  <c r="O766" i="20"/>
  <c r="S766" i="20"/>
  <c r="S765" i="20"/>
  <c r="Z765" i="20" s="1"/>
  <c r="S764" i="20"/>
  <c r="W766" i="20"/>
  <c r="W765" i="20"/>
  <c r="G764" i="20"/>
  <c r="W764" i="20"/>
  <c r="R765" i="20"/>
  <c r="J98" i="19"/>
  <c r="J99" i="19"/>
  <c r="N98" i="19"/>
  <c r="R122" i="19"/>
  <c r="R121" i="19"/>
  <c r="V122" i="19"/>
  <c r="V121" i="19"/>
  <c r="Z119" i="19"/>
  <c r="H168" i="19"/>
  <c r="H167" i="19"/>
  <c r="L168" i="19"/>
  <c r="L167" i="19"/>
  <c r="P165" i="19"/>
  <c r="T168" i="19"/>
  <c r="U171" i="19" s="1"/>
  <c r="L175" i="19" s="1"/>
  <c r="T167" i="19"/>
  <c r="X168" i="19"/>
  <c r="X167" i="19"/>
  <c r="Z208" i="19"/>
  <c r="G213" i="19"/>
  <c r="P211" i="19"/>
  <c r="K213" i="19"/>
  <c r="K214" i="19"/>
  <c r="O213" i="19"/>
  <c r="O214" i="19"/>
  <c r="H260" i="19"/>
  <c r="H259" i="19"/>
  <c r="P259" i="19" s="1"/>
  <c r="L260" i="19"/>
  <c r="L259" i="19"/>
  <c r="P257" i="19"/>
  <c r="T260" i="19"/>
  <c r="T259" i="19"/>
  <c r="X260" i="19"/>
  <c r="X259" i="19"/>
  <c r="O274" i="19"/>
  <c r="J282" i="19"/>
  <c r="J283" i="19"/>
  <c r="N282" i="19"/>
  <c r="L297" i="19"/>
  <c r="G305" i="19"/>
  <c r="P303" i="19"/>
  <c r="K305" i="19"/>
  <c r="K306" i="19"/>
  <c r="O305" i="19"/>
  <c r="O306" i="19"/>
  <c r="O320" i="19"/>
  <c r="Z346" i="19"/>
  <c r="J374" i="19"/>
  <c r="P374" i="19" s="1"/>
  <c r="J375" i="19"/>
  <c r="N374" i="19"/>
  <c r="R398" i="19"/>
  <c r="R397" i="19"/>
  <c r="V398" i="19"/>
  <c r="V397" i="19"/>
  <c r="Z395" i="19"/>
  <c r="Q444" i="19"/>
  <c r="Q443" i="19"/>
  <c r="Z441" i="19"/>
  <c r="U444" i="19"/>
  <c r="U443" i="19"/>
  <c r="Y444" i="19"/>
  <c r="Y443" i="19"/>
  <c r="J512" i="19"/>
  <c r="J513" i="19"/>
  <c r="M512" i="19"/>
  <c r="M513" i="19"/>
  <c r="M511" i="19"/>
  <c r="Q513" i="19"/>
  <c r="Q512" i="19"/>
  <c r="Q511" i="19"/>
  <c r="Z510" i="19"/>
  <c r="U513" i="19"/>
  <c r="U512" i="19"/>
  <c r="U511" i="19"/>
  <c r="Y513" i="19"/>
  <c r="L517" i="19" s="1"/>
  <c r="Y512" i="19"/>
  <c r="Y511" i="19"/>
  <c r="J536" i="19"/>
  <c r="J534" i="19"/>
  <c r="S581" i="19"/>
  <c r="P510" i="21"/>
  <c r="AA510" i="21" s="1"/>
  <c r="AO29" i="21" s="1"/>
  <c r="Z556" i="21"/>
  <c r="P602" i="21"/>
  <c r="Z648" i="21"/>
  <c r="P694" i="21"/>
  <c r="AA694" i="21" s="1"/>
  <c r="AO37" i="21" s="1"/>
  <c r="Z740" i="21"/>
  <c r="J764" i="21"/>
  <c r="N764" i="21"/>
  <c r="R764" i="21"/>
  <c r="V764" i="21"/>
  <c r="Z763" i="21"/>
  <c r="K764" i="21"/>
  <c r="U764" i="21"/>
  <c r="K765" i="21"/>
  <c r="V765" i="21"/>
  <c r="R766" i="21"/>
  <c r="AA11" i="20"/>
  <c r="AA27" i="20"/>
  <c r="G98" i="20"/>
  <c r="K98" i="20"/>
  <c r="O98" i="20"/>
  <c r="S99" i="20"/>
  <c r="S98" i="20"/>
  <c r="W99" i="20"/>
  <c r="W98" i="20"/>
  <c r="G99" i="20"/>
  <c r="G122" i="20"/>
  <c r="K122" i="20"/>
  <c r="O122" i="20"/>
  <c r="G121" i="20"/>
  <c r="H145" i="20"/>
  <c r="O149" i="20" s="1"/>
  <c r="L151" i="20" s="1"/>
  <c r="L145" i="20"/>
  <c r="P142" i="20"/>
  <c r="AA142" i="20" s="1"/>
  <c r="AO13" i="20" s="1"/>
  <c r="H144" i="20"/>
  <c r="L148" i="20"/>
  <c r="X159" i="20"/>
  <c r="L159" i="20" s="1"/>
  <c r="O167" i="20"/>
  <c r="O168" i="20"/>
  <c r="T190" i="20"/>
  <c r="Z211" i="20"/>
  <c r="U213" i="20"/>
  <c r="Q214" i="20"/>
  <c r="Z234" i="20"/>
  <c r="V236" i="20"/>
  <c r="R237" i="20"/>
  <c r="J259" i="20"/>
  <c r="N259" i="20"/>
  <c r="W259" i="20"/>
  <c r="S260" i="20"/>
  <c r="G282" i="20"/>
  <c r="K282" i="20"/>
  <c r="O282" i="20"/>
  <c r="S283" i="20"/>
  <c r="S282" i="20"/>
  <c r="W283" i="20"/>
  <c r="W282" i="20"/>
  <c r="G283" i="20"/>
  <c r="G306" i="20"/>
  <c r="K306" i="20"/>
  <c r="O306" i="20"/>
  <c r="G305" i="20"/>
  <c r="H329" i="20"/>
  <c r="L329" i="20"/>
  <c r="P326" i="20"/>
  <c r="H328" i="20"/>
  <c r="P328" i="20" s="1"/>
  <c r="X343" i="20"/>
  <c r="L343" i="20" s="1"/>
  <c r="O351" i="20"/>
  <c r="O352" i="20"/>
  <c r="L389" i="20"/>
  <c r="J420" i="20"/>
  <c r="N420" i="20"/>
  <c r="N421" i="20"/>
  <c r="P438" i="20"/>
  <c r="AA438" i="20" s="1"/>
  <c r="J444" i="20"/>
  <c r="J443" i="20"/>
  <c r="N444" i="20"/>
  <c r="N443" i="20"/>
  <c r="S444" i="20"/>
  <c r="S443" i="20"/>
  <c r="W444" i="20"/>
  <c r="W443" i="20"/>
  <c r="X457" i="20"/>
  <c r="Z461" i="20"/>
  <c r="Z464" i="20"/>
  <c r="I489" i="20"/>
  <c r="M489" i="20"/>
  <c r="Q490" i="20"/>
  <c r="Q489" i="20"/>
  <c r="Z487" i="20"/>
  <c r="U490" i="20"/>
  <c r="U489" i="20"/>
  <c r="Y490" i="20"/>
  <c r="Y489" i="20"/>
  <c r="P489" i="20"/>
  <c r="P507" i="20"/>
  <c r="AA507" i="20" s="1"/>
  <c r="P510" i="20"/>
  <c r="AA510" i="20" s="1"/>
  <c r="AO29" i="20" s="1"/>
  <c r="Q513" i="20"/>
  <c r="Q512" i="20"/>
  <c r="U513" i="20"/>
  <c r="U512" i="20"/>
  <c r="Y513" i="20"/>
  <c r="Y512" i="20"/>
  <c r="Y511" i="20"/>
  <c r="Q527" i="20"/>
  <c r="G535" i="20"/>
  <c r="P535" i="20" s="1"/>
  <c r="G534" i="20"/>
  <c r="P533" i="20"/>
  <c r="AA533" i="20" s="1"/>
  <c r="AO30" i="20" s="1"/>
  <c r="K535" i="20"/>
  <c r="K534" i="20"/>
  <c r="O535" i="20"/>
  <c r="O534" i="20"/>
  <c r="G536" i="20"/>
  <c r="O536" i="20"/>
  <c r="G559" i="20"/>
  <c r="G558" i="20"/>
  <c r="K559" i="20"/>
  <c r="K558" i="20"/>
  <c r="O559" i="20"/>
  <c r="O558" i="20"/>
  <c r="S559" i="20"/>
  <c r="S558" i="20"/>
  <c r="Z558" i="20" s="1"/>
  <c r="W559" i="20"/>
  <c r="W558" i="20"/>
  <c r="G557" i="20"/>
  <c r="P557" i="20" s="1"/>
  <c r="W557" i="20"/>
  <c r="Z557" i="20" s="1"/>
  <c r="Z576" i="20"/>
  <c r="AA576" i="20" s="1"/>
  <c r="L580" i="20"/>
  <c r="M582" i="20"/>
  <c r="I605" i="20"/>
  <c r="I604" i="20"/>
  <c r="P604" i="20" s="1"/>
  <c r="M605" i="20"/>
  <c r="M604" i="20"/>
  <c r="R605" i="20"/>
  <c r="R604" i="20"/>
  <c r="R603" i="20"/>
  <c r="V605" i="20"/>
  <c r="V604" i="20"/>
  <c r="V603" i="20"/>
  <c r="Z602" i="20"/>
  <c r="U603" i="20"/>
  <c r="N626" i="20"/>
  <c r="H650" i="20"/>
  <c r="H649" i="20"/>
  <c r="L650" i="20"/>
  <c r="L649" i="20"/>
  <c r="P648" i="20"/>
  <c r="AA648" i="20" s="1"/>
  <c r="AO35" i="20" s="1"/>
  <c r="T651" i="20"/>
  <c r="T650" i="20"/>
  <c r="Z650" i="20" s="1"/>
  <c r="T649" i="20"/>
  <c r="X651" i="20"/>
  <c r="X650" i="20"/>
  <c r="X649" i="20"/>
  <c r="S649" i="20"/>
  <c r="U677" i="20"/>
  <c r="L681" i="20" s="1"/>
  <c r="J696" i="20"/>
  <c r="J695" i="20"/>
  <c r="N696" i="20"/>
  <c r="P696" i="20" s="1"/>
  <c r="N695" i="20"/>
  <c r="Q695" i="20"/>
  <c r="Z714" i="20"/>
  <c r="AA714" i="20" s="1"/>
  <c r="Q711" i="20" s="1"/>
  <c r="U742" i="20"/>
  <c r="Z742" i="20" s="1"/>
  <c r="U741" i="20"/>
  <c r="G741" i="20"/>
  <c r="P740" i="20"/>
  <c r="AA740" i="20" s="1"/>
  <c r="AO39" i="20" s="1"/>
  <c r="K741" i="20"/>
  <c r="K743" i="20"/>
  <c r="K742" i="20"/>
  <c r="O741" i="20"/>
  <c r="O743" i="20"/>
  <c r="O742" i="20"/>
  <c r="S742" i="20"/>
  <c r="G743" i="20"/>
  <c r="S743" i="20"/>
  <c r="P763" i="20"/>
  <c r="AA763" i="20" s="1"/>
  <c r="AO40" i="20" s="1"/>
  <c r="T764" i="20"/>
  <c r="Z764" i="20" s="1"/>
  <c r="T765" i="20"/>
  <c r="L765" i="20"/>
  <c r="G766" i="20"/>
  <c r="AA33" i="19"/>
  <c r="Z116" i="19"/>
  <c r="J122" i="19"/>
  <c r="J121" i="19"/>
  <c r="N122" i="19"/>
  <c r="N121" i="19"/>
  <c r="S122" i="19"/>
  <c r="S121" i="19"/>
  <c r="W122" i="19"/>
  <c r="W121" i="19"/>
  <c r="I167" i="19"/>
  <c r="M167" i="19"/>
  <c r="M168" i="19"/>
  <c r="Q168" i="19"/>
  <c r="Q167" i="19"/>
  <c r="Z165" i="19"/>
  <c r="U168" i="19"/>
  <c r="U167" i="19"/>
  <c r="Y168" i="19"/>
  <c r="Y167" i="19"/>
  <c r="Q191" i="19"/>
  <c r="Q190" i="19"/>
  <c r="Z188" i="19"/>
  <c r="AA188" i="19" s="1"/>
  <c r="AO15" i="19" s="1"/>
  <c r="U191" i="19"/>
  <c r="U190" i="19"/>
  <c r="Y191" i="19"/>
  <c r="Y190" i="19"/>
  <c r="G214" i="19"/>
  <c r="G237" i="19"/>
  <c r="G236" i="19"/>
  <c r="K237" i="19"/>
  <c r="K236" i="19"/>
  <c r="O237" i="19"/>
  <c r="O236" i="19"/>
  <c r="S237" i="19"/>
  <c r="S236" i="19"/>
  <c r="W237" i="19"/>
  <c r="W236" i="19"/>
  <c r="G306" i="19"/>
  <c r="Z326" i="19"/>
  <c r="O366" i="19"/>
  <c r="L366" i="19"/>
  <c r="Z392" i="19"/>
  <c r="J398" i="19"/>
  <c r="J397" i="19"/>
  <c r="N398" i="19"/>
  <c r="N397" i="19"/>
  <c r="S398" i="19"/>
  <c r="S397" i="19"/>
  <c r="Z397" i="19" s="1"/>
  <c r="W398" i="19"/>
  <c r="W397" i="19"/>
  <c r="P438" i="19"/>
  <c r="AA438" i="19" s="1"/>
  <c r="I443" i="19"/>
  <c r="I444" i="19"/>
  <c r="M443" i="19"/>
  <c r="M444" i="19"/>
  <c r="P464" i="19"/>
  <c r="AA464" i="19" s="1"/>
  <c r="AO27" i="19" s="1"/>
  <c r="Q467" i="19"/>
  <c r="Q466" i="19"/>
  <c r="U467" i="19"/>
  <c r="U466" i="19"/>
  <c r="Y467" i="19"/>
  <c r="Y466" i="19"/>
  <c r="R490" i="19"/>
  <c r="R489" i="19"/>
  <c r="V490" i="19"/>
  <c r="V489" i="19"/>
  <c r="Z487" i="19"/>
  <c r="I513" i="19"/>
  <c r="P530" i="19"/>
  <c r="O536" i="19"/>
  <c r="O535" i="19"/>
  <c r="R558" i="19"/>
  <c r="R557" i="19"/>
  <c r="R559" i="19"/>
  <c r="V558" i="19"/>
  <c r="V557" i="19"/>
  <c r="V559" i="19"/>
  <c r="Z556" i="19"/>
  <c r="L412" i="20"/>
  <c r="Q412" i="20" s="1"/>
  <c r="H421" i="20"/>
  <c r="U425" i="20" s="1"/>
  <c r="L429" i="20" s="1"/>
  <c r="L504" i="20"/>
  <c r="Q504" i="20" s="1"/>
  <c r="H513" i="20"/>
  <c r="O517" i="20" s="1"/>
  <c r="L519" i="20" s="1"/>
  <c r="L596" i="20"/>
  <c r="Q596" i="20" s="1"/>
  <c r="H605" i="20"/>
  <c r="L609" i="20" s="1"/>
  <c r="L688" i="20"/>
  <c r="Q688" i="20" s="1"/>
  <c r="H697" i="20"/>
  <c r="O701" i="20" s="1"/>
  <c r="L703" i="20" s="1"/>
  <c r="H720" i="20"/>
  <c r="U724" i="20" s="1"/>
  <c r="L728" i="20" s="1"/>
  <c r="L720" i="20"/>
  <c r="O724" i="20" s="1"/>
  <c r="L726" i="20" s="1"/>
  <c r="P717" i="20"/>
  <c r="AA717" i="20" s="1"/>
  <c r="AO38" i="20" s="1"/>
  <c r="H718" i="20"/>
  <c r="X718" i="20"/>
  <c r="H719" i="20"/>
  <c r="P719" i="20" s="1"/>
  <c r="I741" i="20"/>
  <c r="Y741" i="20"/>
  <c r="L757" i="20"/>
  <c r="Q757" i="20" s="1"/>
  <c r="N764" i="20"/>
  <c r="AA21" i="19"/>
  <c r="AA29" i="19"/>
  <c r="AA37" i="19"/>
  <c r="G121" i="19"/>
  <c r="P121" i="19" s="1"/>
  <c r="P119" i="19"/>
  <c r="AA119" i="19" s="1"/>
  <c r="AO12" i="19" s="1"/>
  <c r="K121" i="19"/>
  <c r="O121" i="19"/>
  <c r="G122" i="19"/>
  <c r="O122" i="19"/>
  <c r="G145" i="19"/>
  <c r="G144" i="19"/>
  <c r="K145" i="19"/>
  <c r="K144" i="19"/>
  <c r="O145" i="19"/>
  <c r="O144" i="19"/>
  <c r="S145" i="19"/>
  <c r="S144" i="19"/>
  <c r="W145" i="19"/>
  <c r="W144" i="19"/>
  <c r="O159" i="19"/>
  <c r="Z162" i="19"/>
  <c r="AA162" i="19" s="1"/>
  <c r="I191" i="19"/>
  <c r="I190" i="19"/>
  <c r="M191" i="19"/>
  <c r="L195" i="19" s="1"/>
  <c r="M190" i="19"/>
  <c r="R191" i="19"/>
  <c r="R190" i="19"/>
  <c r="V191" i="19"/>
  <c r="V190" i="19"/>
  <c r="O205" i="19"/>
  <c r="X205" i="19"/>
  <c r="L205" i="19" s="1"/>
  <c r="R214" i="19"/>
  <c r="R213" i="19"/>
  <c r="V214" i="19"/>
  <c r="V213" i="19"/>
  <c r="Z211" i="19"/>
  <c r="L228" i="19"/>
  <c r="Q228" i="19" s="1"/>
  <c r="I259" i="19"/>
  <c r="M259" i="19"/>
  <c r="Q260" i="19"/>
  <c r="Q259" i="19"/>
  <c r="Z257" i="19"/>
  <c r="U260" i="19"/>
  <c r="U259" i="19"/>
  <c r="Y260" i="19"/>
  <c r="Y259" i="19"/>
  <c r="P277" i="19"/>
  <c r="AA277" i="19" s="1"/>
  <c r="P280" i="19"/>
  <c r="AA280" i="19" s="1"/>
  <c r="AO19" i="19" s="1"/>
  <c r="Q283" i="19"/>
  <c r="Q282" i="19"/>
  <c r="U283" i="19"/>
  <c r="U282" i="19"/>
  <c r="Y283" i="19"/>
  <c r="Y282" i="19"/>
  <c r="Q320" i="19"/>
  <c r="H328" i="19"/>
  <c r="L328" i="19"/>
  <c r="T329" i="19"/>
  <c r="T328" i="19"/>
  <c r="Z328" i="19" s="1"/>
  <c r="X329" i="19"/>
  <c r="X328" i="19"/>
  <c r="L343" i="19"/>
  <c r="P369" i="19"/>
  <c r="AA369" i="19" s="1"/>
  <c r="G397" i="19"/>
  <c r="P395" i="19"/>
  <c r="K397" i="19"/>
  <c r="O397" i="19"/>
  <c r="G398" i="19"/>
  <c r="O398" i="19"/>
  <c r="G421" i="19"/>
  <c r="G420" i="19"/>
  <c r="K421" i="19"/>
  <c r="K420" i="19"/>
  <c r="O421" i="19"/>
  <c r="O420" i="19"/>
  <c r="S421" i="19"/>
  <c r="S420" i="19"/>
  <c r="W421" i="19"/>
  <c r="W420" i="19"/>
  <c r="L435" i="19"/>
  <c r="J466" i="19"/>
  <c r="N466" i="19"/>
  <c r="N467" i="19"/>
  <c r="P484" i="19"/>
  <c r="AA484" i="19" s="1"/>
  <c r="J490" i="19"/>
  <c r="J489" i="19"/>
  <c r="N490" i="19"/>
  <c r="N489" i="19"/>
  <c r="S490" i="19"/>
  <c r="S489" i="19"/>
  <c r="Z489" i="19" s="1"/>
  <c r="W490" i="19"/>
  <c r="W489" i="19"/>
  <c r="G536" i="19"/>
  <c r="O581" i="19"/>
  <c r="O580" i="19"/>
  <c r="Z622" i="19"/>
  <c r="J628" i="19"/>
  <c r="J627" i="19"/>
  <c r="J626" i="19"/>
  <c r="N628" i="19"/>
  <c r="N627" i="19"/>
  <c r="S628" i="19"/>
  <c r="S627" i="19"/>
  <c r="S626" i="19"/>
  <c r="W628" i="19"/>
  <c r="W627" i="19"/>
  <c r="W626" i="19"/>
  <c r="I719" i="20"/>
  <c r="M719" i="20"/>
  <c r="Q720" i="20"/>
  <c r="Q719" i="20"/>
  <c r="U720" i="20"/>
  <c r="U719" i="20"/>
  <c r="Y720" i="20"/>
  <c r="Y719" i="20"/>
  <c r="I718" i="20"/>
  <c r="Y718" i="20"/>
  <c r="P737" i="20"/>
  <c r="AA737" i="20" s="1"/>
  <c r="I743" i="20"/>
  <c r="M743" i="20"/>
  <c r="R743" i="20"/>
  <c r="R742" i="20"/>
  <c r="V743" i="20"/>
  <c r="V742" i="20"/>
  <c r="Z740" i="20"/>
  <c r="J766" i="20"/>
  <c r="N766" i="20"/>
  <c r="J764" i="20"/>
  <c r="J765" i="20"/>
  <c r="AA13" i="19"/>
  <c r="P93" i="19"/>
  <c r="AA93" i="19" s="1"/>
  <c r="P96" i="19"/>
  <c r="Q99" i="19"/>
  <c r="Q98" i="19"/>
  <c r="U99" i="19"/>
  <c r="U98" i="19"/>
  <c r="Y99" i="19"/>
  <c r="Y98" i="19"/>
  <c r="H144" i="19"/>
  <c r="L144" i="19"/>
  <c r="P142" i="19"/>
  <c r="AA142" i="19" s="1"/>
  <c r="AO13" i="19" s="1"/>
  <c r="T145" i="19"/>
  <c r="T144" i="19"/>
  <c r="X145" i="19"/>
  <c r="X144" i="19"/>
  <c r="U172" i="19"/>
  <c r="L176" i="19" s="1"/>
  <c r="J190" i="19"/>
  <c r="N190" i="19"/>
  <c r="N191" i="19"/>
  <c r="J214" i="19"/>
  <c r="J213" i="19"/>
  <c r="N214" i="19"/>
  <c r="N213" i="19"/>
  <c r="S214" i="19"/>
  <c r="S213" i="19"/>
  <c r="W214" i="19"/>
  <c r="W213" i="19"/>
  <c r="Z231" i="19"/>
  <c r="Z234" i="19"/>
  <c r="I283" i="19"/>
  <c r="I282" i="19"/>
  <c r="P282" i="19" s="1"/>
  <c r="M283" i="19"/>
  <c r="M282" i="19"/>
  <c r="R283" i="19"/>
  <c r="R282" i="19"/>
  <c r="V283" i="19"/>
  <c r="V282" i="19"/>
  <c r="Z280" i="19"/>
  <c r="O297" i="19"/>
  <c r="X297" i="19"/>
  <c r="R306" i="19"/>
  <c r="R305" i="19"/>
  <c r="V306" i="19"/>
  <c r="V305" i="19"/>
  <c r="Z303" i="19"/>
  <c r="H329" i="19"/>
  <c r="H352" i="19"/>
  <c r="H351" i="19"/>
  <c r="L352" i="19"/>
  <c r="L351" i="19"/>
  <c r="P349" i="19"/>
  <c r="T352" i="19"/>
  <c r="T351" i="19"/>
  <c r="X352" i="19"/>
  <c r="X351" i="19"/>
  <c r="Q375" i="19"/>
  <c r="L378" i="19" s="1"/>
  <c r="Q374" i="19"/>
  <c r="U375" i="19"/>
  <c r="U374" i="19"/>
  <c r="Y375" i="19"/>
  <c r="Y374" i="19"/>
  <c r="H420" i="19"/>
  <c r="L420" i="19"/>
  <c r="P418" i="19"/>
  <c r="AA418" i="19" s="1"/>
  <c r="AO25" i="19" s="1"/>
  <c r="T421" i="19"/>
  <c r="T420" i="19"/>
  <c r="X421" i="19"/>
  <c r="X420" i="19"/>
  <c r="H421" i="19"/>
  <c r="H444" i="19"/>
  <c r="H443" i="19"/>
  <c r="P443" i="19" s="1"/>
  <c r="L444" i="19"/>
  <c r="L448" i="19" s="1"/>
  <c r="L443" i="19"/>
  <c r="P441" i="19"/>
  <c r="AA441" i="19" s="1"/>
  <c r="AO26" i="19" s="1"/>
  <c r="T444" i="19"/>
  <c r="T443" i="19"/>
  <c r="X444" i="19"/>
  <c r="X443" i="19"/>
  <c r="G489" i="19"/>
  <c r="P487" i="19"/>
  <c r="K489" i="19"/>
  <c r="O489" i="19"/>
  <c r="G490" i="19"/>
  <c r="O490" i="19"/>
  <c r="P507" i="19"/>
  <c r="AA507" i="19" s="1"/>
  <c r="Z530" i="19"/>
  <c r="Q535" i="19"/>
  <c r="Q534" i="19"/>
  <c r="Y535" i="19"/>
  <c r="Y534" i="19"/>
  <c r="Y536" i="19"/>
  <c r="AA553" i="19"/>
  <c r="L90" i="19"/>
  <c r="Q90" i="19" s="1"/>
  <c r="H99" i="19"/>
  <c r="O103" i="19" s="1"/>
  <c r="L105" i="19" s="1"/>
  <c r="L182" i="19"/>
  <c r="Q182" i="19" s="1"/>
  <c r="H191" i="19"/>
  <c r="L274" i="19"/>
  <c r="H283" i="19"/>
  <c r="L458" i="19"/>
  <c r="Q458" i="19" s="1"/>
  <c r="H467" i="19"/>
  <c r="L470" i="19" s="1"/>
  <c r="X490" i="19"/>
  <c r="O504" i="19"/>
  <c r="J511" i="19"/>
  <c r="N511" i="19"/>
  <c r="R511" i="19"/>
  <c r="V511" i="19"/>
  <c r="V512" i="19"/>
  <c r="R513" i="19"/>
  <c r="L527" i="19"/>
  <c r="J535" i="19"/>
  <c r="N535" i="19"/>
  <c r="S534" i="19"/>
  <c r="W534" i="19"/>
  <c r="G535" i="19"/>
  <c r="W535" i="19"/>
  <c r="S536" i="19"/>
  <c r="G558" i="19"/>
  <c r="K558" i="19"/>
  <c r="O558" i="19"/>
  <c r="S559" i="19"/>
  <c r="S558" i="19"/>
  <c r="W559" i="19"/>
  <c r="W558" i="19"/>
  <c r="K557" i="19"/>
  <c r="L558" i="19"/>
  <c r="G559" i="19"/>
  <c r="G582" i="19"/>
  <c r="K582" i="19"/>
  <c r="O582" i="19"/>
  <c r="W582" i="19"/>
  <c r="G580" i="19"/>
  <c r="P580" i="19" s="1"/>
  <c r="W580" i="19"/>
  <c r="G581" i="19"/>
  <c r="M581" i="19"/>
  <c r="W581" i="19"/>
  <c r="M582" i="19"/>
  <c r="H650" i="19"/>
  <c r="H649" i="19"/>
  <c r="H651" i="19"/>
  <c r="L650" i="19"/>
  <c r="L649" i="19"/>
  <c r="L651" i="19"/>
  <c r="P648" i="19"/>
  <c r="AA648" i="19" s="1"/>
  <c r="AO35" i="19" s="1"/>
  <c r="T651" i="19"/>
  <c r="T650" i="19"/>
  <c r="T649" i="19"/>
  <c r="X651" i="19"/>
  <c r="X650" i="19"/>
  <c r="X649" i="19"/>
  <c r="AA668" i="19"/>
  <c r="P372" i="19"/>
  <c r="R512" i="19"/>
  <c r="G534" i="19"/>
  <c r="P533" i="19"/>
  <c r="K534" i="19"/>
  <c r="O534" i="19"/>
  <c r="S535" i="19"/>
  <c r="N536" i="19"/>
  <c r="Q550" i="19"/>
  <c r="H557" i="19"/>
  <c r="L557" i="19"/>
  <c r="P556" i="19"/>
  <c r="T557" i="19"/>
  <c r="X557" i="19"/>
  <c r="G557" i="19"/>
  <c r="W557" i="19"/>
  <c r="H558" i="19"/>
  <c r="X558" i="19"/>
  <c r="H559" i="19"/>
  <c r="T559" i="19"/>
  <c r="X572" i="19"/>
  <c r="Z576" i="19"/>
  <c r="AA576" i="19" s="1"/>
  <c r="H581" i="19"/>
  <c r="L581" i="19"/>
  <c r="P579" i="19"/>
  <c r="AA579" i="19" s="1"/>
  <c r="AO32" i="19" s="1"/>
  <c r="T582" i="19"/>
  <c r="T581" i="19"/>
  <c r="Z581" i="19" s="1"/>
  <c r="X582" i="19"/>
  <c r="X581" i="19"/>
  <c r="H580" i="19"/>
  <c r="S580" i="19"/>
  <c r="X580" i="19"/>
  <c r="I581" i="19"/>
  <c r="I582" i="19"/>
  <c r="AA622" i="19"/>
  <c r="Q582" i="19"/>
  <c r="Q580" i="19"/>
  <c r="Z579" i="19"/>
  <c r="U582" i="19"/>
  <c r="U580" i="19"/>
  <c r="Y582" i="19"/>
  <c r="Y580" i="19"/>
  <c r="U581" i="19"/>
  <c r="I605" i="19"/>
  <c r="I604" i="19"/>
  <c r="I603" i="19"/>
  <c r="P603" i="19" s="1"/>
  <c r="M605" i="19"/>
  <c r="M604" i="19"/>
  <c r="R605" i="19"/>
  <c r="R604" i="19"/>
  <c r="R603" i="19"/>
  <c r="V605" i="19"/>
  <c r="V604" i="19"/>
  <c r="V603" i="19"/>
  <c r="Z602" i="19"/>
  <c r="P696" i="19"/>
  <c r="P599" i="19"/>
  <c r="AA599" i="19" s="1"/>
  <c r="P602" i="19"/>
  <c r="AA602" i="19" s="1"/>
  <c r="AO33" i="19" s="1"/>
  <c r="Q605" i="19"/>
  <c r="Q604" i="19"/>
  <c r="U605" i="19"/>
  <c r="U604" i="19"/>
  <c r="Y605" i="19"/>
  <c r="Y604" i="19"/>
  <c r="Y603" i="19"/>
  <c r="Q619" i="19"/>
  <c r="G627" i="19"/>
  <c r="G626" i="19"/>
  <c r="P625" i="19"/>
  <c r="K627" i="19"/>
  <c r="K626" i="19"/>
  <c r="O627" i="19"/>
  <c r="O626" i="19"/>
  <c r="G628" i="19"/>
  <c r="O628" i="19"/>
  <c r="G651" i="19"/>
  <c r="G650" i="19"/>
  <c r="K651" i="19"/>
  <c r="K650" i="19"/>
  <c r="O651" i="19"/>
  <c r="O650" i="19"/>
  <c r="S651" i="19"/>
  <c r="S650" i="19"/>
  <c r="Z650" i="19" s="1"/>
  <c r="W651" i="19"/>
  <c r="W650" i="19"/>
  <c r="G649" i="19"/>
  <c r="W649" i="19"/>
  <c r="O665" i="19"/>
  <c r="Q665" i="19" s="1"/>
  <c r="Z668" i="19"/>
  <c r="I697" i="19"/>
  <c r="L701" i="19" s="1"/>
  <c r="I696" i="19"/>
  <c r="M697" i="19"/>
  <c r="M696" i="19"/>
  <c r="R697" i="19"/>
  <c r="R696" i="19"/>
  <c r="R695" i="19"/>
  <c r="V697" i="19"/>
  <c r="V696" i="19"/>
  <c r="V695" i="19"/>
  <c r="Z694" i="19"/>
  <c r="AA694" i="19" s="1"/>
  <c r="AO37" i="19" s="1"/>
  <c r="Z714" i="19"/>
  <c r="AA714" i="19" s="1"/>
  <c r="Q711" i="19" s="1"/>
  <c r="H742" i="19"/>
  <c r="H741" i="19"/>
  <c r="L742" i="19"/>
  <c r="L741" i="19"/>
  <c r="T743" i="19"/>
  <c r="T742" i="19"/>
  <c r="T741" i="19"/>
  <c r="X743" i="19"/>
  <c r="X742" i="19"/>
  <c r="X741" i="19"/>
  <c r="H764" i="19"/>
  <c r="X90" i="18"/>
  <c r="X89" i="18"/>
  <c r="T122" i="18"/>
  <c r="X121" i="18"/>
  <c r="P139" i="18"/>
  <c r="AA139" i="18" s="1"/>
  <c r="G144" i="18"/>
  <c r="G145" i="18"/>
  <c r="K145" i="18"/>
  <c r="K144" i="18"/>
  <c r="O145" i="18"/>
  <c r="G167" i="18"/>
  <c r="P165" i="18"/>
  <c r="K167" i="18"/>
  <c r="K168" i="18"/>
  <c r="O167" i="18"/>
  <c r="O168" i="18"/>
  <c r="H672" i="19"/>
  <c r="J696" i="19"/>
  <c r="J695" i="19"/>
  <c r="N696" i="19"/>
  <c r="N695" i="19"/>
  <c r="X711" i="19"/>
  <c r="R720" i="19"/>
  <c r="R719" i="19"/>
  <c r="Z719" i="19" s="1"/>
  <c r="V720" i="19"/>
  <c r="V719" i="19"/>
  <c r="Z717" i="19"/>
  <c r="V718" i="19"/>
  <c r="L734" i="19"/>
  <c r="H743" i="19"/>
  <c r="H766" i="19"/>
  <c r="U770" i="19" s="1"/>
  <c r="L774" i="19" s="1"/>
  <c r="H765" i="19"/>
  <c r="L766" i="19"/>
  <c r="L765" i="19"/>
  <c r="P763" i="19"/>
  <c r="T766" i="19"/>
  <c r="T765" i="19"/>
  <c r="X766" i="19"/>
  <c r="L770" i="19" s="1"/>
  <c r="X765" i="19"/>
  <c r="T764" i="19"/>
  <c r="S99" i="18"/>
  <c r="S98" i="18"/>
  <c r="W99" i="18"/>
  <c r="W98" i="18"/>
  <c r="L121" i="18"/>
  <c r="Q122" i="18"/>
  <c r="Q121" i="18"/>
  <c r="Z119" i="18"/>
  <c r="U122" i="18"/>
  <c r="U121" i="18"/>
  <c r="Y122" i="18"/>
  <c r="Y121" i="18"/>
  <c r="I145" i="18"/>
  <c r="I144" i="18"/>
  <c r="M145" i="18"/>
  <c r="M144" i="18"/>
  <c r="R145" i="18"/>
  <c r="R144" i="18"/>
  <c r="V145" i="18"/>
  <c r="V144" i="18"/>
  <c r="Z142" i="18"/>
  <c r="X182" i="18"/>
  <c r="X181" i="18"/>
  <c r="J604" i="19"/>
  <c r="P604" i="19" s="1"/>
  <c r="J603" i="19"/>
  <c r="N604" i="19"/>
  <c r="N603" i="19"/>
  <c r="Q603" i="19"/>
  <c r="X619" i="19"/>
  <c r="R628" i="19"/>
  <c r="R627" i="19"/>
  <c r="Z627" i="19" s="1"/>
  <c r="V628" i="19"/>
  <c r="V627" i="19"/>
  <c r="Z625" i="19"/>
  <c r="V626" i="19"/>
  <c r="K628" i="19"/>
  <c r="L642" i="19"/>
  <c r="Q642" i="19" s="1"/>
  <c r="O649" i="19"/>
  <c r="H674" i="19"/>
  <c r="U678" i="19" s="1"/>
  <c r="L682" i="19" s="1"/>
  <c r="H673" i="19"/>
  <c r="L674" i="19"/>
  <c r="L673" i="19"/>
  <c r="P671" i="19"/>
  <c r="AA671" i="19" s="1"/>
  <c r="AO36" i="19" s="1"/>
  <c r="T674" i="19"/>
  <c r="T673" i="19"/>
  <c r="X674" i="19"/>
  <c r="X673" i="19"/>
  <c r="T672" i="19"/>
  <c r="M695" i="19"/>
  <c r="N697" i="19"/>
  <c r="J720" i="19"/>
  <c r="J719" i="19"/>
  <c r="N720" i="19"/>
  <c r="N719" i="19"/>
  <c r="S720" i="19"/>
  <c r="S719" i="19"/>
  <c r="S718" i="19"/>
  <c r="W720" i="19"/>
  <c r="W719" i="19"/>
  <c r="W718" i="19"/>
  <c r="Z737" i="19"/>
  <c r="AA737" i="19" s="1"/>
  <c r="Q734" i="19" s="1"/>
  <c r="Z740" i="19"/>
  <c r="AA740" i="19" s="1"/>
  <c r="AO39" i="19" s="1"/>
  <c r="I765" i="19"/>
  <c r="I764" i="19"/>
  <c r="M765" i="19"/>
  <c r="M764" i="19"/>
  <c r="Q766" i="19"/>
  <c r="Q765" i="19"/>
  <c r="Q764" i="19"/>
  <c r="Z763" i="19"/>
  <c r="U766" i="19"/>
  <c r="U765" i="19"/>
  <c r="U764" i="19"/>
  <c r="Y766" i="19"/>
  <c r="Y765" i="19"/>
  <c r="Y764" i="19"/>
  <c r="P765" i="19"/>
  <c r="AA12" i="18"/>
  <c r="AA20" i="18"/>
  <c r="AA28" i="18"/>
  <c r="AA36" i="18"/>
  <c r="G99" i="18"/>
  <c r="G98" i="18"/>
  <c r="P96" i="18"/>
  <c r="AA96" i="18" s="1"/>
  <c r="AO11" i="18" s="1"/>
  <c r="K99" i="18"/>
  <c r="K98" i="18"/>
  <c r="O99" i="18"/>
  <c r="O98" i="18"/>
  <c r="I121" i="18"/>
  <c r="I122" i="18"/>
  <c r="M121" i="18"/>
  <c r="M122" i="18"/>
  <c r="AA162" i="18"/>
  <c r="G168" i="18"/>
  <c r="Z645" i="19"/>
  <c r="AA645" i="19" s="1"/>
  <c r="Z648" i="19"/>
  <c r="I673" i="19"/>
  <c r="I672" i="19"/>
  <c r="M673" i="19"/>
  <c r="M672" i="19"/>
  <c r="Q674" i="19"/>
  <c r="Q673" i="19"/>
  <c r="Q672" i="19"/>
  <c r="Z671" i="19"/>
  <c r="U674" i="19"/>
  <c r="U673" i="19"/>
  <c r="U672" i="19"/>
  <c r="Y674" i="19"/>
  <c r="Y673" i="19"/>
  <c r="Y672" i="19"/>
  <c r="P673" i="19"/>
  <c r="AA691" i="19"/>
  <c r="Q697" i="19"/>
  <c r="Q696" i="19"/>
  <c r="U697" i="19"/>
  <c r="U696" i="19"/>
  <c r="Y697" i="19"/>
  <c r="Y696" i="19"/>
  <c r="Y695" i="19"/>
  <c r="L700" i="19"/>
  <c r="G719" i="19"/>
  <c r="G718" i="19"/>
  <c r="P717" i="19"/>
  <c r="AA717" i="19" s="1"/>
  <c r="AO38" i="19" s="1"/>
  <c r="K719" i="19"/>
  <c r="K718" i="19"/>
  <c r="O719" i="19"/>
  <c r="O718" i="19"/>
  <c r="G720" i="19"/>
  <c r="O720" i="19"/>
  <c r="G743" i="19"/>
  <c r="G742" i="19"/>
  <c r="K743" i="19"/>
  <c r="K742" i="19"/>
  <c r="O743" i="19"/>
  <c r="O742" i="19"/>
  <c r="S743" i="19"/>
  <c r="S742" i="19"/>
  <c r="W743" i="19"/>
  <c r="W742" i="19"/>
  <c r="Z742" i="19" s="1"/>
  <c r="G741" i="19"/>
  <c r="W741" i="19"/>
  <c r="L743" i="19"/>
  <c r="O757" i="19"/>
  <c r="Z760" i="19"/>
  <c r="AA760" i="19" s="1"/>
  <c r="M766" i="19"/>
  <c r="O770" i="19"/>
  <c r="L772" i="19" s="1"/>
  <c r="AA231" i="18"/>
  <c r="X251" i="18"/>
  <c r="L251" i="18" s="1"/>
  <c r="R260" i="18"/>
  <c r="R259" i="18"/>
  <c r="V260" i="18"/>
  <c r="V259" i="18"/>
  <c r="Z257" i="18"/>
  <c r="H306" i="18"/>
  <c r="H305" i="18"/>
  <c r="L306" i="18"/>
  <c r="L305" i="18"/>
  <c r="P303" i="18"/>
  <c r="T306" i="18"/>
  <c r="T305" i="18"/>
  <c r="X306" i="18"/>
  <c r="X305" i="18"/>
  <c r="Q329" i="18"/>
  <c r="Q328" i="18"/>
  <c r="U329" i="18"/>
  <c r="U328" i="18"/>
  <c r="Y329" i="18"/>
  <c r="Y328" i="18"/>
  <c r="J352" i="18"/>
  <c r="J351" i="18"/>
  <c r="N352" i="18"/>
  <c r="N351" i="18"/>
  <c r="S352" i="18"/>
  <c r="S351" i="18"/>
  <c r="W352" i="18"/>
  <c r="W351" i="18"/>
  <c r="H374" i="18"/>
  <c r="L374" i="18"/>
  <c r="P372" i="18"/>
  <c r="T375" i="18"/>
  <c r="T374" i="18"/>
  <c r="X375" i="18"/>
  <c r="X374" i="18"/>
  <c r="H375" i="18"/>
  <c r="O412" i="18"/>
  <c r="L412" i="18"/>
  <c r="AA415" i="18"/>
  <c r="G466" i="18"/>
  <c r="P464" i="18"/>
  <c r="K466" i="18"/>
  <c r="K467" i="18"/>
  <c r="O466" i="18"/>
  <c r="O467" i="18"/>
  <c r="L466" i="18"/>
  <c r="G467" i="18"/>
  <c r="Z507" i="18"/>
  <c r="L513" i="18"/>
  <c r="L512" i="18"/>
  <c r="L511" i="18"/>
  <c r="P510" i="18"/>
  <c r="T512" i="18"/>
  <c r="T511" i="18"/>
  <c r="T513" i="18"/>
  <c r="Z553" i="18"/>
  <c r="L596" i="19"/>
  <c r="H605" i="19"/>
  <c r="L609" i="19" s="1"/>
  <c r="L688" i="19"/>
  <c r="Q688" i="19" s="1"/>
  <c r="H697" i="19"/>
  <c r="U701" i="19" s="1"/>
  <c r="L705" i="19" s="1"/>
  <c r="J98" i="18"/>
  <c r="N98" i="18"/>
  <c r="R98" i="18"/>
  <c r="V98" i="18"/>
  <c r="R99" i="18"/>
  <c r="K121" i="18"/>
  <c r="V121" i="18"/>
  <c r="R122" i="18"/>
  <c r="W122" i="18"/>
  <c r="J144" i="18"/>
  <c r="N144" i="18"/>
  <c r="S144" i="18"/>
  <c r="Q237" i="18"/>
  <c r="Q236" i="18"/>
  <c r="U237" i="18"/>
  <c r="U236" i="18"/>
  <c r="Y237" i="18"/>
  <c r="Y236" i="18"/>
  <c r="P254" i="18"/>
  <c r="AA254" i="18" s="1"/>
  <c r="J260" i="18"/>
  <c r="J259" i="18"/>
  <c r="N260" i="18"/>
  <c r="N259" i="18"/>
  <c r="S260" i="18"/>
  <c r="S259" i="18"/>
  <c r="W260" i="18"/>
  <c r="W259" i="18"/>
  <c r="X273" i="18"/>
  <c r="O297" i="18"/>
  <c r="I305" i="18"/>
  <c r="P305" i="18" s="1"/>
  <c r="M305" i="18"/>
  <c r="Q306" i="18"/>
  <c r="Q305" i="18"/>
  <c r="Z303" i="18"/>
  <c r="U306" i="18"/>
  <c r="U305" i="18"/>
  <c r="Y306" i="18"/>
  <c r="Y305" i="18"/>
  <c r="I329" i="18"/>
  <c r="I328" i="18"/>
  <c r="M329" i="18"/>
  <c r="M328" i="18"/>
  <c r="R329" i="18"/>
  <c r="R328" i="18"/>
  <c r="V329" i="18"/>
  <c r="O333" i="18" s="1"/>
  <c r="L335" i="18" s="1"/>
  <c r="V328" i="18"/>
  <c r="Z326" i="18"/>
  <c r="G351" i="18"/>
  <c r="P349" i="18"/>
  <c r="K351" i="18"/>
  <c r="O351" i="18"/>
  <c r="G352" i="18"/>
  <c r="P392" i="18"/>
  <c r="AA392" i="18" s="1"/>
  <c r="R421" i="18"/>
  <c r="R420" i="18"/>
  <c r="V421" i="18"/>
  <c r="V420" i="18"/>
  <c r="Z418" i="18"/>
  <c r="X435" i="18"/>
  <c r="X434" i="18"/>
  <c r="Z441" i="18"/>
  <c r="Z461" i="18"/>
  <c r="AA461" i="18" s="1"/>
  <c r="S489" i="18"/>
  <c r="S490" i="18"/>
  <c r="X511" i="18"/>
  <c r="N512" i="18"/>
  <c r="X512" i="18"/>
  <c r="Q603" i="18"/>
  <c r="Z602" i="18"/>
  <c r="Q604" i="18"/>
  <c r="Q605" i="18"/>
  <c r="U603" i="18"/>
  <c r="U605" i="18"/>
  <c r="U604" i="18"/>
  <c r="Y603" i="18"/>
  <c r="Y604" i="18"/>
  <c r="Y605" i="18"/>
  <c r="Z116" i="18"/>
  <c r="AA116" i="18" s="1"/>
  <c r="G121" i="18"/>
  <c r="S122" i="18"/>
  <c r="X122" i="18"/>
  <c r="X159" i="18"/>
  <c r="L159" i="18" s="1"/>
  <c r="R168" i="18"/>
  <c r="R167" i="18"/>
  <c r="V168" i="18"/>
  <c r="V167" i="18"/>
  <c r="Z165" i="18"/>
  <c r="G191" i="18"/>
  <c r="G190" i="18"/>
  <c r="K191" i="18"/>
  <c r="K190" i="18"/>
  <c r="O191" i="18"/>
  <c r="O190" i="18"/>
  <c r="S191" i="18"/>
  <c r="S190" i="18"/>
  <c r="W191" i="18"/>
  <c r="W190" i="18"/>
  <c r="H214" i="18"/>
  <c r="H213" i="18"/>
  <c r="L214" i="18"/>
  <c r="L213" i="18"/>
  <c r="P211" i="18"/>
  <c r="T214" i="18"/>
  <c r="T213" i="18"/>
  <c r="X214" i="18"/>
  <c r="X213" i="18"/>
  <c r="I237" i="18"/>
  <c r="I236" i="18"/>
  <c r="M237" i="18"/>
  <c r="M236" i="18"/>
  <c r="R237" i="18"/>
  <c r="R236" i="18"/>
  <c r="V237" i="18"/>
  <c r="V236" i="18"/>
  <c r="Z234" i="18"/>
  <c r="G259" i="18"/>
  <c r="P257" i="18"/>
  <c r="AA257" i="18" s="1"/>
  <c r="AO18" i="18" s="1"/>
  <c r="K259" i="18"/>
  <c r="O259" i="18"/>
  <c r="G260" i="18"/>
  <c r="O260" i="18"/>
  <c r="G283" i="18"/>
  <c r="G282" i="18"/>
  <c r="K283" i="18"/>
  <c r="K282" i="18"/>
  <c r="O283" i="18"/>
  <c r="O282" i="18"/>
  <c r="S283" i="18"/>
  <c r="S282" i="18"/>
  <c r="W283" i="18"/>
  <c r="W282" i="18"/>
  <c r="J328" i="18"/>
  <c r="N328" i="18"/>
  <c r="Z369" i="18"/>
  <c r="AA369" i="18" s="1"/>
  <c r="L375" i="18"/>
  <c r="P395" i="18"/>
  <c r="Q398" i="18"/>
  <c r="Q397" i="18"/>
  <c r="Z395" i="18"/>
  <c r="U398" i="18"/>
  <c r="U397" i="18"/>
  <c r="Y398" i="18"/>
  <c r="Y397" i="18"/>
  <c r="J421" i="18"/>
  <c r="J420" i="18"/>
  <c r="N421" i="18"/>
  <c r="N420" i="18"/>
  <c r="S444" i="18"/>
  <c r="S443" i="18"/>
  <c r="W444" i="18"/>
  <c r="W443" i="18"/>
  <c r="O458" i="18"/>
  <c r="Q458" i="18" s="1"/>
  <c r="Z464" i="18"/>
  <c r="X481" i="18"/>
  <c r="X480" i="18"/>
  <c r="G490" i="18"/>
  <c r="P487" i="18"/>
  <c r="K490" i="18"/>
  <c r="K489" i="18"/>
  <c r="O490" i="18"/>
  <c r="O489" i="18"/>
  <c r="V513" i="18"/>
  <c r="L550" i="18"/>
  <c r="O550" i="18"/>
  <c r="AA668" i="18"/>
  <c r="H122" i="18"/>
  <c r="L122" i="18"/>
  <c r="P119" i="18"/>
  <c r="AA119" i="18" s="1"/>
  <c r="AO12" i="18" s="1"/>
  <c r="H121" i="18"/>
  <c r="Q145" i="18"/>
  <c r="Q144" i="18"/>
  <c r="U145" i="18"/>
  <c r="U144" i="18"/>
  <c r="Y145" i="18"/>
  <c r="Y144" i="18"/>
  <c r="W144" i="18"/>
  <c r="J168" i="18"/>
  <c r="J167" i="18"/>
  <c r="N168" i="18"/>
  <c r="N167" i="18"/>
  <c r="S168" i="18"/>
  <c r="S167" i="18"/>
  <c r="W168" i="18"/>
  <c r="W167" i="18"/>
  <c r="H190" i="18"/>
  <c r="L190" i="18"/>
  <c r="P188" i="18"/>
  <c r="T191" i="18"/>
  <c r="T190" i="18"/>
  <c r="X191" i="18"/>
  <c r="X190" i="18"/>
  <c r="H191" i="18"/>
  <c r="I213" i="18"/>
  <c r="M213" i="18"/>
  <c r="Q214" i="18"/>
  <c r="Q213" i="18"/>
  <c r="Z211" i="18"/>
  <c r="U214" i="18"/>
  <c r="U213" i="18"/>
  <c r="Y214" i="18"/>
  <c r="Y213" i="18"/>
  <c r="I214" i="18"/>
  <c r="J236" i="18"/>
  <c r="N236" i="18"/>
  <c r="H282" i="18"/>
  <c r="L282" i="18"/>
  <c r="P280" i="18"/>
  <c r="T283" i="18"/>
  <c r="T282" i="18"/>
  <c r="X283" i="18"/>
  <c r="X282" i="18"/>
  <c r="H283" i="18"/>
  <c r="U310" i="18"/>
  <c r="L314" i="18" s="1"/>
  <c r="AA323" i="18"/>
  <c r="L332" i="18"/>
  <c r="X343" i="18"/>
  <c r="L343" i="18" s="1"/>
  <c r="R352" i="18"/>
  <c r="R351" i="18"/>
  <c r="V352" i="18"/>
  <c r="V351" i="18"/>
  <c r="Z351" i="18" s="1"/>
  <c r="Z349" i="18"/>
  <c r="G375" i="18"/>
  <c r="G374" i="18"/>
  <c r="K375" i="18"/>
  <c r="K374" i="18"/>
  <c r="O375" i="18"/>
  <c r="O374" i="18"/>
  <c r="S375" i="18"/>
  <c r="S374" i="18"/>
  <c r="W375" i="18"/>
  <c r="W374" i="18"/>
  <c r="I398" i="18"/>
  <c r="I397" i="18"/>
  <c r="M398" i="18"/>
  <c r="M397" i="18"/>
  <c r="Z438" i="18"/>
  <c r="AA438" i="18" s="1"/>
  <c r="G444" i="18"/>
  <c r="G443" i="18"/>
  <c r="P441" i="18"/>
  <c r="AA441" i="18" s="1"/>
  <c r="AO26" i="18" s="1"/>
  <c r="K444" i="18"/>
  <c r="K443" i="18"/>
  <c r="O444" i="18"/>
  <c r="O443" i="18"/>
  <c r="S467" i="18"/>
  <c r="S466" i="18"/>
  <c r="W467" i="18"/>
  <c r="W466" i="18"/>
  <c r="AA507" i="18"/>
  <c r="H511" i="18"/>
  <c r="H512" i="18"/>
  <c r="S534" i="18"/>
  <c r="S536" i="18"/>
  <c r="S535" i="18"/>
  <c r="W534" i="18"/>
  <c r="W536" i="18"/>
  <c r="W535" i="18"/>
  <c r="AA553" i="18"/>
  <c r="J650" i="18"/>
  <c r="J649" i="18"/>
  <c r="N650" i="18"/>
  <c r="N651" i="18"/>
  <c r="S649" i="18"/>
  <c r="S650" i="18"/>
  <c r="W649" i="18"/>
  <c r="W651" i="18"/>
  <c r="W650" i="18"/>
  <c r="S651" i="18"/>
  <c r="S674" i="18"/>
  <c r="S673" i="18"/>
  <c r="W674" i="18"/>
  <c r="W673" i="18"/>
  <c r="W672" i="18"/>
  <c r="X688" i="18"/>
  <c r="X687" i="18"/>
  <c r="I695" i="18"/>
  <c r="I697" i="18"/>
  <c r="I696" i="18"/>
  <c r="M696" i="18"/>
  <c r="Z714" i="18"/>
  <c r="AA714" i="18" s="1"/>
  <c r="Q711" i="18" s="1"/>
  <c r="J719" i="18"/>
  <c r="R719" i="18"/>
  <c r="AA737" i="18"/>
  <c r="I743" i="18"/>
  <c r="I742" i="18"/>
  <c r="M743" i="18"/>
  <c r="M742" i="18"/>
  <c r="R743" i="18"/>
  <c r="R742" i="18"/>
  <c r="R741" i="18"/>
  <c r="V743" i="18"/>
  <c r="V742" i="18"/>
  <c r="V741" i="18"/>
  <c r="Z740" i="18"/>
  <c r="M741" i="18"/>
  <c r="O757" i="18"/>
  <c r="L757" i="18"/>
  <c r="R766" i="18"/>
  <c r="R765" i="18"/>
  <c r="R764" i="18"/>
  <c r="V766" i="18"/>
  <c r="V765" i="18"/>
  <c r="V764" i="18"/>
  <c r="Z763" i="18"/>
  <c r="U217" i="18"/>
  <c r="L221" i="18" s="1"/>
  <c r="H397" i="18"/>
  <c r="L397" i="18"/>
  <c r="T397" i="18"/>
  <c r="X397" i="18"/>
  <c r="I420" i="18"/>
  <c r="M420" i="18"/>
  <c r="Q420" i="18"/>
  <c r="U420" i="18"/>
  <c r="Y420" i="18"/>
  <c r="J443" i="18"/>
  <c r="N443" i="18"/>
  <c r="R443" i="18"/>
  <c r="V443" i="18"/>
  <c r="R444" i="18"/>
  <c r="X465" i="18"/>
  <c r="H466" i="18"/>
  <c r="M466" i="18"/>
  <c r="R466" i="18"/>
  <c r="X466" i="18"/>
  <c r="H467" i="18"/>
  <c r="T467" i="18"/>
  <c r="Y467" i="18"/>
  <c r="Z484" i="18"/>
  <c r="AA484" i="18" s="1"/>
  <c r="H489" i="18"/>
  <c r="L489" i="18"/>
  <c r="T490" i="18"/>
  <c r="T489" i="18"/>
  <c r="X490" i="18"/>
  <c r="X489" i="18"/>
  <c r="I489" i="18"/>
  <c r="I512" i="18"/>
  <c r="M512" i="18"/>
  <c r="Q513" i="18"/>
  <c r="Q512" i="18"/>
  <c r="U513" i="18"/>
  <c r="U512" i="18"/>
  <c r="Y513" i="18"/>
  <c r="Y512" i="18"/>
  <c r="I511" i="18"/>
  <c r="Y511" i="18"/>
  <c r="J512" i="18"/>
  <c r="X527" i="18"/>
  <c r="X526" i="18"/>
  <c r="G536" i="18"/>
  <c r="G534" i="18"/>
  <c r="P533" i="18"/>
  <c r="K536" i="18"/>
  <c r="K534" i="18"/>
  <c r="O536" i="18"/>
  <c r="O534" i="18"/>
  <c r="K535" i="18"/>
  <c r="Q535" i="18"/>
  <c r="Q536" i="18"/>
  <c r="J558" i="18"/>
  <c r="J557" i="18"/>
  <c r="N558" i="18"/>
  <c r="N559" i="18"/>
  <c r="S557" i="18"/>
  <c r="S558" i="18"/>
  <c r="W557" i="18"/>
  <c r="W559" i="18"/>
  <c r="Q557" i="18"/>
  <c r="Y558" i="18"/>
  <c r="S582" i="18"/>
  <c r="S581" i="18"/>
  <c r="W582" i="18"/>
  <c r="W581" i="18"/>
  <c r="W580" i="18"/>
  <c r="X596" i="18"/>
  <c r="X595" i="18"/>
  <c r="I603" i="18"/>
  <c r="I605" i="18"/>
  <c r="I604" i="18"/>
  <c r="O603" i="18"/>
  <c r="W603" i="18"/>
  <c r="M604" i="18"/>
  <c r="H605" i="18"/>
  <c r="H628" i="18"/>
  <c r="L628" i="18"/>
  <c r="L627" i="18"/>
  <c r="L626" i="18"/>
  <c r="P625" i="18"/>
  <c r="AA625" i="18" s="1"/>
  <c r="AO34" i="18" s="1"/>
  <c r="T627" i="18"/>
  <c r="T626" i="18"/>
  <c r="X628" i="18"/>
  <c r="H626" i="18"/>
  <c r="X626" i="18"/>
  <c r="N628" i="18"/>
  <c r="T628" i="18"/>
  <c r="J651" i="18"/>
  <c r="L665" i="18"/>
  <c r="Q665" i="18" s="1"/>
  <c r="G673" i="18"/>
  <c r="G672" i="18"/>
  <c r="P671" i="18"/>
  <c r="K673" i="18"/>
  <c r="K674" i="18"/>
  <c r="O673" i="18"/>
  <c r="O672" i="18"/>
  <c r="K672" i="18"/>
  <c r="S672" i="18"/>
  <c r="N673" i="18"/>
  <c r="V673" i="18"/>
  <c r="L674" i="18"/>
  <c r="R674" i="18"/>
  <c r="S696" i="18"/>
  <c r="S695" i="18"/>
  <c r="J718" i="18"/>
  <c r="N718" i="18"/>
  <c r="R718" i="18"/>
  <c r="V718" i="18"/>
  <c r="P142" i="18"/>
  <c r="AA142" i="18" s="1"/>
  <c r="AO13" i="18" s="1"/>
  <c r="Z188" i="18"/>
  <c r="P234" i="18"/>
  <c r="Z280" i="18"/>
  <c r="P326" i="18"/>
  <c r="AA326" i="18" s="1"/>
  <c r="AO21" i="18" s="1"/>
  <c r="Z372" i="18"/>
  <c r="H398" i="18"/>
  <c r="P418" i="18"/>
  <c r="I466" i="18"/>
  <c r="N466" i="18"/>
  <c r="T466" i="18"/>
  <c r="Z487" i="18"/>
  <c r="U489" i="18"/>
  <c r="Q490" i="18"/>
  <c r="O504" i="18"/>
  <c r="Q504" i="18" s="1"/>
  <c r="J511" i="18"/>
  <c r="N511" i="18"/>
  <c r="R511" i="18"/>
  <c r="V511" i="18"/>
  <c r="Z510" i="18"/>
  <c r="U511" i="18"/>
  <c r="V512" i="18"/>
  <c r="R513" i="18"/>
  <c r="P530" i="18"/>
  <c r="AA530" i="18" s="1"/>
  <c r="Q534" i="18"/>
  <c r="Z533" i="18"/>
  <c r="U534" i="18"/>
  <c r="Y534" i="18"/>
  <c r="G535" i="18"/>
  <c r="P535" i="18" s="1"/>
  <c r="X558" i="18"/>
  <c r="X557" i="18"/>
  <c r="T557" i="18"/>
  <c r="S559" i="18"/>
  <c r="L573" i="18"/>
  <c r="G581" i="18"/>
  <c r="G580" i="18"/>
  <c r="P579" i="18"/>
  <c r="AA579" i="18" s="1"/>
  <c r="AO32" i="18" s="1"/>
  <c r="K581" i="18"/>
  <c r="K582" i="18"/>
  <c r="O581" i="18"/>
  <c r="O580" i="18"/>
  <c r="K580" i="18"/>
  <c r="S580" i="18"/>
  <c r="S604" i="18"/>
  <c r="S603" i="18"/>
  <c r="N627" i="18"/>
  <c r="Q651" i="18"/>
  <c r="O655" i="18" s="1"/>
  <c r="L657" i="18" s="1"/>
  <c r="Z648" i="18"/>
  <c r="U650" i="18"/>
  <c r="U649" i="18"/>
  <c r="Q650" i="18"/>
  <c r="Y650" i="18"/>
  <c r="U651" i="18"/>
  <c r="X665" i="18"/>
  <c r="G697" i="18"/>
  <c r="P694" i="18"/>
  <c r="AA694" i="18" s="1"/>
  <c r="AO37" i="18" s="1"/>
  <c r="K697" i="18"/>
  <c r="K696" i="18"/>
  <c r="K695" i="18"/>
  <c r="L695" i="18"/>
  <c r="G696" i="18"/>
  <c r="O696" i="18"/>
  <c r="W696" i="18"/>
  <c r="M697" i="18"/>
  <c r="S697" i="18"/>
  <c r="N719" i="18"/>
  <c r="V719" i="18"/>
  <c r="I741" i="18"/>
  <c r="G765" i="18"/>
  <c r="G764" i="18"/>
  <c r="P763" i="18"/>
  <c r="K765" i="18"/>
  <c r="K764" i="18"/>
  <c r="K766" i="18"/>
  <c r="O765" i="18"/>
  <c r="O764" i="18"/>
  <c r="P116" i="17"/>
  <c r="AA116" i="17" s="1"/>
  <c r="Q122" i="17"/>
  <c r="Z119" i="17"/>
  <c r="Q121" i="17"/>
  <c r="U121" i="17"/>
  <c r="U122" i="17"/>
  <c r="Y121" i="17"/>
  <c r="Y122" i="17"/>
  <c r="J466" i="18"/>
  <c r="I534" i="18"/>
  <c r="I536" i="18"/>
  <c r="M534" i="18"/>
  <c r="M536" i="18"/>
  <c r="M535" i="18"/>
  <c r="Y535" i="18"/>
  <c r="H559" i="18"/>
  <c r="H558" i="18"/>
  <c r="H557" i="18"/>
  <c r="Q559" i="18"/>
  <c r="Z556" i="18"/>
  <c r="U558" i="18"/>
  <c r="U557" i="18"/>
  <c r="U559" i="18"/>
  <c r="X573" i="18"/>
  <c r="R581" i="18"/>
  <c r="R580" i="18"/>
  <c r="Z576" i="18"/>
  <c r="AA576" i="18" s="1"/>
  <c r="G605" i="18"/>
  <c r="P602" i="18"/>
  <c r="AA602" i="18" s="1"/>
  <c r="AO33" i="18" s="1"/>
  <c r="K605" i="18"/>
  <c r="K604" i="18"/>
  <c r="K603" i="18"/>
  <c r="G604" i="18"/>
  <c r="O604" i="18"/>
  <c r="J626" i="18"/>
  <c r="J628" i="18"/>
  <c r="J627" i="18"/>
  <c r="P627" i="18" s="1"/>
  <c r="R626" i="18"/>
  <c r="R627" i="18"/>
  <c r="V626" i="18"/>
  <c r="V628" i="18"/>
  <c r="Z625" i="18"/>
  <c r="R628" i="18"/>
  <c r="N649" i="18"/>
  <c r="Z671" i="18"/>
  <c r="V674" i="18"/>
  <c r="G674" i="18"/>
  <c r="O674" i="18"/>
  <c r="Q695" i="18"/>
  <c r="Z694" i="18"/>
  <c r="Q696" i="18"/>
  <c r="U695" i="18"/>
  <c r="U697" i="18"/>
  <c r="Y695" i="18"/>
  <c r="Y696" i="18"/>
  <c r="H720" i="18"/>
  <c r="L724" i="18" s="1"/>
  <c r="H719" i="18"/>
  <c r="H718" i="18"/>
  <c r="L720" i="18"/>
  <c r="L719" i="18"/>
  <c r="L718" i="18"/>
  <c r="P717" i="18"/>
  <c r="T720" i="18"/>
  <c r="T719" i="18"/>
  <c r="T718" i="18"/>
  <c r="X720" i="18"/>
  <c r="X719" i="18"/>
  <c r="X718" i="18"/>
  <c r="X757" i="18"/>
  <c r="S213" i="17"/>
  <c r="R535" i="18"/>
  <c r="V535" i="18"/>
  <c r="I559" i="18"/>
  <c r="M559" i="18"/>
  <c r="R559" i="18"/>
  <c r="R558" i="18"/>
  <c r="V559" i="18"/>
  <c r="V558" i="18"/>
  <c r="K558" i="18"/>
  <c r="P558" i="18" s="1"/>
  <c r="J582" i="18"/>
  <c r="N582" i="18"/>
  <c r="J580" i="18"/>
  <c r="J581" i="18"/>
  <c r="M628" i="18"/>
  <c r="G649" i="18"/>
  <c r="P648" i="18"/>
  <c r="AA648" i="18" s="1"/>
  <c r="AO35" i="18" s="1"/>
  <c r="K649" i="18"/>
  <c r="O649" i="18"/>
  <c r="M649" i="18"/>
  <c r="M650" i="18"/>
  <c r="H672" i="18"/>
  <c r="L672" i="18"/>
  <c r="T672" i="18"/>
  <c r="X672" i="18"/>
  <c r="R672" i="18"/>
  <c r="H673" i="18"/>
  <c r="R673" i="18"/>
  <c r="Z673" i="18" s="1"/>
  <c r="X673" i="18"/>
  <c r="H674" i="18"/>
  <c r="T674" i="18"/>
  <c r="Z691" i="18"/>
  <c r="AA691" i="18" s="1"/>
  <c r="H696" i="18"/>
  <c r="L696" i="18"/>
  <c r="T697" i="18"/>
  <c r="T696" i="18"/>
  <c r="X697" i="18"/>
  <c r="X696" i="18"/>
  <c r="H695" i="18"/>
  <c r="X695" i="18"/>
  <c r="Q743" i="18"/>
  <c r="L746" i="18" s="1"/>
  <c r="Q742" i="18"/>
  <c r="U743" i="18"/>
  <c r="U742" i="18"/>
  <c r="Y743" i="18"/>
  <c r="Y742" i="18"/>
  <c r="P760" i="18"/>
  <c r="AA760" i="18" s="1"/>
  <c r="J766" i="18"/>
  <c r="J765" i="18"/>
  <c r="N766" i="18"/>
  <c r="N765" i="18"/>
  <c r="S766" i="18"/>
  <c r="S765" i="18"/>
  <c r="S764" i="18"/>
  <c r="W766" i="18"/>
  <c r="W765" i="18"/>
  <c r="Z765" i="18" s="1"/>
  <c r="W764" i="18"/>
  <c r="N764" i="18"/>
  <c r="Z93" i="17"/>
  <c r="AA93" i="17" s="1"/>
  <c r="H99" i="17"/>
  <c r="H98" i="17"/>
  <c r="L99" i="17"/>
  <c r="L98" i="17"/>
  <c r="P96" i="17"/>
  <c r="T99" i="17"/>
  <c r="T98" i="17"/>
  <c r="X99" i="17"/>
  <c r="X98" i="17"/>
  <c r="I122" i="17"/>
  <c r="I121" i="17"/>
  <c r="M122" i="17"/>
  <c r="M121" i="17"/>
  <c r="P165" i="17"/>
  <c r="G167" i="17"/>
  <c r="K168" i="17"/>
  <c r="K167" i="17"/>
  <c r="O168" i="17"/>
  <c r="O167" i="17"/>
  <c r="P185" i="17"/>
  <c r="AA185" i="17" s="1"/>
  <c r="R191" i="17"/>
  <c r="R190" i="17"/>
  <c r="V190" i="17"/>
  <c r="V191" i="17"/>
  <c r="Z188" i="17"/>
  <c r="G306" i="17"/>
  <c r="G305" i="17"/>
  <c r="P303" i="17"/>
  <c r="K306" i="17"/>
  <c r="K305" i="17"/>
  <c r="O306" i="17"/>
  <c r="O305" i="17"/>
  <c r="J191" i="17"/>
  <c r="J190" i="17"/>
  <c r="N191" i="17"/>
  <c r="N190" i="17"/>
  <c r="I420" i="17"/>
  <c r="I421" i="17"/>
  <c r="M420" i="17"/>
  <c r="M421" i="17"/>
  <c r="G557" i="18"/>
  <c r="P556" i="18"/>
  <c r="AA556" i="18" s="1"/>
  <c r="AO31" i="18" s="1"/>
  <c r="K557" i="18"/>
  <c r="O557" i="18"/>
  <c r="H580" i="18"/>
  <c r="L580" i="18"/>
  <c r="T580" i="18"/>
  <c r="X580" i="18"/>
  <c r="H581" i="18"/>
  <c r="X581" i="18"/>
  <c r="H582" i="18"/>
  <c r="O586" i="18" s="1"/>
  <c r="L588" i="18" s="1"/>
  <c r="T582" i="18"/>
  <c r="Z599" i="18"/>
  <c r="AA599" i="18" s="1"/>
  <c r="H604" i="18"/>
  <c r="L604" i="18"/>
  <c r="T605" i="18"/>
  <c r="T604" i="18"/>
  <c r="X605" i="18"/>
  <c r="X604" i="18"/>
  <c r="H603" i="18"/>
  <c r="X603" i="18"/>
  <c r="Q628" i="18"/>
  <c r="Q627" i="18"/>
  <c r="U628" i="18"/>
  <c r="U627" i="18"/>
  <c r="Y628" i="18"/>
  <c r="Y627" i="18"/>
  <c r="I626" i="18"/>
  <c r="Y626" i="18"/>
  <c r="P645" i="18"/>
  <c r="AA645" i="18" s="1"/>
  <c r="R651" i="18"/>
  <c r="L654" i="18" s="1"/>
  <c r="R650" i="18"/>
  <c r="V651" i="18"/>
  <c r="V650" i="18"/>
  <c r="K650" i="18"/>
  <c r="P650" i="18" s="1"/>
  <c r="J674" i="18"/>
  <c r="N674" i="18"/>
  <c r="J672" i="18"/>
  <c r="J673" i="18"/>
  <c r="I719" i="18"/>
  <c r="I718" i="18"/>
  <c r="M719" i="18"/>
  <c r="M718" i="18"/>
  <c r="Q720" i="18"/>
  <c r="Q719" i="18"/>
  <c r="Q718" i="18"/>
  <c r="Z717" i="18"/>
  <c r="U720" i="18"/>
  <c r="U719" i="18"/>
  <c r="U718" i="18"/>
  <c r="Y720" i="18"/>
  <c r="Y719" i="18"/>
  <c r="Y718" i="18"/>
  <c r="P719" i="18"/>
  <c r="I720" i="18"/>
  <c r="U723" i="18" s="1"/>
  <c r="L727" i="18" s="1"/>
  <c r="O734" i="18"/>
  <c r="L734" i="18"/>
  <c r="J742" i="18"/>
  <c r="J741" i="18"/>
  <c r="N742" i="18"/>
  <c r="N741" i="18"/>
  <c r="Q168" i="17"/>
  <c r="Q167" i="17"/>
  <c r="Z162" i="17"/>
  <c r="U167" i="17"/>
  <c r="H329" i="17"/>
  <c r="H328" i="17"/>
  <c r="L329" i="17"/>
  <c r="L328" i="17"/>
  <c r="P326" i="17"/>
  <c r="T329" i="17"/>
  <c r="T328" i="17"/>
  <c r="X329" i="17"/>
  <c r="X328" i="17"/>
  <c r="J99" i="17"/>
  <c r="L103" i="17" s="1"/>
  <c r="N99" i="17"/>
  <c r="X113" i="17"/>
  <c r="O113" i="17" s="1"/>
  <c r="W121" i="17"/>
  <c r="S122" i="17"/>
  <c r="Q145" i="17"/>
  <c r="Q144" i="17"/>
  <c r="U145" i="17"/>
  <c r="U144" i="17"/>
  <c r="Y145" i="17"/>
  <c r="Y144" i="17"/>
  <c r="U168" i="17"/>
  <c r="Y167" i="17"/>
  <c r="O191" i="17"/>
  <c r="O213" i="17"/>
  <c r="S214" i="17"/>
  <c r="W213" i="17"/>
  <c r="Y213" i="17"/>
  <c r="G260" i="17"/>
  <c r="Z96" i="17"/>
  <c r="G122" i="17"/>
  <c r="K122" i="17"/>
  <c r="O122" i="17"/>
  <c r="S121" i="17"/>
  <c r="I144" i="17"/>
  <c r="I145" i="17"/>
  <c r="M144" i="17"/>
  <c r="Z142" i="17"/>
  <c r="M145" i="17"/>
  <c r="V145" i="17"/>
  <c r="X158" i="17"/>
  <c r="X159" i="17"/>
  <c r="I168" i="17"/>
  <c r="I167" i="17"/>
  <c r="R168" i="17"/>
  <c r="R167" i="17"/>
  <c r="V168" i="17"/>
  <c r="V167" i="17"/>
  <c r="Z165" i="17"/>
  <c r="L191" i="17"/>
  <c r="L190" i="17"/>
  <c r="P188" i="17"/>
  <c r="AA188" i="17" s="1"/>
  <c r="AO15" i="17" s="1"/>
  <c r="T190" i="17"/>
  <c r="X191" i="17"/>
  <c r="Z208" i="17"/>
  <c r="AA208" i="17" s="1"/>
  <c r="Q213" i="17"/>
  <c r="H213" i="17"/>
  <c r="H214" i="17"/>
  <c r="L213" i="17"/>
  <c r="L214" i="17"/>
  <c r="P211" i="17"/>
  <c r="T214" i="17"/>
  <c r="T213" i="17"/>
  <c r="X214" i="17"/>
  <c r="X213" i="17"/>
  <c r="Q237" i="17"/>
  <c r="Q236" i="17"/>
  <c r="Z234" i="17"/>
  <c r="U237" i="17"/>
  <c r="U236" i="17"/>
  <c r="Y237" i="17"/>
  <c r="Y236" i="17"/>
  <c r="AA277" i="17"/>
  <c r="L320" i="17"/>
  <c r="O320" i="17"/>
  <c r="P740" i="18"/>
  <c r="AA740" i="18" s="1"/>
  <c r="AO39" i="18" s="1"/>
  <c r="Q98" i="17"/>
  <c r="U98" i="17"/>
  <c r="Y98" i="17"/>
  <c r="L121" i="17"/>
  <c r="P119" i="17"/>
  <c r="AA119" i="17" s="1"/>
  <c r="AO12" i="17" s="1"/>
  <c r="T122" i="17"/>
  <c r="T121" i="17"/>
  <c r="X122" i="17"/>
  <c r="X121" i="17"/>
  <c r="J121" i="17"/>
  <c r="O121" i="17"/>
  <c r="N145" i="17"/>
  <c r="N144" i="17"/>
  <c r="V144" i="17"/>
  <c r="P162" i="17"/>
  <c r="AA162" i="17" s="1"/>
  <c r="J167" i="17"/>
  <c r="J168" i="17"/>
  <c r="N167" i="17"/>
  <c r="M167" i="17"/>
  <c r="M214" i="17"/>
  <c r="M213" i="17"/>
  <c r="I236" i="17"/>
  <c r="I237" i="17"/>
  <c r="M236" i="17"/>
  <c r="M237" i="17"/>
  <c r="I260" i="17"/>
  <c r="I259" i="17"/>
  <c r="M260" i="17"/>
  <c r="M259" i="17"/>
  <c r="R260" i="17"/>
  <c r="R259" i="17"/>
  <c r="V260" i="17"/>
  <c r="V259" i="17"/>
  <c r="Z257" i="17"/>
  <c r="J512" i="17"/>
  <c r="J511" i="17"/>
  <c r="J513" i="17"/>
  <c r="N512" i="17"/>
  <c r="N511" i="17"/>
  <c r="N513" i="17"/>
  <c r="H145" i="17"/>
  <c r="L145" i="17"/>
  <c r="U149" i="17" s="1"/>
  <c r="L153" i="17" s="1"/>
  <c r="P142" i="17"/>
  <c r="AA142" i="17" s="1"/>
  <c r="AO13" i="17" s="1"/>
  <c r="H144" i="17"/>
  <c r="Z211" i="17"/>
  <c r="U213" i="17"/>
  <c r="Q214" i="17"/>
  <c r="O228" i="17"/>
  <c r="V236" i="17"/>
  <c r="R237" i="17"/>
  <c r="J259" i="17"/>
  <c r="N259" i="17"/>
  <c r="G259" i="17"/>
  <c r="W259" i="17"/>
  <c r="S260" i="17"/>
  <c r="R283" i="17"/>
  <c r="R282" i="17"/>
  <c r="V283" i="17"/>
  <c r="V282" i="17"/>
  <c r="Z280" i="17"/>
  <c r="O366" i="17"/>
  <c r="L366" i="17"/>
  <c r="P369" i="17"/>
  <c r="AA369" i="17" s="1"/>
  <c r="H397" i="17"/>
  <c r="H398" i="17"/>
  <c r="L397" i="17"/>
  <c r="L398" i="17"/>
  <c r="P395" i="17"/>
  <c r="T398" i="17"/>
  <c r="T397" i="17"/>
  <c r="X398" i="17"/>
  <c r="X397" i="17"/>
  <c r="R444" i="17"/>
  <c r="R443" i="17"/>
  <c r="V444" i="17"/>
  <c r="V443" i="17"/>
  <c r="Z441" i="17"/>
  <c r="Q490" i="17"/>
  <c r="Q489" i="17"/>
  <c r="Z487" i="17"/>
  <c r="U490" i="17"/>
  <c r="U489" i="17"/>
  <c r="Y490" i="17"/>
  <c r="Y489" i="17"/>
  <c r="P257" i="17"/>
  <c r="AA257" i="17" s="1"/>
  <c r="AO18" i="17" s="1"/>
  <c r="J283" i="17"/>
  <c r="J282" i="17"/>
  <c r="N283" i="17"/>
  <c r="N282" i="17"/>
  <c r="X297" i="17"/>
  <c r="X296" i="17"/>
  <c r="Q352" i="17"/>
  <c r="Q351" i="17"/>
  <c r="Z349" i="17"/>
  <c r="U352" i="17"/>
  <c r="U351" i="17"/>
  <c r="Y352" i="17"/>
  <c r="Y351" i="17"/>
  <c r="R375" i="17"/>
  <c r="R374" i="17"/>
  <c r="V375" i="17"/>
  <c r="V374" i="17"/>
  <c r="Z372" i="17"/>
  <c r="Z438" i="17"/>
  <c r="AA438" i="17" s="1"/>
  <c r="G190" i="17"/>
  <c r="K190" i="17"/>
  <c r="O190" i="17"/>
  <c r="S191" i="17"/>
  <c r="S190" i="17"/>
  <c r="W191" i="17"/>
  <c r="W190" i="17"/>
  <c r="G191" i="17"/>
  <c r="G214" i="17"/>
  <c r="K214" i="17"/>
  <c r="O214" i="17"/>
  <c r="G213" i="17"/>
  <c r="P234" i="17"/>
  <c r="AA234" i="17" s="1"/>
  <c r="AO17" i="17" s="1"/>
  <c r="H236" i="17"/>
  <c r="P236" i="17" s="1"/>
  <c r="N237" i="17"/>
  <c r="L241" i="17" s="1"/>
  <c r="X251" i="17"/>
  <c r="O251" i="17" s="1"/>
  <c r="O259" i="17"/>
  <c r="J260" i="17"/>
  <c r="O260" i="17"/>
  <c r="Z300" i="17"/>
  <c r="AA300" i="17" s="1"/>
  <c r="S306" i="17"/>
  <c r="S305" i="17"/>
  <c r="W306" i="17"/>
  <c r="W305" i="17"/>
  <c r="Z323" i="17"/>
  <c r="AA323" i="17" s="1"/>
  <c r="O343" i="17"/>
  <c r="L343" i="17"/>
  <c r="I352" i="17"/>
  <c r="L356" i="17" s="1"/>
  <c r="I351" i="17"/>
  <c r="M352" i="17"/>
  <c r="M351" i="17"/>
  <c r="J375" i="17"/>
  <c r="O378" i="17" s="1"/>
  <c r="L380" i="17" s="1"/>
  <c r="J374" i="17"/>
  <c r="N375" i="17"/>
  <c r="N374" i="17"/>
  <c r="I397" i="17"/>
  <c r="Q421" i="17"/>
  <c r="Q420" i="17"/>
  <c r="Z418" i="17"/>
  <c r="U421" i="17"/>
  <c r="U420" i="17"/>
  <c r="Y421" i="17"/>
  <c r="Y420" i="17"/>
  <c r="X458" i="17"/>
  <c r="X457" i="17"/>
  <c r="Z395" i="17"/>
  <c r="U397" i="17"/>
  <c r="Q398" i="17"/>
  <c r="P415" i="17"/>
  <c r="AA415" i="17" s="1"/>
  <c r="Q412" i="17" s="1"/>
  <c r="J444" i="17"/>
  <c r="J443" i="17"/>
  <c r="N444" i="17"/>
  <c r="N443" i="17"/>
  <c r="S467" i="17"/>
  <c r="S466" i="17"/>
  <c r="W467" i="17"/>
  <c r="W466" i="17"/>
  <c r="I489" i="17"/>
  <c r="I490" i="17"/>
  <c r="M489" i="17"/>
  <c r="M490" i="17"/>
  <c r="P280" i="17"/>
  <c r="Z326" i="17"/>
  <c r="I327" i="17"/>
  <c r="P372" i="17"/>
  <c r="Q397" i="17"/>
  <c r="G467" i="17"/>
  <c r="G466" i="17"/>
  <c r="P464" i="17"/>
  <c r="AA464" i="17" s="1"/>
  <c r="AO27" i="17" s="1"/>
  <c r="K467" i="17"/>
  <c r="K466" i="17"/>
  <c r="O467" i="17"/>
  <c r="O466" i="17"/>
  <c r="P507" i="17"/>
  <c r="AA507" i="17" s="1"/>
  <c r="G512" i="17"/>
  <c r="G513" i="17"/>
  <c r="O513" i="17"/>
  <c r="O512" i="17"/>
  <c r="Z530" i="17"/>
  <c r="Q550" i="17"/>
  <c r="Q603" i="17"/>
  <c r="Z599" i="17"/>
  <c r="S282" i="17"/>
  <c r="W282" i="17"/>
  <c r="Z303" i="17"/>
  <c r="T305" i="17"/>
  <c r="X305" i="17"/>
  <c r="Q328" i="17"/>
  <c r="U328" i="17"/>
  <c r="Y328" i="17"/>
  <c r="P349" i="17"/>
  <c r="AA349" i="17" s="1"/>
  <c r="AO22" i="17" s="1"/>
  <c r="R351" i="17"/>
  <c r="V351" i="17"/>
  <c r="S374" i="17"/>
  <c r="W374" i="17"/>
  <c r="G398" i="17"/>
  <c r="K398" i="17"/>
  <c r="O398" i="17"/>
  <c r="G397" i="17"/>
  <c r="M397" i="17"/>
  <c r="M398" i="17"/>
  <c r="Y398" i="17"/>
  <c r="H421" i="17"/>
  <c r="H420" i="17"/>
  <c r="L421" i="17"/>
  <c r="L420" i="17"/>
  <c r="P418" i="17"/>
  <c r="AA418" i="17" s="1"/>
  <c r="AO25" i="17" s="1"/>
  <c r="T421" i="17"/>
  <c r="T420" i="17"/>
  <c r="X421" i="17"/>
  <c r="X420" i="17"/>
  <c r="N420" i="17"/>
  <c r="V420" i="17"/>
  <c r="R421" i="17"/>
  <c r="P441" i="17"/>
  <c r="AA441" i="17" s="1"/>
  <c r="AO26" i="17" s="1"/>
  <c r="Q444" i="17"/>
  <c r="U444" i="17"/>
  <c r="Q504" i="17"/>
  <c r="L435" i="17"/>
  <c r="I443" i="17"/>
  <c r="M443" i="17"/>
  <c r="Q443" i="17"/>
  <c r="U443" i="17"/>
  <c r="Y443" i="17"/>
  <c r="H444" i="17"/>
  <c r="L447" i="17" s="1"/>
  <c r="X467" i="17"/>
  <c r="J466" i="17"/>
  <c r="N466" i="17"/>
  <c r="R466" i="17"/>
  <c r="V466" i="17"/>
  <c r="R467" i="17"/>
  <c r="V489" i="17"/>
  <c r="R490" i="17"/>
  <c r="G511" i="17"/>
  <c r="K511" i="17"/>
  <c r="O511" i="17"/>
  <c r="Q511" i="17"/>
  <c r="X527" i="17"/>
  <c r="R536" i="17"/>
  <c r="R535" i="17"/>
  <c r="V536" i="17"/>
  <c r="V535" i="17"/>
  <c r="Z533" i="17"/>
  <c r="G559" i="17"/>
  <c r="G558" i="17"/>
  <c r="K559" i="17"/>
  <c r="K558" i="17"/>
  <c r="O559" i="17"/>
  <c r="O558" i="17"/>
  <c r="S559" i="17"/>
  <c r="S558" i="17"/>
  <c r="W559" i="17"/>
  <c r="W558" i="17"/>
  <c r="G557" i="17"/>
  <c r="O557" i="17"/>
  <c r="W557" i="17"/>
  <c r="H582" i="17"/>
  <c r="H581" i="17"/>
  <c r="L582" i="17"/>
  <c r="L581" i="17"/>
  <c r="P579" i="17"/>
  <c r="T582" i="17"/>
  <c r="T581" i="17"/>
  <c r="X582" i="17"/>
  <c r="X581" i="17"/>
  <c r="V605" i="17"/>
  <c r="Z645" i="17"/>
  <c r="AA645" i="17" s="1"/>
  <c r="H672" i="17"/>
  <c r="H674" i="17"/>
  <c r="H673" i="17"/>
  <c r="L672" i="17"/>
  <c r="L674" i="17"/>
  <c r="L673" i="17"/>
  <c r="P671" i="17"/>
  <c r="AA671" i="17" s="1"/>
  <c r="AO36" i="17" s="1"/>
  <c r="T672" i="17"/>
  <c r="T674" i="17"/>
  <c r="T673" i="17"/>
  <c r="X672" i="17"/>
  <c r="X674" i="17"/>
  <c r="X673" i="17"/>
  <c r="L481" i="17"/>
  <c r="L489" i="17"/>
  <c r="R489" i="17"/>
  <c r="X490" i="17"/>
  <c r="Q513" i="17"/>
  <c r="Q512" i="17"/>
  <c r="U513" i="17"/>
  <c r="U512" i="17"/>
  <c r="Y513" i="17"/>
  <c r="Y512" i="17"/>
  <c r="W512" i="17"/>
  <c r="P530" i="17"/>
  <c r="AA530" i="17" s="1"/>
  <c r="J536" i="17"/>
  <c r="J535" i="17"/>
  <c r="N536" i="17"/>
  <c r="N535" i="17"/>
  <c r="S536" i="17"/>
  <c r="S535" i="17"/>
  <c r="S534" i="17"/>
  <c r="W536" i="17"/>
  <c r="W535" i="17"/>
  <c r="W534" i="17"/>
  <c r="N534" i="17"/>
  <c r="V534" i="17"/>
  <c r="H558" i="17"/>
  <c r="H557" i="17"/>
  <c r="L558" i="17"/>
  <c r="L557" i="17"/>
  <c r="P556" i="17"/>
  <c r="T559" i="17"/>
  <c r="T558" i="17"/>
  <c r="T557" i="17"/>
  <c r="X559" i="17"/>
  <c r="X558" i="17"/>
  <c r="X557" i="17"/>
  <c r="H559" i="17"/>
  <c r="O573" i="17"/>
  <c r="Q573" i="17" s="1"/>
  <c r="I581" i="17"/>
  <c r="P581" i="17" s="1"/>
  <c r="I580" i="17"/>
  <c r="M581" i="17"/>
  <c r="M580" i="17"/>
  <c r="Q582" i="17"/>
  <c r="Q581" i="17"/>
  <c r="Q580" i="17"/>
  <c r="Z579" i="17"/>
  <c r="U582" i="17"/>
  <c r="U581" i="17"/>
  <c r="U580" i="17"/>
  <c r="Y582" i="17"/>
  <c r="Y581" i="17"/>
  <c r="Y580" i="17"/>
  <c r="L580" i="17"/>
  <c r="T580" i="17"/>
  <c r="I582" i="17"/>
  <c r="O596" i="17"/>
  <c r="L596" i="17"/>
  <c r="H605" i="17"/>
  <c r="H603" i="17"/>
  <c r="H604" i="17"/>
  <c r="L605" i="17"/>
  <c r="L603" i="17"/>
  <c r="L604" i="17"/>
  <c r="P602" i="17"/>
  <c r="T603" i="17"/>
  <c r="T605" i="17"/>
  <c r="T604" i="17"/>
  <c r="S626" i="17"/>
  <c r="S628" i="17"/>
  <c r="W626" i="17"/>
  <c r="W627" i="17"/>
  <c r="P487" i="17"/>
  <c r="H489" i="17"/>
  <c r="N489" i="17"/>
  <c r="I513" i="17"/>
  <c r="I512" i="17"/>
  <c r="M513" i="17"/>
  <c r="M512" i="17"/>
  <c r="R513" i="17"/>
  <c r="R512" i="17"/>
  <c r="R511" i="17"/>
  <c r="V513" i="17"/>
  <c r="V512" i="17"/>
  <c r="V511" i="17"/>
  <c r="Z510" i="17"/>
  <c r="M511" i="17"/>
  <c r="Q527" i="17"/>
  <c r="G535" i="17"/>
  <c r="G534" i="17"/>
  <c r="P533" i="17"/>
  <c r="AA533" i="17" s="1"/>
  <c r="AO30" i="17" s="1"/>
  <c r="K535" i="17"/>
  <c r="K534" i="17"/>
  <c r="O535" i="17"/>
  <c r="O534" i="17"/>
  <c r="G536" i="17"/>
  <c r="K557" i="17"/>
  <c r="S557" i="17"/>
  <c r="P599" i="17"/>
  <c r="AA599" i="17" s="1"/>
  <c r="X605" i="17"/>
  <c r="X618" i="17"/>
  <c r="X619" i="17"/>
  <c r="G626" i="17"/>
  <c r="P625" i="17"/>
  <c r="G628" i="17"/>
  <c r="K626" i="17"/>
  <c r="K628" i="17"/>
  <c r="O626" i="17"/>
  <c r="O628" i="17"/>
  <c r="H650" i="17"/>
  <c r="H649" i="17"/>
  <c r="L650" i="17"/>
  <c r="L649" i="17"/>
  <c r="P648" i="17"/>
  <c r="T651" i="17"/>
  <c r="T650" i="17"/>
  <c r="T649" i="17"/>
  <c r="X651" i="17"/>
  <c r="X650" i="17"/>
  <c r="X649" i="17"/>
  <c r="H651" i="17"/>
  <c r="X688" i="17"/>
  <c r="X687" i="17"/>
  <c r="I604" i="17"/>
  <c r="M604" i="17"/>
  <c r="P604" i="17" s="1"/>
  <c r="Q605" i="17"/>
  <c r="Q604" i="17"/>
  <c r="U605" i="17"/>
  <c r="U604" i="17"/>
  <c r="Y605" i="17"/>
  <c r="Y604" i="17"/>
  <c r="K603" i="17"/>
  <c r="I605" i="17"/>
  <c r="P622" i="17"/>
  <c r="Q626" i="17"/>
  <c r="Z625" i="17"/>
  <c r="G627" i="17"/>
  <c r="O627" i="17"/>
  <c r="L651" i="17"/>
  <c r="AA668" i="17"/>
  <c r="J674" i="17"/>
  <c r="J673" i="17"/>
  <c r="J672" i="17"/>
  <c r="N674" i="17"/>
  <c r="N673" i="17"/>
  <c r="N672" i="17"/>
  <c r="R674" i="17"/>
  <c r="R673" i="17"/>
  <c r="R672" i="17"/>
  <c r="V674" i="17"/>
  <c r="V673" i="17"/>
  <c r="V672" i="17"/>
  <c r="Z671" i="17"/>
  <c r="P510" i="17"/>
  <c r="AA510" i="17" s="1"/>
  <c r="AO29" i="17" s="1"/>
  <c r="Z556" i="17"/>
  <c r="J603" i="17"/>
  <c r="J605" i="17"/>
  <c r="N603" i="17"/>
  <c r="N605" i="17"/>
  <c r="O608" i="17" s="1"/>
  <c r="L610" i="17" s="1"/>
  <c r="R603" i="17"/>
  <c r="V603" i="17"/>
  <c r="Z602" i="17"/>
  <c r="M603" i="17"/>
  <c r="U603" i="17"/>
  <c r="X604" i="17"/>
  <c r="Z622" i="17"/>
  <c r="I628" i="17"/>
  <c r="I626" i="17"/>
  <c r="M628" i="17"/>
  <c r="M626" i="17"/>
  <c r="I627" i="17"/>
  <c r="Q627" i="17"/>
  <c r="Y627" i="17"/>
  <c r="U628" i="17"/>
  <c r="J650" i="17"/>
  <c r="J651" i="17"/>
  <c r="J649" i="17"/>
  <c r="N650" i="17"/>
  <c r="N651" i="17"/>
  <c r="N649" i="17"/>
  <c r="R651" i="17"/>
  <c r="R650" i="17"/>
  <c r="V651" i="17"/>
  <c r="V650" i="17"/>
  <c r="Z648" i="17"/>
  <c r="P673" i="17"/>
  <c r="S604" i="17"/>
  <c r="W604" i="17"/>
  <c r="T627" i="17"/>
  <c r="X627" i="17"/>
  <c r="G651" i="17"/>
  <c r="K651" i="17"/>
  <c r="O651" i="17"/>
  <c r="S649" i="17"/>
  <c r="W649" i="17"/>
  <c r="G650" i="17"/>
  <c r="O650" i="17"/>
  <c r="W650" i="17"/>
  <c r="S651" i="17"/>
  <c r="S697" i="17"/>
  <c r="S696" i="17"/>
  <c r="S695" i="17"/>
  <c r="W697" i="17"/>
  <c r="W696" i="17"/>
  <c r="W695" i="17"/>
  <c r="O678" i="17"/>
  <c r="L680" i="17" s="1"/>
  <c r="G697" i="17"/>
  <c r="G696" i="17"/>
  <c r="G695" i="17"/>
  <c r="P694" i="17"/>
  <c r="K697" i="17"/>
  <c r="K696" i="17"/>
  <c r="K695" i="17"/>
  <c r="O696" i="17"/>
  <c r="O697" i="17"/>
  <c r="O695" i="17"/>
  <c r="H720" i="17"/>
  <c r="H719" i="17"/>
  <c r="H718" i="17"/>
  <c r="L720" i="17"/>
  <c r="L719" i="17"/>
  <c r="L718" i="17"/>
  <c r="P717" i="17"/>
  <c r="AA717" i="17" s="1"/>
  <c r="AO38" i="17" s="1"/>
  <c r="T720" i="17"/>
  <c r="T719" i="17"/>
  <c r="T718" i="17"/>
  <c r="X720" i="17"/>
  <c r="X719" i="17"/>
  <c r="X718" i="17"/>
  <c r="R627" i="17"/>
  <c r="V627" i="17"/>
  <c r="I651" i="17"/>
  <c r="M651" i="17"/>
  <c r="Q649" i="17"/>
  <c r="U649" i="17"/>
  <c r="Y649" i="17"/>
  <c r="K650" i="17"/>
  <c r="S650" i="17"/>
  <c r="W651" i="17"/>
  <c r="Q665" i="17"/>
  <c r="J766" i="17"/>
  <c r="J765" i="17"/>
  <c r="J764" i="17"/>
  <c r="N766" i="17"/>
  <c r="N765" i="17"/>
  <c r="N764" i="17"/>
  <c r="Q673" i="17"/>
  <c r="U673" i="17"/>
  <c r="Y673" i="17"/>
  <c r="R696" i="17"/>
  <c r="Z696" i="17" s="1"/>
  <c r="V696" i="17"/>
  <c r="I697" i="17"/>
  <c r="U697" i="17"/>
  <c r="I719" i="17"/>
  <c r="I718" i="17"/>
  <c r="M719" i="17"/>
  <c r="M718" i="17"/>
  <c r="Q720" i="17"/>
  <c r="U720" i="17"/>
  <c r="Y720" i="17"/>
  <c r="P737" i="17"/>
  <c r="AA737" i="17" s="1"/>
  <c r="Q697" i="17"/>
  <c r="I720" i="17"/>
  <c r="Q743" i="17"/>
  <c r="Q742" i="17"/>
  <c r="Q741" i="17"/>
  <c r="Z740" i="17"/>
  <c r="AA740" i="17" s="1"/>
  <c r="AO39" i="17" s="1"/>
  <c r="U743" i="17"/>
  <c r="U742" i="17"/>
  <c r="U741" i="17"/>
  <c r="Y743" i="17"/>
  <c r="Y742" i="17"/>
  <c r="Y741" i="17"/>
  <c r="O757" i="17"/>
  <c r="L757" i="17"/>
  <c r="P760" i="17"/>
  <c r="AA760" i="17" s="1"/>
  <c r="S673" i="17"/>
  <c r="W673" i="17"/>
  <c r="J697" i="17"/>
  <c r="N697" i="17"/>
  <c r="Z694" i="17"/>
  <c r="L696" i="17"/>
  <c r="X696" i="17"/>
  <c r="G720" i="17"/>
  <c r="G719" i="17"/>
  <c r="K720" i="17"/>
  <c r="K719" i="17"/>
  <c r="O720" i="17"/>
  <c r="O719" i="17"/>
  <c r="S720" i="17"/>
  <c r="S719" i="17"/>
  <c r="W720" i="17"/>
  <c r="W719" i="17"/>
  <c r="G718" i="17"/>
  <c r="O718" i="17"/>
  <c r="W718" i="17"/>
  <c r="I743" i="17"/>
  <c r="I742" i="17"/>
  <c r="I741" i="17"/>
  <c r="M743" i="17"/>
  <c r="M742" i="17"/>
  <c r="M741" i="17"/>
  <c r="R766" i="17"/>
  <c r="R765" i="17"/>
  <c r="R764" i="17"/>
  <c r="V766" i="17"/>
  <c r="V765" i="17"/>
  <c r="V764" i="17"/>
  <c r="Z763" i="17"/>
  <c r="H742" i="17"/>
  <c r="P742" i="17" s="1"/>
  <c r="L742" i="17"/>
  <c r="T742" i="17"/>
  <c r="X742" i="17"/>
  <c r="I765" i="17"/>
  <c r="P765" i="17" s="1"/>
  <c r="M765" i="17"/>
  <c r="Q765" i="17"/>
  <c r="U765" i="17"/>
  <c r="Y765" i="17"/>
  <c r="H766" i="17"/>
  <c r="L766" i="17"/>
  <c r="Z717" i="17"/>
  <c r="Q718" i="17"/>
  <c r="U718" i="17"/>
  <c r="Y718" i="17"/>
  <c r="L734" i="17"/>
  <c r="J741" i="17"/>
  <c r="N741" i="17"/>
  <c r="R741" i="17"/>
  <c r="V741" i="17"/>
  <c r="H743" i="17"/>
  <c r="O747" i="17" s="1"/>
  <c r="L749" i="17" s="1"/>
  <c r="P763" i="17"/>
  <c r="AA763" i="17" s="1"/>
  <c r="AO40" i="17" s="1"/>
  <c r="G764" i="17"/>
  <c r="K764" i="17"/>
  <c r="O764" i="17"/>
  <c r="S764" i="17"/>
  <c r="W764" i="17"/>
  <c r="Q719" i="17"/>
  <c r="U719" i="17"/>
  <c r="Y719" i="17"/>
  <c r="R742" i="17"/>
  <c r="V742" i="17"/>
  <c r="S765" i="17"/>
  <c r="W765" i="17"/>
  <c r="W63" i="29" l="1"/>
  <c r="S4" i="29"/>
  <c r="X63" i="29"/>
  <c r="Y63" i="29"/>
  <c r="U63" i="29"/>
  <c r="T63" i="29"/>
  <c r="AB63" i="29"/>
  <c r="V63" i="29"/>
  <c r="Z63" i="29"/>
  <c r="AO2" i="29"/>
  <c r="AH2" i="29"/>
  <c r="AL2" i="29"/>
  <c r="AK2" i="29"/>
  <c r="AN2" i="29"/>
  <c r="AI2" i="29"/>
  <c r="AP2" i="29"/>
  <c r="AG2" i="29"/>
  <c r="AM2" i="29"/>
  <c r="AJ2" i="29"/>
  <c r="AK65" i="29"/>
  <c r="U493" i="20"/>
  <c r="L497" i="20" s="1"/>
  <c r="Z282" i="20"/>
  <c r="Z213" i="20"/>
  <c r="P213" i="20"/>
  <c r="U194" i="20"/>
  <c r="L198" i="20" s="1"/>
  <c r="O241" i="20"/>
  <c r="L243" i="20" s="1"/>
  <c r="Z534" i="21"/>
  <c r="P374" i="21"/>
  <c r="P190" i="21"/>
  <c r="Z466" i="20"/>
  <c r="AA441" i="20"/>
  <c r="AO26" i="20" s="1"/>
  <c r="P512" i="21"/>
  <c r="O309" i="21"/>
  <c r="L311" i="21" s="1"/>
  <c r="Q596" i="21"/>
  <c r="Z466" i="21"/>
  <c r="Z351" i="20"/>
  <c r="Z259" i="21"/>
  <c r="Z764" i="22"/>
  <c r="Z649" i="22"/>
  <c r="P626" i="22"/>
  <c r="L401" i="21"/>
  <c r="P695" i="23"/>
  <c r="Z672" i="23"/>
  <c r="P167" i="22"/>
  <c r="Q757" i="23"/>
  <c r="P466" i="23"/>
  <c r="Z351" i="23"/>
  <c r="P328" i="23"/>
  <c r="Z259" i="23"/>
  <c r="P236" i="23"/>
  <c r="Z534" i="22"/>
  <c r="L494" i="22"/>
  <c r="P420" i="22"/>
  <c r="P236" i="22"/>
  <c r="Z512" i="23"/>
  <c r="U493" i="23"/>
  <c r="L497" i="23" s="1"/>
  <c r="O378" i="23"/>
  <c r="L380" i="23" s="1"/>
  <c r="U218" i="23"/>
  <c r="L222" i="23" s="1"/>
  <c r="P167" i="23"/>
  <c r="L309" i="23"/>
  <c r="P489" i="23"/>
  <c r="Z98" i="23"/>
  <c r="L470" i="24"/>
  <c r="AA418" i="24"/>
  <c r="AO25" i="24" s="1"/>
  <c r="Z351" i="24"/>
  <c r="L287" i="24"/>
  <c r="Z259" i="24"/>
  <c r="Z236" i="24"/>
  <c r="Q113" i="24"/>
  <c r="Q504" i="24"/>
  <c r="P351" i="24"/>
  <c r="Q481" i="20"/>
  <c r="L333" i="20"/>
  <c r="P167" i="20"/>
  <c r="Z190" i="20"/>
  <c r="AA96" i="20"/>
  <c r="AO11" i="20" s="1"/>
  <c r="Z511" i="21"/>
  <c r="O517" i="21"/>
  <c r="L519" i="21" s="1"/>
  <c r="Z328" i="21"/>
  <c r="AA303" i="20"/>
  <c r="AO20" i="20" s="1"/>
  <c r="L355" i="20"/>
  <c r="AA303" i="21"/>
  <c r="AO20" i="21" s="1"/>
  <c r="O241" i="21"/>
  <c r="L243" i="21" s="1"/>
  <c r="Z144" i="21"/>
  <c r="U493" i="22"/>
  <c r="L497" i="22" s="1"/>
  <c r="U401" i="22"/>
  <c r="L405" i="22" s="1"/>
  <c r="P397" i="22"/>
  <c r="L309" i="22"/>
  <c r="U310" i="22"/>
  <c r="L314" i="22" s="1"/>
  <c r="L217" i="22"/>
  <c r="L218" i="22"/>
  <c r="L126" i="22"/>
  <c r="Z374" i="22"/>
  <c r="AA420" i="23"/>
  <c r="AJ25" i="23" s="1"/>
  <c r="O517" i="22"/>
  <c r="L519" i="22" s="1"/>
  <c r="O425" i="22"/>
  <c r="L427" i="22" s="1"/>
  <c r="O241" i="22"/>
  <c r="L243" i="22" s="1"/>
  <c r="O287" i="23"/>
  <c r="L289" i="23" s="1"/>
  <c r="U494" i="23"/>
  <c r="L498" i="23" s="1"/>
  <c r="U470" i="23"/>
  <c r="L474" i="23" s="1"/>
  <c r="Z443" i="24"/>
  <c r="Z420" i="24"/>
  <c r="U102" i="24"/>
  <c r="L106" i="24" s="1"/>
  <c r="P98" i="24"/>
  <c r="U309" i="24"/>
  <c r="L313" i="24" s="1"/>
  <c r="P236" i="24"/>
  <c r="P328" i="24"/>
  <c r="Z741" i="20"/>
  <c r="P236" i="20"/>
  <c r="L516" i="20"/>
  <c r="Q228" i="20"/>
  <c r="P695" i="21"/>
  <c r="U493" i="21"/>
  <c r="L497" i="21" s="1"/>
  <c r="P603" i="20"/>
  <c r="P397" i="20"/>
  <c r="Z374" i="20"/>
  <c r="Z121" i="20"/>
  <c r="Z557" i="21"/>
  <c r="L494" i="21"/>
  <c r="Z374" i="21"/>
  <c r="P305" i="21"/>
  <c r="Z282" i="21"/>
  <c r="O356" i="20"/>
  <c r="L358" i="20" s="1"/>
  <c r="L332" i="20"/>
  <c r="P144" i="21"/>
  <c r="P603" i="22"/>
  <c r="P121" i="21"/>
  <c r="P236" i="21"/>
  <c r="AA236" i="21" s="1"/>
  <c r="AJ17" i="21" s="1"/>
  <c r="L493" i="22"/>
  <c r="P213" i="22"/>
  <c r="P121" i="22"/>
  <c r="Z534" i="23"/>
  <c r="L309" i="21"/>
  <c r="Q389" i="22"/>
  <c r="Z443" i="23"/>
  <c r="Z259" i="22"/>
  <c r="O493" i="22"/>
  <c r="L495" i="22" s="1"/>
  <c r="P328" i="22"/>
  <c r="O379" i="23"/>
  <c r="L381" i="23" s="1"/>
  <c r="U241" i="23"/>
  <c r="L245" i="23" s="1"/>
  <c r="U401" i="23"/>
  <c r="L405" i="23" s="1"/>
  <c r="L310" i="23"/>
  <c r="AA464" i="23"/>
  <c r="AO27" i="23" s="1"/>
  <c r="L516" i="24"/>
  <c r="O425" i="24"/>
  <c r="L427" i="24" s="1"/>
  <c r="L401" i="24"/>
  <c r="O378" i="24"/>
  <c r="L380" i="24" s="1"/>
  <c r="Z374" i="24"/>
  <c r="O470" i="24"/>
  <c r="L472" i="24" s="1"/>
  <c r="P466" i="24"/>
  <c r="P374" i="24"/>
  <c r="U103" i="24"/>
  <c r="L107" i="24" s="1"/>
  <c r="Q527" i="24"/>
  <c r="Q297" i="24"/>
  <c r="P121" i="24"/>
  <c r="U149" i="20"/>
  <c r="L153" i="20" s="1"/>
  <c r="AA395" i="20"/>
  <c r="AO24" i="20" s="1"/>
  <c r="Z98" i="20"/>
  <c r="P351" i="20"/>
  <c r="L240" i="21"/>
  <c r="AA96" i="21"/>
  <c r="AO11" i="21" s="1"/>
  <c r="U102" i="21"/>
  <c r="L106" i="21" s="1"/>
  <c r="Z190" i="22"/>
  <c r="L148" i="22"/>
  <c r="L332" i="23"/>
  <c r="U287" i="23"/>
  <c r="L291" i="23" s="1"/>
  <c r="Z167" i="23"/>
  <c r="L148" i="23"/>
  <c r="Z121" i="23"/>
  <c r="U149" i="23"/>
  <c r="L153" i="23" s="1"/>
  <c r="Z190" i="23"/>
  <c r="Z741" i="24"/>
  <c r="AA512" i="24"/>
  <c r="AJ29" i="24" s="1"/>
  <c r="Z328" i="24"/>
  <c r="L425" i="24"/>
  <c r="P213" i="24"/>
  <c r="U195" i="24"/>
  <c r="L199" i="24" s="1"/>
  <c r="U310" i="24"/>
  <c r="L314" i="24" s="1"/>
  <c r="U394" i="21"/>
  <c r="U396" i="21" s="1"/>
  <c r="T394" i="21"/>
  <c r="T396" i="21" s="1"/>
  <c r="S394" i="21"/>
  <c r="S396" i="21" s="1"/>
  <c r="R394" i="21"/>
  <c r="R396" i="21" s="1"/>
  <c r="Q394" i="21"/>
  <c r="Q396" i="21" s="1"/>
  <c r="L394" i="21"/>
  <c r="L396" i="21" s="1"/>
  <c r="N394" i="21"/>
  <c r="N396" i="21" s="1"/>
  <c r="M394" i="21"/>
  <c r="M396" i="21" s="1"/>
  <c r="K394" i="21"/>
  <c r="K396" i="21" s="1"/>
  <c r="H394" i="21"/>
  <c r="H396" i="21" s="1"/>
  <c r="I394" i="21"/>
  <c r="I396" i="21" s="1"/>
  <c r="G394" i="21"/>
  <c r="O394" i="21"/>
  <c r="O396" i="21" s="1"/>
  <c r="J394" i="21"/>
  <c r="J396" i="21" s="1"/>
  <c r="X394" i="21"/>
  <c r="X396" i="21" s="1"/>
  <c r="Y394" i="21"/>
  <c r="Y396" i="21" s="1"/>
  <c r="W394" i="21"/>
  <c r="W396" i="21" s="1"/>
  <c r="V394" i="21"/>
  <c r="V396" i="21" s="1"/>
  <c r="Z718" i="20"/>
  <c r="Q688" i="21"/>
  <c r="P764" i="21"/>
  <c r="Z695" i="21"/>
  <c r="AA695" i="21" s="1"/>
  <c r="AE37" i="21" s="1"/>
  <c r="Z741" i="21"/>
  <c r="Q504" i="21"/>
  <c r="P764" i="22"/>
  <c r="Z741" i="22"/>
  <c r="AA741" i="22" s="1"/>
  <c r="AE39" i="22" s="1"/>
  <c r="P672" i="22"/>
  <c r="Z626" i="22"/>
  <c r="Z511" i="22"/>
  <c r="Q297" i="22"/>
  <c r="Q320" i="22"/>
  <c r="Z649" i="23"/>
  <c r="Z718" i="23"/>
  <c r="Z626" i="23"/>
  <c r="Q412" i="23"/>
  <c r="Q297" i="23"/>
  <c r="P672" i="24"/>
  <c r="Q619" i="24"/>
  <c r="L113" i="20"/>
  <c r="O113" i="20"/>
  <c r="Z603" i="20"/>
  <c r="Z764" i="21"/>
  <c r="Q343" i="20"/>
  <c r="Z511" i="20"/>
  <c r="P511" i="21"/>
  <c r="AA511" i="21" s="1"/>
  <c r="AE29" i="21" s="1"/>
  <c r="Z626" i="20"/>
  <c r="Z603" i="21"/>
  <c r="Z695" i="22"/>
  <c r="P718" i="22"/>
  <c r="Z764" i="23"/>
  <c r="AA764" i="23" s="1"/>
  <c r="AE40" i="23" s="1"/>
  <c r="Z603" i="23"/>
  <c r="Q596" i="22"/>
  <c r="U601" i="22" s="1"/>
  <c r="P741" i="24"/>
  <c r="P718" i="24"/>
  <c r="AA718" i="24" s="1"/>
  <c r="AE38" i="24" s="1"/>
  <c r="Z695" i="24"/>
  <c r="P626" i="24"/>
  <c r="AA626" i="24" s="1"/>
  <c r="AE34" i="24" s="1"/>
  <c r="Z603" i="24"/>
  <c r="P580" i="24"/>
  <c r="P557" i="24"/>
  <c r="P534" i="24"/>
  <c r="Z511" i="24"/>
  <c r="Q711" i="24"/>
  <c r="Q205" i="24"/>
  <c r="U210" i="24" s="1"/>
  <c r="U212" i="24" s="1"/>
  <c r="Q159" i="24"/>
  <c r="L136" i="20"/>
  <c r="O136" i="20"/>
  <c r="L205" i="21"/>
  <c r="Q205" i="21" s="1"/>
  <c r="O205" i="21"/>
  <c r="P695" i="20"/>
  <c r="P580" i="20"/>
  <c r="Q159" i="20"/>
  <c r="Z649" i="21"/>
  <c r="Z626" i="21"/>
  <c r="Z603" i="22"/>
  <c r="AA603" i="22" s="1"/>
  <c r="AE33" i="22" s="1"/>
  <c r="AA649" i="23"/>
  <c r="AE35" i="23" s="1"/>
  <c r="Q205" i="22"/>
  <c r="Z695" i="23"/>
  <c r="Z511" i="23"/>
  <c r="Q458" i="22"/>
  <c r="Q504" i="23"/>
  <c r="Q458" i="23"/>
  <c r="L136" i="23"/>
  <c r="O136" i="23"/>
  <c r="L297" i="20"/>
  <c r="Q297" i="20" s="1"/>
  <c r="O297" i="20"/>
  <c r="P718" i="20"/>
  <c r="AA718" i="20" s="1"/>
  <c r="AE38" i="20" s="1"/>
  <c r="P626" i="20"/>
  <c r="Q435" i="20"/>
  <c r="P603" i="21"/>
  <c r="Z672" i="22"/>
  <c r="AA672" i="23"/>
  <c r="AE36" i="23" s="1"/>
  <c r="Z580" i="23"/>
  <c r="AA580" i="23" s="1"/>
  <c r="AE32" i="23" s="1"/>
  <c r="P534" i="22"/>
  <c r="Z764" i="24"/>
  <c r="AA764" i="24" s="1"/>
  <c r="AE40" i="24" s="1"/>
  <c r="Z672" i="24"/>
  <c r="Z580" i="24"/>
  <c r="Z534" i="24"/>
  <c r="Q320" i="24"/>
  <c r="H325" i="24" s="1"/>
  <c r="H327" i="24" s="1"/>
  <c r="Q274" i="24"/>
  <c r="L182" i="20"/>
  <c r="O182" i="20"/>
  <c r="U447" i="19"/>
  <c r="L451" i="19" s="1"/>
  <c r="L379" i="19"/>
  <c r="P167" i="19"/>
  <c r="Z626" i="19"/>
  <c r="L287" i="19"/>
  <c r="L355" i="19"/>
  <c r="U286" i="19"/>
  <c r="L290" i="19" s="1"/>
  <c r="Q205" i="19"/>
  <c r="U516" i="19"/>
  <c r="L520" i="19" s="1"/>
  <c r="O264" i="19"/>
  <c r="L266" i="19" s="1"/>
  <c r="AA165" i="19"/>
  <c r="AO14" i="19" s="1"/>
  <c r="Z121" i="19"/>
  <c r="P466" i="19"/>
  <c r="L447" i="19"/>
  <c r="Z305" i="19"/>
  <c r="L286" i="19"/>
  <c r="L103" i="19"/>
  <c r="U471" i="19"/>
  <c r="L475" i="19" s="1"/>
  <c r="AA211" i="19"/>
  <c r="AO16" i="19" s="1"/>
  <c r="P351" i="19"/>
  <c r="Z718" i="19"/>
  <c r="O195" i="19"/>
  <c r="L197" i="19" s="1"/>
  <c r="L356" i="19"/>
  <c r="AA96" i="19"/>
  <c r="AO11" i="19" s="1"/>
  <c r="Z420" i="19"/>
  <c r="AA395" i="19"/>
  <c r="AO24" i="19" s="1"/>
  <c r="Z213" i="19"/>
  <c r="P190" i="19"/>
  <c r="Z144" i="19"/>
  <c r="Z236" i="19"/>
  <c r="L172" i="19"/>
  <c r="P512" i="19"/>
  <c r="P98" i="19"/>
  <c r="Z603" i="19"/>
  <c r="P764" i="19"/>
  <c r="Z741" i="19"/>
  <c r="Z695" i="19"/>
  <c r="Q504" i="19"/>
  <c r="H509" i="19" s="1"/>
  <c r="P695" i="19"/>
  <c r="AA695" i="19" s="1"/>
  <c r="AE37" i="19" s="1"/>
  <c r="Z649" i="19"/>
  <c r="P718" i="19"/>
  <c r="P649" i="19"/>
  <c r="Q297" i="19"/>
  <c r="N302" i="19" s="1"/>
  <c r="N304" i="19" s="1"/>
  <c r="P511" i="19"/>
  <c r="O136" i="18"/>
  <c r="Q136" i="18" s="1"/>
  <c r="L320" i="18"/>
  <c r="Q320" i="18" s="1"/>
  <c r="M325" i="18" s="1"/>
  <c r="M327" i="18" s="1"/>
  <c r="U424" i="18"/>
  <c r="L428" i="18" s="1"/>
  <c r="L401" i="18"/>
  <c r="P420" i="18"/>
  <c r="P489" i="18"/>
  <c r="Z443" i="18"/>
  <c r="O425" i="18"/>
  <c r="L427" i="18" s="1"/>
  <c r="O205" i="18"/>
  <c r="Q205" i="18" s="1"/>
  <c r="Q389" i="18"/>
  <c r="Y394" i="18" s="1"/>
  <c r="Y396" i="18" s="1"/>
  <c r="O113" i="18"/>
  <c r="L228" i="18"/>
  <c r="Q228" i="18" s="1"/>
  <c r="L366" i="18"/>
  <c r="Q366" i="18" s="1"/>
  <c r="Q297" i="18"/>
  <c r="X302" i="18" s="1"/>
  <c r="X304" i="18" s="1"/>
  <c r="Q642" i="18"/>
  <c r="M647" i="18" s="1"/>
  <c r="Z167" i="18"/>
  <c r="O125" i="18"/>
  <c r="L127" i="18" s="1"/>
  <c r="Z282" i="18"/>
  <c r="O159" i="18"/>
  <c r="Z190" i="18"/>
  <c r="Z98" i="18"/>
  <c r="Q412" i="18"/>
  <c r="R417" i="18" s="1"/>
  <c r="R419" i="18" s="1"/>
  <c r="O251" i="18"/>
  <c r="Q251" i="18" s="1"/>
  <c r="U241" i="18"/>
  <c r="L245" i="18" s="1"/>
  <c r="P213" i="18"/>
  <c r="AA165" i="18"/>
  <c r="AO14" i="18" s="1"/>
  <c r="U747" i="18"/>
  <c r="L751" i="18" s="1"/>
  <c r="L586" i="18"/>
  <c r="Z558" i="18"/>
  <c r="U516" i="18"/>
  <c r="L520" i="18" s="1"/>
  <c r="P512" i="18"/>
  <c r="Z374" i="18"/>
  <c r="AA558" i="18"/>
  <c r="AJ31" i="18" s="1"/>
  <c r="P696" i="18"/>
  <c r="P673" i="18"/>
  <c r="P397" i="18"/>
  <c r="L241" i="18"/>
  <c r="Z489" i="18"/>
  <c r="L333" i="18"/>
  <c r="O241" i="18"/>
  <c r="L243" i="18" s="1"/>
  <c r="O309" i="18"/>
  <c r="L311" i="18" s="1"/>
  <c r="Z259" i="18"/>
  <c r="L632" i="18"/>
  <c r="L562" i="18"/>
  <c r="Z581" i="18"/>
  <c r="Q757" i="18"/>
  <c r="J762" i="18" s="1"/>
  <c r="Z741" i="18"/>
  <c r="P742" i="18"/>
  <c r="L402" i="18"/>
  <c r="P259" i="18"/>
  <c r="P236" i="18"/>
  <c r="P328" i="18"/>
  <c r="L310" i="18"/>
  <c r="U770" i="18"/>
  <c r="L774" i="18" s="1"/>
  <c r="U563" i="18"/>
  <c r="L567" i="18" s="1"/>
  <c r="U654" i="18"/>
  <c r="L658" i="18" s="1"/>
  <c r="P581" i="18"/>
  <c r="Z466" i="18"/>
  <c r="L747" i="18"/>
  <c r="U655" i="18"/>
  <c r="L659" i="18" s="1"/>
  <c r="U425" i="18"/>
  <c r="L429" i="18" s="1"/>
  <c r="U240" i="18"/>
  <c r="L244" i="18" s="1"/>
  <c r="U517" i="18"/>
  <c r="L521" i="18" s="1"/>
  <c r="L309" i="18"/>
  <c r="P695" i="18"/>
  <c r="P764" i="18"/>
  <c r="Z649" i="18"/>
  <c r="Z511" i="18"/>
  <c r="P718" i="18"/>
  <c r="Z672" i="18"/>
  <c r="Z626" i="18"/>
  <c r="Z534" i="18"/>
  <c r="Z580" i="18"/>
  <c r="Z718" i="18"/>
  <c r="P741" i="18"/>
  <c r="AA741" i="18" s="1"/>
  <c r="AE39" i="18" s="1"/>
  <c r="Z764" i="18"/>
  <c r="Q550" i="18"/>
  <c r="T555" i="18" s="1"/>
  <c r="P511" i="18"/>
  <c r="Q159" i="18"/>
  <c r="J164" i="18" s="1"/>
  <c r="J166" i="18" s="1"/>
  <c r="Q734" i="18"/>
  <c r="Q739" i="18" s="1"/>
  <c r="Z739" i="18" s="1"/>
  <c r="P626" i="18"/>
  <c r="P603" i="18"/>
  <c r="Q481" i="17"/>
  <c r="H486" i="17" s="1"/>
  <c r="H488" i="17" s="1"/>
  <c r="Q642" i="17"/>
  <c r="O136" i="17"/>
  <c r="Q136" i="17" s="1"/>
  <c r="T141" i="17" s="1"/>
  <c r="T143" i="17" s="1"/>
  <c r="Q182" i="17"/>
  <c r="R187" i="17" s="1"/>
  <c r="R189" i="17" s="1"/>
  <c r="L274" i="17"/>
  <c r="Q274" i="17" s="1"/>
  <c r="V279" i="17" s="1"/>
  <c r="V281" i="17" s="1"/>
  <c r="O389" i="17"/>
  <c r="P190" i="17"/>
  <c r="AA96" i="17"/>
  <c r="AO11" i="17" s="1"/>
  <c r="L113" i="17"/>
  <c r="Q113" i="17" s="1"/>
  <c r="Q118" i="17" s="1"/>
  <c r="L240" i="17"/>
  <c r="L205" i="17"/>
  <c r="O205" i="17"/>
  <c r="L90" i="17"/>
  <c r="O90" i="17"/>
  <c r="L251" i="17"/>
  <c r="P627" i="17"/>
  <c r="Q596" i="17"/>
  <c r="Q601" i="17" s="1"/>
  <c r="Z601" i="17" s="1"/>
  <c r="Z535" i="17"/>
  <c r="P443" i="17"/>
  <c r="P420" i="17"/>
  <c r="Z328" i="17"/>
  <c r="P466" i="17"/>
  <c r="U379" i="17"/>
  <c r="L383" i="17" s="1"/>
  <c r="Z305" i="17"/>
  <c r="O286" i="17"/>
  <c r="L288" i="17" s="1"/>
  <c r="U103" i="17"/>
  <c r="L107" i="17" s="1"/>
  <c r="P328" i="17"/>
  <c r="AA691" i="17"/>
  <c r="AA392" i="17"/>
  <c r="O770" i="17"/>
  <c r="L772" i="17" s="1"/>
  <c r="O677" i="17"/>
  <c r="L679" i="17" s="1"/>
  <c r="U585" i="17"/>
  <c r="L589" i="17" s="1"/>
  <c r="Z558" i="17"/>
  <c r="Q435" i="17"/>
  <c r="Z282" i="17"/>
  <c r="P374" i="17"/>
  <c r="P351" i="17"/>
  <c r="L378" i="17"/>
  <c r="P282" i="17"/>
  <c r="Z259" i="17"/>
  <c r="AA714" i="17"/>
  <c r="Q711" i="17" s="1"/>
  <c r="K716" i="17" s="1"/>
  <c r="O379" i="17"/>
  <c r="L381" i="17" s="1"/>
  <c r="Z374" i="17"/>
  <c r="L149" i="17"/>
  <c r="O171" i="17"/>
  <c r="L173" i="17" s="1"/>
  <c r="O102" i="17"/>
  <c r="L104" i="17" s="1"/>
  <c r="AA231" i="17"/>
  <c r="Q228" i="17" s="1"/>
  <c r="U746" i="17"/>
  <c r="L750" i="17" s="1"/>
  <c r="P719" i="17"/>
  <c r="Z650" i="17"/>
  <c r="L677" i="17"/>
  <c r="L586" i="17"/>
  <c r="Z466" i="17"/>
  <c r="U425" i="17"/>
  <c r="L429" i="17" s="1"/>
  <c r="U493" i="17"/>
  <c r="L497" i="17" s="1"/>
  <c r="U355" i="17"/>
  <c r="L359" i="17" s="1"/>
  <c r="O149" i="17"/>
  <c r="L151" i="17" s="1"/>
  <c r="P121" i="17"/>
  <c r="U171" i="17"/>
  <c r="L175" i="17" s="1"/>
  <c r="L333" i="17"/>
  <c r="L172" i="17"/>
  <c r="Q757" i="17"/>
  <c r="Q366" i="17"/>
  <c r="R371" i="17" s="1"/>
  <c r="R373" i="17" s="1"/>
  <c r="P719" i="16"/>
  <c r="AA346" i="16"/>
  <c r="AA484" i="16"/>
  <c r="AA392" i="16"/>
  <c r="Q665" i="16"/>
  <c r="Q670" i="16" s="1"/>
  <c r="Z670" i="16" s="1"/>
  <c r="AA691" i="16"/>
  <c r="P673" i="16"/>
  <c r="U632" i="16"/>
  <c r="L636" i="16" s="1"/>
  <c r="AA461" i="16"/>
  <c r="AA93" i="16"/>
  <c r="AA323" i="16"/>
  <c r="AA208" i="16"/>
  <c r="Q734" i="16"/>
  <c r="M739" i="16" s="1"/>
  <c r="AA530" i="16"/>
  <c r="O747" i="16"/>
  <c r="L749" i="16" s="1"/>
  <c r="AA185" i="16"/>
  <c r="AA579" i="16"/>
  <c r="AO32" i="16" s="1"/>
  <c r="AA602" i="16"/>
  <c r="AO33" i="16" s="1"/>
  <c r="O389" i="16"/>
  <c r="Q389" i="16" s="1"/>
  <c r="U394" i="16" s="1"/>
  <c r="U396" i="16" s="1"/>
  <c r="AA165" i="16"/>
  <c r="AO14" i="16" s="1"/>
  <c r="L435" i="16"/>
  <c r="AA418" i="16"/>
  <c r="AO25" i="16" s="1"/>
  <c r="P328" i="16"/>
  <c r="L655" i="16"/>
  <c r="AA645" i="16"/>
  <c r="P259" i="16"/>
  <c r="AA254" i="16"/>
  <c r="AA395" i="16"/>
  <c r="AO24" i="16" s="1"/>
  <c r="P558" i="16"/>
  <c r="P581" i="16"/>
  <c r="O539" i="16"/>
  <c r="L541" i="16" s="1"/>
  <c r="AA142" i="16"/>
  <c r="AO13" i="16" s="1"/>
  <c r="L481" i="16"/>
  <c r="Q481" i="16" s="1"/>
  <c r="AA326" i="16"/>
  <c r="AO21" i="16" s="1"/>
  <c r="AA349" i="16"/>
  <c r="AO22" i="16" s="1"/>
  <c r="O527" i="16"/>
  <c r="Q527" i="16" s="1"/>
  <c r="Q757" i="16"/>
  <c r="V762" i="16" s="1"/>
  <c r="P466" i="16"/>
  <c r="P443" i="16"/>
  <c r="L205" i="16"/>
  <c r="Q205" i="16" s="1"/>
  <c r="P305" i="16"/>
  <c r="P282" i="16"/>
  <c r="U309" i="16"/>
  <c r="L313" i="16" s="1"/>
  <c r="U218" i="16"/>
  <c r="L222" i="16" s="1"/>
  <c r="P236" i="16"/>
  <c r="AA236" i="16" s="1"/>
  <c r="AJ17" i="16" s="1"/>
  <c r="O655" i="16"/>
  <c r="L657" i="16" s="1"/>
  <c r="AA116" i="16"/>
  <c r="Q113" i="16" s="1"/>
  <c r="L632" i="16"/>
  <c r="P98" i="16"/>
  <c r="Z557" i="17"/>
  <c r="P741" i="17"/>
  <c r="Z534" i="17"/>
  <c r="P672" i="17"/>
  <c r="P649" i="17"/>
  <c r="P603" i="17"/>
  <c r="Z672" i="17"/>
  <c r="Z764" i="17"/>
  <c r="Z603" i="17"/>
  <c r="O631" i="16"/>
  <c r="L633" i="16" s="1"/>
  <c r="Z604" i="16"/>
  <c r="Z167" i="16"/>
  <c r="O355" i="16"/>
  <c r="L357" i="16" s="1"/>
  <c r="P535" i="16"/>
  <c r="L401" i="16"/>
  <c r="AA622" i="16"/>
  <c r="Q619" i="16" s="1"/>
  <c r="AA300" i="16"/>
  <c r="U724" i="16"/>
  <c r="L728" i="16" s="1"/>
  <c r="Z420" i="16"/>
  <c r="Z236" i="16"/>
  <c r="Q711" i="16"/>
  <c r="H716" i="16" s="1"/>
  <c r="P696" i="16"/>
  <c r="Z374" i="16"/>
  <c r="P765" i="16"/>
  <c r="O678" i="16"/>
  <c r="L680" i="16" s="1"/>
  <c r="Z627" i="16"/>
  <c r="Z144" i="16"/>
  <c r="P742" i="16"/>
  <c r="O654" i="16"/>
  <c r="L656" i="16" s="1"/>
  <c r="P167" i="16"/>
  <c r="AA438" i="16"/>
  <c r="L724" i="16"/>
  <c r="Z765" i="16"/>
  <c r="P627" i="16"/>
  <c r="L251" i="16"/>
  <c r="Z535" i="16"/>
  <c r="Z512" i="16"/>
  <c r="Z259" i="16"/>
  <c r="Z558" i="16"/>
  <c r="Z328" i="16"/>
  <c r="Z443" i="16"/>
  <c r="Z98" i="16"/>
  <c r="L159" i="16"/>
  <c r="Q159" i="16" s="1"/>
  <c r="Z351" i="16"/>
  <c r="U263" i="16"/>
  <c r="L267" i="16" s="1"/>
  <c r="L103" i="16"/>
  <c r="P397" i="16"/>
  <c r="P213" i="16"/>
  <c r="P489" i="16"/>
  <c r="U356" i="16"/>
  <c r="L360" i="16" s="1"/>
  <c r="P420" i="16"/>
  <c r="AA420" i="16" s="1"/>
  <c r="AJ25" i="16" s="1"/>
  <c r="L573" i="16"/>
  <c r="Q573" i="16" s="1"/>
  <c r="P351" i="16"/>
  <c r="P374" i="16"/>
  <c r="AA374" i="16" s="1"/>
  <c r="AJ23" i="16" s="1"/>
  <c r="U355" i="16"/>
  <c r="L359" i="16" s="1"/>
  <c r="O401" i="16"/>
  <c r="L403" i="16" s="1"/>
  <c r="L297" i="16"/>
  <c r="U264" i="16"/>
  <c r="L268" i="16" s="1"/>
  <c r="L125" i="16"/>
  <c r="AA487" i="16"/>
  <c r="AO28" i="16" s="1"/>
  <c r="U379" i="16"/>
  <c r="L383" i="16" s="1"/>
  <c r="P190" i="16"/>
  <c r="P121" i="16"/>
  <c r="P604" i="16"/>
  <c r="O263" i="16"/>
  <c r="L265" i="16" s="1"/>
  <c r="L563" i="16"/>
  <c r="L343" i="16"/>
  <c r="Q343" i="16" s="1"/>
  <c r="W348" i="16" s="1"/>
  <c r="W350" i="16" s="1"/>
  <c r="L264" i="16"/>
  <c r="U194" i="16"/>
  <c r="L198" i="16" s="1"/>
  <c r="P512" i="16"/>
  <c r="U586" i="16"/>
  <c r="L590" i="16" s="1"/>
  <c r="O493" i="16"/>
  <c r="L495" i="16" s="1"/>
  <c r="L471" i="16"/>
  <c r="L286" i="16"/>
  <c r="L540" i="16"/>
  <c r="U195" i="16"/>
  <c r="L199" i="16" s="1"/>
  <c r="U172" i="16"/>
  <c r="L176" i="16" s="1"/>
  <c r="L504" i="16"/>
  <c r="Q504" i="16" s="1"/>
  <c r="O378" i="16"/>
  <c r="L380" i="16" s="1"/>
  <c r="O320" i="16"/>
  <c r="Q320" i="16" s="1"/>
  <c r="U401" i="16"/>
  <c r="L405" i="16" s="1"/>
  <c r="O586" i="16"/>
  <c r="L588" i="16" s="1"/>
  <c r="AA604" i="16"/>
  <c r="AJ33" i="16" s="1"/>
  <c r="L596" i="16"/>
  <c r="Q596" i="16" s="1"/>
  <c r="U563" i="16"/>
  <c r="L567" i="16" s="1"/>
  <c r="O286" i="16"/>
  <c r="L288" i="16" s="1"/>
  <c r="O218" i="16"/>
  <c r="L220" i="16" s="1"/>
  <c r="L287" i="16"/>
  <c r="U217" i="16"/>
  <c r="L221" i="16" s="1"/>
  <c r="U402" i="16"/>
  <c r="L406" i="16" s="1"/>
  <c r="O379" i="16"/>
  <c r="L381" i="16" s="1"/>
  <c r="O402" i="16"/>
  <c r="L404" i="16" s="1"/>
  <c r="L412" i="16"/>
  <c r="P718" i="16"/>
  <c r="Z764" i="16"/>
  <c r="Z672" i="16"/>
  <c r="Z741" i="16"/>
  <c r="P626" i="16"/>
  <c r="P741" i="16"/>
  <c r="Z626" i="16"/>
  <c r="P672" i="16"/>
  <c r="Q251" i="17"/>
  <c r="V670" i="18"/>
  <c r="R670" i="18"/>
  <c r="N670" i="18"/>
  <c r="J670" i="18"/>
  <c r="U670" i="18"/>
  <c r="K670" i="18"/>
  <c r="X670" i="18"/>
  <c r="S670" i="18"/>
  <c r="M670" i="18"/>
  <c r="H670" i="18"/>
  <c r="W670" i="18"/>
  <c r="L670" i="18"/>
  <c r="T670" i="18"/>
  <c r="I670" i="18"/>
  <c r="Q670" i="18"/>
  <c r="Z670" i="18" s="1"/>
  <c r="G670" i="18"/>
  <c r="P670" i="18" s="1"/>
  <c r="Y670" i="18"/>
  <c r="O670" i="18"/>
  <c r="R762" i="18"/>
  <c r="O762" i="18"/>
  <c r="L762" i="18"/>
  <c r="Y555" i="18"/>
  <c r="U394" i="18"/>
  <c r="U396" i="18" s="1"/>
  <c r="Q394" i="18"/>
  <c r="T394" i="18"/>
  <c r="T396" i="18" s="1"/>
  <c r="L394" i="18"/>
  <c r="L396" i="18" s="1"/>
  <c r="O394" i="18"/>
  <c r="O396" i="18" s="1"/>
  <c r="G394" i="18"/>
  <c r="J394" i="18"/>
  <c r="J396" i="18" s="1"/>
  <c r="Q757" i="19"/>
  <c r="T509" i="19"/>
  <c r="L509" i="19"/>
  <c r="R509" i="19"/>
  <c r="M509" i="19"/>
  <c r="Q509" i="19"/>
  <c r="Z509" i="19" s="1"/>
  <c r="K509" i="19"/>
  <c r="O509" i="19"/>
  <c r="Y509" i="19"/>
  <c r="J509" i="19"/>
  <c r="V762" i="20"/>
  <c r="R762" i="20"/>
  <c r="N762" i="20"/>
  <c r="J762" i="20"/>
  <c r="U762" i="20"/>
  <c r="K762" i="20"/>
  <c r="Y762" i="20"/>
  <c r="T762" i="20"/>
  <c r="O762" i="20"/>
  <c r="I762" i="20"/>
  <c r="S762" i="20"/>
  <c r="H762" i="20"/>
  <c r="Q762" i="20"/>
  <c r="Z762" i="20" s="1"/>
  <c r="G762" i="20"/>
  <c r="P762" i="20" s="1"/>
  <c r="AA762" i="20" s="1"/>
  <c r="X762" i="20"/>
  <c r="M762" i="20"/>
  <c r="W762" i="20"/>
  <c r="L762" i="20"/>
  <c r="Y601" i="20"/>
  <c r="U601" i="20"/>
  <c r="Q601" i="20"/>
  <c r="Z601" i="20" s="1"/>
  <c r="M601" i="20"/>
  <c r="I601" i="20"/>
  <c r="X601" i="20"/>
  <c r="T601" i="20"/>
  <c r="L601" i="20"/>
  <c r="H601" i="20"/>
  <c r="R601" i="20"/>
  <c r="J601" i="20"/>
  <c r="W601" i="20"/>
  <c r="O601" i="20"/>
  <c r="G601" i="20"/>
  <c r="P601" i="20" s="1"/>
  <c r="V601" i="20"/>
  <c r="N601" i="20"/>
  <c r="S601" i="20"/>
  <c r="K601" i="20"/>
  <c r="Y417" i="20"/>
  <c r="Y419" i="20" s="1"/>
  <c r="U417" i="20"/>
  <c r="U419" i="20" s="1"/>
  <c r="Q417" i="20"/>
  <c r="M417" i="20"/>
  <c r="M419" i="20" s="1"/>
  <c r="I417" i="20"/>
  <c r="I419" i="20" s="1"/>
  <c r="X417" i="20"/>
  <c r="X419" i="20" s="1"/>
  <c r="T417" i="20"/>
  <c r="T419" i="20" s="1"/>
  <c r="L417" i="20"/>
  <c r="L419" i="20" s="1"/>
  <c r="H417" i="20"/>
  <c r="H419" i="20" s="1"/>
  <c r="S417" i="20"/>
  <c r="S419" i="20" s="1"/>
  <c r="K417" i="20"/>
  <c r="K419" i="20" s="1"/>
  <c r="R417" i="20"/>
  <c r="R419" i="20" s="1"/>
  <c r="J417" i="20"/>
  <c r="J419" i="20" s="1"/>
  <c r="O417" i="20"/>
  <c r="O419" i="20" s="1"/>
  <c r="N417" i="20"/>
  <c r="N419" i="20" s="1"/>
  <c r="W417" i="20"/>
  <c r="W419" i="20" s="1"/>
  <c r="G417" i="20"/>
  <c r="V417" i="20"/>
  <c r="V419" i="20" s="1"/>
  <c r="X578" i="21"/>
  <c r="T578" i="21"/>
  <c r="L578" i="21"/>
  <c r="H578" i="21"/>
  <c r="W578" i="21"/>
  <c r="S578" i="21"/>
  <c r="O578" i="21"/>
  <c r="K578" i="21"/>
  <c r="G578" i="21"/>
  <c r="P578" i="21" s="1"/>
  <c r="AA578" i="21" s="1"/>
  <c r="U578" i="21"/>
  <c r="M578" i="21"/>
  <c r="R578" i="21"/>
  <c r="J578" i="21"/>
  <c r="Y578" i="21"/>
  <c r="Q578" i="21"/>
  <c r="Z578" i="21" s="1"/>
  <c r="I578" i="21"/>
  <c r="V578" i="21"/>
  <c r="N578" i="21"/>
  <c r="AA351" i="20"/>
  <c r="AJ22" i="20" s="1"/>
  <c r="V624" i="21"/>
  <c r="R624" i="21"/>
  <c r="N624" i="21"/>
  <c r="J624" i="21"/>
  <c r="Y624" i="21"/>
  <c r="U624" i="21"/>
  <c r="Q624" i="21"/>
  <c r="Z624" i="21" s="1"/>
  <c r="M624" i="21"/>
  <c r="I624" i="21"/>
  <c r="S624" i="21"/>
  <c r="K624" i="21"/>
  <c r="X624" i="21"/>
  <c r="H624" i="21"/>
  <c r="W624" i="21"/>
  <c r="O624" i="21"/>
  <c r="G624" i="21"/>
  <c r="P624" i="21" s="1"/>
  <c r="T624" i="21"/>
  <c r="L624" i="21"/>
  <c r="V624" i="20"/>
  <c r="R624" i="20"/>
  <c r="N624" i="20"/>
  <c r="J624" i="20"/>
  <c r="Y624" i="20"/>
  <c r="U624" i="20"/>
  <c r="Q624" i="20"/>
  <c r="Z624" i="20" s="1"/>
  <c r="M624" i="20"/>
  <c r="I624" i="20"/>
  <c r="W624" i="20"/>
  <c r="O624" i="20"/>
  <c r="G624" i="20"/>
  <c r="P624" i="20" s="1"/>
  <c r="T624" i="20"/>
  <c r="L624" i="20"/>
  <c r="S624" i="20"/>
  <c r="K624" i="20"/>
  <c r="X624" i="20"/>
  <c r="H624" i="20"/>
  <c r="V762" i="22"/>
  <c r="R762" i="22"/>
  <c r="N762" i="22"/>
  <c r="J762" i="22"/>
  <c r="Y762" i="22"/>
  <c r="U762" i="22"/>
  <c r="Q762" i="22"/>
  <c r="Z762" i="22" s="1"/>
  <c r="M762" i="22"/>
  <c r="I762" i="22"/>
  <c r="T762" i="22"/>
  <c r="L762" i="22"/>
  <c r="S762" i="22"/>
  <c r="K762" i="22"/>
  <c r="X762" i="22"/>
  <c r="H762" i="22"/>
  <c r="W762" i="22"/>
  <c r="O762" i="22"/>
  <c r="G762" i="22"/>
  <c r="P762" i="22" s="1"/>
  <c r="AA649" i="22"/>
  <c r="AE35" i="22" s="1"/>
  <c r="AA627" i="22"/>
  <c r="AJ34" i="22" s="1"/>
  <c r="Y509" i="22"/>
  <c r="U509" i="22"/>
  <c r="Q509" i="22"/>
  <c r="Z509" i="22" s="1"/>
  <c r="M509" i="22"/>
  <c r="I509" i="22"/>
  <c r="X509" i="22"/>
  <c r="T509" i="22"/>
  <c r="L509" i="22"/>
  <c r="H509" i="22"/>
  <c r="V509" i="22"/>
  <c r="R509" i="22"/>
  <c r="N509" i="22"/>
  <c r="J509" i="22"/>
  <c r="W509" i="22"/>
  <c r="G509" i="22"/>
  <c r="P509" i="22" s="1"/>
  <c r="AA509" i="22" s="1"/>
  <c r="S509" i="22"/>
  <c r="O509" i="22"/>
  <c r="K509" i="22"/>
  <c r="X578" i="22"/>
  <c r="T578" i="22"/>
  <c r="L578" i="22"/>
  <c r="H578" i="22"/>
  <c r="W578" i="22"/>
  <c r="S578" i="22"/>
  <c r="O578" i="22"/>
  <c r="K578" i="22"/>
  <c r="G578" i="22"/>
  <c r="P578" i="22" s="1"/>
  <c r="Y578" i="22"/>
  <c r="U578" i="22"/>
  <c r="Q578" i="22"/>
  <c r="Z578" i="22" s="1"/>
  <c r="M578" i="22"/>
  <c r="I578" i="22"/>
  <c r="R578" i="22"/>
  <c r="N578" i="22"/>
  <c r="J578" i="22"/>
  <c r="V578" i="22"/>
  <c r="X739" i="23"/>
  <c r="T739" i="23"/>
  <c r="L739" i="23"/>
  <c r="H739" i="23"/>
  <c r="W739" i="23"/>
  <c r="S739" i="23"/>
  <c r="O739" i="23"/>
  <c r="K739" i="23"/>
  <c r="G739" i="23"/>
  <c r="P739" i="23" s="1"/>
  <c r="U739" i="23"/>
  <c r="M739" i="23"/>
  <c r="R739" i="23"/>
  <c r="J739" i="23"/>
  <c r="Y739" i="23"/>
  <c r="Q739" i="23"/>
  <c r="Z739" i="23" s="1"/>
  <c r="I739" i="23"/>
  <c r="V739" i="23"/>
  <c r="N739" i="23"/>
  <c r="V693" i="23"/>
  <c r="R693" i="23"/>
  <c r="N693" i="23"/>
  <c r="J693" i="23"/>
  <c r="Y693" i="23"/>
  <c r="U693" i="23"/>
  <c r="Q693" i="23"/>
  <c r="Z693" i="23" s="1"/>
  <c r="M693" i="23"/>
  <c r="I693" i="23"/>
  <c r="T693" i="23"/>
  <c r="L693" i="23"/>
  <c r="S693" i="23"/>
  <c r="K693" i="23"/>
  <c r="X693" i="23"/>
  <c r="H693" i="23"/>
  <c r="W693" i="23"/>
  <c r="O693" i="23"/>
  <c r="G693" i="23"/>
  <c r="P693" i="23" s="1"/>
  <c r="Y601" i="22"/>
  <c r="Q601" i="22"/>
  <c r="Z601" i="22" s="1"/>
  <c r="I601" i="22"/>
  <c r="T601" i="22"/>
  <c r="H601" i="22"/>
  <c r="S601" i="22"/>
  <c r="K601" i="22"/>
  <c r="V601" i="22"/>
  <c r="N601" i="22"/>
  <c r="O739" i="16"/>
  <c r="S762" i="16"/>
  <c r="Y532" i="24"/>
  <c r="U532" i="24"/>
  <c r="Q532" i="24"/>
  <c r="Z532" i="24" s="1"/>
  <c r="M532" i="24"/>
  <c r="I532" i="24"/>
  <c r="X532" i="24"/>
  <c r="T532" i="24"/>
  <c r="L532" i="24"/>
  <c r="H532" i="24"/>
  <c r="W532" i="24"/>
  <c r="S532" i="24"/>
  <c r="O532" i="24"/>
  <c r="K532" i="24"/>
  <c r="G532" i="24"/>
  <c r="P532" i="24" s="1"/>
  <c r="V532" i="24"/>
  <c r="R532" i="24"/>
  <c r="N532" i="24"/>
  <c r="J532" i="24"/>
  <c r="X325" i="24"/>
  <c r="X327" i="24" s="1"/>
  <c r="L325" i="24"/>
  <c r="L327" i="24" s="1"/>
  <c r="V325" i="24"/>
  <c r="V327" i="24" s="1"/>
  <c r="N325" i="24"/>
  <c r="N327" i="24" s="1"/>
  <c r="Y325" i="24"/>
  <c r="Y327" i="24" s="1"/>
  <c r="Q325" i="24"/>
  <c r="I325" i="24"/>
  <c r="G325" i="24"/>
  <c r="O325" i="24"/>
  <c r="O327" i="24" s="1"/>
  <c r="Y210" i="24"/>
  <c r="Y212" i="24" s="1"/>
  <c r="Q210" i="24"/>
  <c r="I210" i="24"/>
  <c r="I212" i="24" s="1"/>
  <c r="T210" i="24"/>
  <c r="T212" i="24" s="1"/>
  <c r="H210" i="24"/>
  <c r="H212" i="24" s="1"/>
  <c r="O210" i="24"/>
  <c r="O212" i="24" s="1"/>
  <c r="V210" i="24"/>
  <c r="V212" i="24" s="1"/>
  <c r="S210" i="24"/>
  <c r="S212" i="24" s="1"/>
  <c r="R210" i="24"/>
  <c r="R212" i="24" s="1"/>
  <c r="AA328" i="24"/>
  <c r="AJ21" i="24" s="1"/>
  <c r="X578" i="17"/>
  <c r="T578" i="17"/>
  <c r="L578" i="17"/>
  <c r="H578" i="17"/>
  <c r="W578" i="17"/>
  <c r="S578" i="17"/>
  <c r="O578" i="17"/>
  <c r="K578" i="17"/>
  <c r="G578" i="17"/>
  <c r="P578" i="17" s="1"/>
  <c r="R578" i="17"/>
  <c r="J578" i="17"/>
  <c r="Y578" i="17"/>
  <c r="Q578" i="17"/>
  <c r="Z578" i="17" s="1"/>
  <c r="I578" i="17"/>
  <c r="V578" i="17"/>
  <c r="N578" i="17"/>
  <c r="U578" i="17"/>
  <c r="M578" i="17"/>
  <c r="L486" i="17"/>
  <c r="L488" i="17" s="1"/>
  <c r="W486" i="17"/>
  <c r="W488" i="17" s="1"/>
  <c r="Q486" i="17"/>
  <c r="X417" i="17"/>
  <c r="X419" i="17" s="1"/>
  <c r="T417" i="17"/>
  <c r="T419" i="17" s="1"/>
  <c r="L417" i="17"/>
  <c r="L419" i="17" s="1"/>
  <c r="H417" i="17"/>
  <c r="H419" i="17" s="1"/>
  <c r="W417" i="17"/>
  <c r="W419" i="17" s="1"/>
  <c r="S417" i="17"/>
  <c r="S419" i="17" s="1"/>
  <c r="O417" i="17"/>
  <c r="O419" i="17" s="1"/>
  <c r="V417" i="17"/>
  <c r="V419" i="17" s="1"/>
  <c r="N417" i="17"/>
  <c r="N419" i="17" s="1"/>
  <c r="I417" i="17"/>
  <c r="I419" i="17" s="1"/>
  <c r="U417" i="17"/>
  <c r="U419" i="17" s="1"/>
  <c r="M417" i="17"/>
  <c r="M419" i="17" s="1"/>
  <c r="G417" i="17"/>
  <c r="R417" i="17"/>
  <c r="R419" i="17" s="1"/>
  <c r="K417" i="17"/>
  <c r="K419" i="17" s="1"/>
  <c r="J417" i="17"/>
  <c r="J419" i="17" s="1"/>
  <c r="Y417" i="17"/>
  <c r="Y419" i="17" s="1"/>
  <c r="Q417" i="17"/>
  <c r="X716" i="18"/>
  <c r="T716" i="18"/>
  <c r="L716" i="18"/>
  <c r="H716" i="18"/>
  <c r="W716" i="18"/>
  <c r="Y716" i="18"/>
  <c r="R716" i="18"/>
  <c r="M716" i="18"/>
  <c r="G716" i="18"/>
  <c r="P716" i="18" s="1"/>
  <c r="U716" i="18"/>
  <c r="O716" i="18"/>
  <c r="J716" i="18"/>
  <c r="S716" i="18"/>
  <c r="I716" i="18"/>
  <c r="Q716" i="18"/>
  <c r="Z716" i="18" s="1"/>
  <c r="N716" i="18"/>
  <c r="V716" i="18"/>
  <c r="K716" i="18"/>
  <c r="Y693" i="19"/>
  <c r="U693" i="19"/>
  <c r="Q693" i="19"/>
  <c r="Z693" i="19" s="1"/>
  <c r="M693" i="19"/>
  <c r="I693" i="19"/>
  <c r="X693" i="19"/>
  <c r="T693" i="19"/>
  <c r="L693" i="19"/>
  <c r="H693" i="19"/>
  <c r="W693" i="19"/>
  <c r="O693" i="19"/>
  <c r="G693" i="19"/>
  <c r="P693" i="19" s="1"/>
  <c r="AA693" i="19" s="1"/>
  <c r="V693" i="19"/>
  <c r="N693" i="19"/>
  <c r="S693" i="19"/>
  <c r="K693" i="19"/>
  <c r="R693" i="19"/>
  <c r="J693" i="19"/>
  <c r="Y463" i="19"/>
  <c r="Y465" i="19" s="1"/>
  <c r="U463" i="19"/>
  <c r="Q463" i="19"/>
  <c r="M463" i="19"/>
  <c r="M465" i="19" s="1"/>
  <c r="I463" i="19"/>
  <c r="I465" i="19" s="1"/>
  <c r="X463" i="19"/>
  <c r="T463" i="19"/>
  <c r="T465" i="19" s="1"/>
  <c r="L463" i="19"/>
  <c r="L465" i="19" s="1"/>
  <c r="H463" i="19"/>
  <c r="H465" i="19" s="1"/>
  <c r="V463" i="19"/>
  <c r="V465" i="19" s="1"/>
  <c r="N463" i="19"/>
  <c r="N465" i="19" s="1"/>
  <c r="S463" i="19"/>
  <c r="S465" i="19" s="1"/>
  <c r="K463" i="19"/>
  <c r="K465" i="19" s="1"/>
  <c r="R463" i="19"/>
  <c r="R465" i="19" s="1"/>
  <c r="O463" i="19"/>
  <c r="O465" i="19" s="1"/>
  <c r="J463" i="19"/>
  <c r="J465" i="19" s="1"/>
  <c r="W463" i="19"/>
  <c r="W465" i="19" s="1"/>
  <c r="G463" i="19"/>
  <c r="Y187" i="19"/>
  <c r="Y189" i="19" s="1"/>
  <c r="U187" i="19"/>
  <c r="U189" i="19" s="1"/>
  <c r="Q187" i="19"/>
  <c r="M187" i="19"/>
  <c r="M189" i="19" s="1"/>
  <c r="I187" i="19"/>
  <c r="I189" i="19" s="1"/>
  <c r="X187" i="19"/>
  <c r="X189" i="19" s="1"/>
  <c r="T187" i="19"/>
  <c r="T189" i="19" s="1"/>
  <c r="L187" i="19"/>
  <c r="L189" i="19" s="1"/>
  <c r="H187" i="19"/>
  <c r="H189" i="19" s="1"/>
  <c r="S187" i="19"/>
  <c r="S189" i="19" s="1"/>
  <c r="K187" i="19"/>
  <c r="K189" i="19" s="1"/>
  <c r="R187" i="19"/>
  <c r="R189" i="19" s="1"/>
  <c r="J187" i="19"/>
  <c r="J189" i="19" s="1"/>
  <c r="O187" i="19"/>
  <c r="O189" i="19" s="1"/>
  <c r="N187" i="19"/>
  <c r="N189" i="19" s="1"/>
  <c r="W187" i="19"/>
  <c r="W189" i="19" s="1"/>
  <c r="G187" i="19"/>
  <c r="V187" i="19"/>
  <c r="V189" i="19" s="1"/>
  <c r="W233" i="19"/>
  <c r="W235" i="19" s="1"/>
  <c r="S233" i="19"/>
  <c r="S235" i="19" s="1"/>
  <c r="O233" i="19"/>
  <c r="O235" i="19" s="1"/>
  <c r="K233" i="19"/>
  <c r="K235" i="19" s="1"/>
  <c r="G233" i="19"/>
  <c r="V233" i="19"/>
  <c r="V235" i="19" s="1"/>
  <c r="R233" i="19"/>
  <c r="R235" i="19" s="1"/>
  <c r="N233" i="19"/>
  <c r="N235" i="19" s="1"/>
  <c r="J233" i="19"/>
  <c r="J235" i="19" s="1"/>
  <c r="Y233" i="19"/>
  <c r="Y235" i="19" s="1"/>
  <c r="Q233" i="19"/>
  <c r="I233" i="19"/>
  <c r="I235" i="19" s="1"/>
  <c r="X233" i="19"/>
  <c r="X235" i="19" s="1"/>
  <c r="H233" i="19"/>
  <c r="H235" i="19" s="1"/>
  <c r="L233" i="19"/>
  <c r="L235" i="19" s="1"/>
  <c r="U233" i="19"/>
  <c r="U235" i="19" s="1"/>
  <c r="T233" i="19"/>
  <c r="T235" i="19" s="1"/>
  <c r="M233" i="19"/>
  <c r="M235" i="19" s="1"/>
  <c r="Y348" i="20"/>
  <c r="Y350" i="20" s="1"/>
  <c r="U348" i="20"/>
  <c r="U350" i="20" s="1"/>
  <c r="Q348" i="20"/>
  <c r="M348" i="20"/>
  <c r="M350" i="20" s="1"/>
  <c r="I348" i="20"/>
  <c r="I350" i="20" s="1"/>
  <c r="X348" i="20"/>
  <c r="X350" i="20" s="1"/>
  <c r="S348" i="20"/>
  <c r="S350" i="20" s="1"/>
  <c r="N348" i="20"/>
  <c r="N350" i="20" s="1"/>
  <c r="H348" i="20"/>
  <c r="H350" i="20" s="1"/>
  <c r="W348" i="20"/>
  <c r="W350" i="20" s="1"/>
  <c r="R348" i="20"/>
  <c r="R350" i="20" s="1"/>
  <c r="L348" i="20"/>
  <c r="L350" i="20" s="1"/>
  <c r="G348" i="20"/>
  <c r="V348" i="20"/>
  <c r="V350" i="20" s="1"/>
  <c r="K348" i="20"/>
  <c r="K350" i="20" s="1"/>
  <c r="T348" i="20"/>
  <c r="T350" i="20" s="1"/>
  <c r="J348" i="20"/>
  <c r="J350" i="20" s="1"/>
  <c r="O348" i="20"/>
  <c r="O350" i="20" s="1"/>
  <c r="AA213" i="20"/>
  <c r="AJ16" i="20" s="1"/>
  <c r="AA167" i="20"/>
  <c r="AJ14" i="20" s="1"/>
  <c r="Y693" i="21"/>
  <c r="U693" i="21"/>
  <c r="Q693" i="21"/>
  <c r="Z693" i="21" s="1"/>
  <c r="M693" i="21"/>
  <c r="I693" i="21"/>
  <c r="X693" i="21"/>
  <c r="T693" i="21"/>
  <c r="L693" i="21"/>
  <c r="H693" i="21"/>
  <c r="S693" i="21"/>
  <c r="K693" i="21"/>
  <c r="R693" i="21"/>
  <c r="J693" i="21"/>
  <c r="W693" i="21"/>
  <c r="O693" i="21"/>
  <c r="G693" i="21"/>
  <c r="P693" i="21" s="1"/>
  <c r="AA693" i="21" s="1"/>
  <c r="V693" i="21"/>
  <c r="N693" i="21"/>
  <c r="X670" i="21"/>
  <c r="T670" i="21"/>
  <c r="L670" i="21"/>
  <c r="H670" i="21"/>
  <c r="W670" i="21"/>
  <c r="S670" i="21"/>
  <c r="O670" i="21"/>
  <c r="K670" i="21"/>
  <c r="G670" i="21"/>
  <c r="P670" i="21" s="1"/>
  <c r="Y670" i="21"/>
  <c r="Q670" i="21"/>
  <c r="Z670" i="21" s="1"/>
  <c r="I670" i="21"/>
  <c r="V670" i="21"/>
  <c r="N670" i="21"/>
  <c r="U670" i="21"/>
  <c r="M670" i="21"/>
  <c r="R670" i="21"/>
  <c r="J670" i="21"/>
  <c r="AA603" i="20"/>
  <c r="AE33" i="20" s="1"/>
  <c r="X325" i="20"/>
  <c r="X327" i="20" s="1"/>
  <c r="T325" i="20"/>
  <c r="T327" i="20" s="1"/>
  <c r="L325" i="20"/>
  <c r="L327" i="20" s="1"/>
  <c r="H325" i="20"/>
  <c r="H327" i="20" s="1"/>
  <c r="Y325" i="20"/>
  <c r="Y327" i="20" s="1"/>
  <c r="S325" i="20"/>
  <c r="S327" i="20" s="1"/>
  <c r="N325" i="20"/>
  <c r="N327" i="20" s="1"/>
  <c r="I325" i="20"/>
  <c r="W325" i="20"/>
  <c r="W327" i="20" s="1"/>
  <c r="R325" i="20"/>
  <c r="R327" i="20" s="1"/>
  <c r="M325" i="20"/>
  <c r="M327" i="20" s="1"/>
  <c r="G325" i="20"/>
  <c r="O325" i="20"/>
  <c r="O327" i="20" s="1"/>
  <c r="V325" i="20"/>
  <c r="V327" i="20" s="1"/>
  <c r="K325" i="20"/>
  <c r="K327" i="20" s="1"/>
  <c r="U325" i="20"/>
  <c r="U327" i="20" s="1"/>
  <c r="J325" i="20"/>
  <c r="J327" i="20" s="1"/>
  <c r="Q325" i="20"/>
  <c r="AA764" i="21"/>
  <c r="AE40" i="21" s="1"/>
  <c r="W371" i="21"/>
  <c r="W373" i="21" s="1"/>
  <c r="S371" i="21"/>
  <c r="S373" i="21" s="1"/>
  <c r="O371" i="21"/>
  <c r="O373" i="21" s="1"/>
  <c r="K371" i="21"/>
  <c r="K373" i="21" s="1"/>
  <c r="G371" i="21"/>
  <c r="V371" i="21"/>
  <c r="V373" i="21" s="1"/>
  <c r="Q371" i="21"/>
  <c r="L371" i="21"/>
  <c r="L373" i="21" s="1"/>
  <c r="U371" i="21"/>
  <c r="U373" i="21" s="1"/>
  <c r="J371" i="21"/>
  <c r="J373" i="21" s="1"/>
  <c r="Y371" i="21"/>
  <c r="Y373" i="21" s="1"/>
  <c r="T371" i="21"/>
  <c r="T373" i="21" s="1"/>
  <c r="N371" i="21"/>
  <c r="N373" i="21" s="1"/>
  <c r="I371" i="21"/>
  <c r="I373" i="21" s="1"/>
  <c r="X371" i="21"/>
  <c r="X373" i="21" s="1"/>
  <c r="R371" i="21"/>
  <c r="R373" i="21" s="1"/>
  <c r="M371" i="21"/>
  <c r="M373" i="21" s="1"/>
  <c r="H371" i="21"/>
  <c r="H373" i="21" s="1"/>
  <c r="V670" i="22"/>
  <c r="R670" i="22"/>
  <c r="N670" i="22"/>
  <c r="J670" i="22"/>
  <c r="Y670" i="22"/>
  <c r="U670" i="22"/>
  <c r="Q670" i="22"/>
  <c r="Z670" i="22" s="1"/>
  <c r="M670" i="22"/>
  <c r="I670" i="22"/>
  <c r="W670" i="22"/>
  <c r="O670" i="22"/>
  <c r="G670" i="22"/>
  <c r="P670" i="22" s="1"/>
  <c r="AA670" i="22" s="1"/>
  <c r="T670" i="22"/>
  <c r="L670" i="22"/>
  <c r="S670" i="22"/>
  <c r="K670" i="22"/>
  <c r="X670" i="22"/>
  <c r="H670" i="22"/>
  <c r="V141" i="21"/>
  <c r="V143" i="21" s="1"/>
  <c r="R141" i="21"/>
  <c r="R143" i="21" s="1"/>
  <c r="N141" i="21"/>
  <c r="N143" i="21" s="1"/>
  <c r="J141" i="21"/>
  <c r="J143" i="21" s="1"/>
  <c r="Y141" i="21"/>
  <c r="Y143" i="21" s="1"/>
  <c r="U141" i="21"/>
  <c r="U143" i="21" s="1"/>
  <c r="Q141" i="21"/>
  <c r="M141" i="21"/>
  <c r="M143" i="21" s="1"/>
  <c r="I141" i="21"/>
  <c r="T141" i="21"/>
  <c r="T143" i="21" s="1"/>
  <c r="L141" i="21"/>
  <c r="L143" i="21" s="1"/>
  <c r="S141" i="21"/>
  <c r="S143" i="21" s="1"/>
  <c r="K141" i="21"/>
  <c r="K143" i="21" s="1"/>
  <c r="X141" i="21"/>
  <c r="X143" i="21" s="1"/>
  <c r="H141" i="21"/>
  <c r="H143" i="21" s="1"/>
  <c r="W141" i="21"/>
  <c r="W143" i="21" s="1"/>
  <c r="O141" i="21"/>
  <c r="O143" i="21" s="1"/>
  <c r="G141" i="21"/>
  <c r="V348" i="22"/>
  <c r="V350" i="22" s="1"/>
  <c r="R348" i="22"/>
  <c r="R350" i="22" s="1"/>
  <c r="N348" i="22"/>
  <c r="N350" i="22" s="1"/>
  <c r="J348" i="22"/>
  <c r="J350" i="22" s="1"/>
  <c r="Y348" i="22"/>
  <c r="Y350" i="22" s="1"/>
  <c r="U348" i="22"/>
  <c r="U350" i="22" s="1"/>
  <c r="Q348" i="22"/>
  <c r="M348" i="22"/>
  <c r="M350" i="22" s="1"/>
  <c r="I348" i="22"/>
  <c r="I350" i="22" s="1"/>
  <c r="W348" i="22"/>
  <c r="W350" i="22" s="1"/>
  <c r="O348" i="22"/>
  <c r="O350" i="22" s="1"/>
  <c r="G348" i="22"/>
  <c r="T348" i="22"/>
  <c r="T350" i="22" s="1"/>
  <c r="L348" i="22"/>
  <c r="L350" i="22" s="1"/>
  <c r="S348" i="22"/>
  <c r="S350" i="22" s="1"/>
  <c r="K348" i="22"/>
  <c r="K350" i="22" s="1"/>
  <c r="X348" i="22"/>
  <c r="X350" i="22" s="1"/>
  <c r="H348" i="22"/>
  <c r="H350" i="22" s="1"/>
  <c r="X647" i="23"/>
  <c r="T647" i="23"/>
  <c r="L647" i="23"/>
  <c r="H647" i="23"/>
  <c r="W647" i="23"/>
  <c r="S647" i="23"/>
  <c r="O647" i="23"/>
  <c r="K647" i="23"/>
  <c r="G647" i="23"/>
  <c r="P647" i="23" s="1"/>
  <c r="U647" i="23"/>
  <c r="M647" i="23"/>
  <c r="R647" i="23"/>
  <c r="J647" i="23"/>
  <c r="Y647" i="23"/>
  <c r="Q647" i="23"/>
  <c r="Z647" i="23" s="1"/>
  <c r="I647" i="23"/>
  <c r="V647" i="23"/>
  <c r="N647" i="23"/>
  <c r="W555" i="22"/>
  <c r="S555" i="22"/>
  <c r="O555" i="22"/>
  <c r="K555" i="22"/>
  <c r="G555" i="22"/>
  <c r="P555" i="22" s="1"/>
  <c r="V555" i="22"/>
  <c r="R555" i="22"/>
  <c r="N555" i="22"/>
  <c r="J555" i="22"/>
  <c r="X555" i="22"/>
  <c r="T555" i="22"/>
  <c r="L555" i="22"/>
  <c r="H555" i="22"/>
  <c r="Y555" i="22"/>
  <c r="I555" i="22"/>
  <c r="U555" i="22"/>
  <c r="Q555" i="22"/>
  <c r="Z555" i="22" s="1"/>
  <c r="M555" i="22"/>
  <c r="W463" i="22"/>
  <c r="W465" i="22" s="1"/>
  <c r="S463" i="22"/>
  <c r="S465" i="22" s="1"/>
  <c r="O463" i="22"/>
  <c r="O465" i="22" s="1"/>
  <c r="K463" i="22"/>
  <c r="K465" i="22" s="1"/>
  <c r="G463" i="22"/>
  <c r="V463" i="22"/>
  <c r="V465" i="22" s="1"/>
  <c r="R463" i="22"/>
  <c r="R465" i="22" s="1"/>
  <c r="N463" i="22"/>
  <c r="N465" i="22" s="1"/>
  <c r="J463" i="22"/>
  <c r="J465" i="22" s="1"/>
  <c r="U463" i="22"/>
  <c r="M463" i="22"/>
  <c r="M465" i="22" s="1"/>
  <c r="T463" i="22"/>
  <c r="T465" i="22" s="1"/>
  <c r="L463" i="22"/>
  <c r="L465" i="22" s="1"/>
  <c r="Y463" i="22"/>
  <c r="Y465" i="22" s="1"/>
  <c r="Q463" i="22"/>
  <c r="I463" i="22"/>
  <c r="I465" i="22" s="1"/>
  <c r="X463" i="22"/>
  <c r="H463" i="22"/>
  <c r="H465" i="22" s="1"/>
  <c r="X486" i="23"/>
  <c r="X488" i="23" s="1"/>
  <c r="T486" i="23"/>
  <c r="T488" i="23" s="1"/>
  <c r="L486" i="23"/>
  <c r="L488" i="23" s="1"/>
  <c r="H486" i="23"/>
  <c r="H488" i="23" s="1"/>
  <c r="W486" i="23"/>
  <c r="W488" i="23" s="1"/>
  <c r="S486" i="23"/>
  <c r="S488" i="23" s="1"/>
  <c r="O486" i="23"/>
  <c r="O488" i="23" s="1"/>
  <c r="K486" i="23"/>
  <c r="K488" i="23" s="1"/>
  <c r="G486" i="23"/>
  <c r="Y486" i="23"/>
  <c r="Y488" i="23" s="1"/>
  <c r="U486" i="23"/>
  <c r="U488" i="23" s="1"/>
  <c r="Q486" i="23"/>
  <c r="M486" i="23"/>
  <c r="M488" i="23" s="1"/>
  <c r="I486" i="23"/>
  <c r="I488" i="23" s="1"/>
  <c r="N486" i="23"/>
  <c r="N488" i="23" s="1"/>
  <c r="J486" i="23"/>
  <c r="J488" i="23" s="1"/>
  <c r="V486" i="23"/>
  <c r="V488" i="23" s="1"/>
  <c r="R486" i="23"/>
  <c r="R488" i="23" s="1"/>
  <c r="Y509" i="23"/>
  <c r="U509" i="23"/>
  <c r="Q509" i="23"/>
  <c r="Z509" i="23" s="1"/>
  <c r="M509" i="23"/>
  <c r="I509" i="23"/>
  <c r="X509" i="23"/>
  <c r="T509" i="23"/>
  <c r="L509" i="23"/>
  <c r="H509" i="23"/>
  <c r="W509" i="23"/>
  <c r="S509" i="23"/>
  <c r="O509" i="23"/>
  <c r="K509" i="23"/>
  <c r="G509" i="23"/>
  <c r="P509" i="23" s="1"/>
  <c r="AA509" i="23" s="1"/>
  <c r="V509" i="23"/>
  <c r="R509" i="23"/>
  <c r="N509" i="23"/>
  <c r="J509" i="23"/>
  <c r="W463" i="23"/>
  <c r="W465" i="23" s="1"/>
  <c r="S463" i="23"/>
  <c r="S465" i="23" s="1"/>
  <c r="O463" i="23"/>
  <c r="O465" i="23" s="1"/>
  <c r="K463" i="23"/>
  <c r="K465" i="23" s="1"/>
  <c r="G463" i="23"/>
  <c r="V463" i="23"/>
  <c r="V465" i="23" s="1"/>
  <c r="R463" i="23"/>
  <c r="R465" i="23" s="1"/>
  <c r="N463" i="23"/>
  <c r="N465" i="23" s="1"/>
  <c r="J463" i="23"/>
  <c r="J465" i="23" s="1"/>
  <c r="X463" i="23"/>
  <c r="T463" i="23"/>
  <c r="T465" i="23" s="1"/>
  <c r="L463" i="23"/>
  <c r="L465" i="23" s="1"/>
  <c r="H463" i="23"/>
  <c r="H465" i="23" s="1"/>
  <c r="Y463" i="23"/>
  <c r="Y465" i="23" s="1"/>
  <c r="I463" i="23"/>
  <c r="I465" i="23" s="1"/>
  <c r="U463" i="23"/>
  <c r="Q463" i="23"/>
  <c r="M463" i="23"/>
  <c r="M465" i="23" s="1"/>
  <c r="AA604" i="24"/>
  <c r="AJ33" i="24" s="1"/>
  <c r="V141" i="24"/>
  <c r="V143" i="24" s="1"/>
  <c r="R141" i="24"/>
  <c r="R143" i="24" s="1"/>
  <c r="N141" i="24"/>
  <c r="N143" i="24" s="1"/>
  <c r="J141" i="24"/>
  <c r="J143" i="24" s="1"/>
  <c r="Y141" i="24"/>
  <c r="Y143" i="24" s="1"/>
  <c r="U141" i="24"/>
  <c r="U143" i="24" s="1"/>
  <c r="Q141" i="24"/>
  <c r="M141" i="24"/>
  <c r="M143" i="24" s="1"/>
  <c r="I141" i="24"/>
  <c r="W141" i="24"/>
  <c r="W143" i="24" s="1"/>
  <c r="O141" i="24"/>
  <c r="O143" i="24" s="1"/>
  <c r="G141" i="24"/>
  <c r="T141" i="24"/>
  <c r="T143" i="24" s="1"/>
  <c r="L141" i="24"/>
  <c r="L143" i="24" s="1"/>
  <c r="S141" i="24"/>
  <c r="S143" i="24" s="1"/>
  <c r="K141" i="24"/>
  <c r="K143" i="24" s="1"/>
  <c r="X141" i="24"/>
  <c r="X143" i="24" s="1"/>
  <c r="H141" i="24"/>
  <c r="H143" i="24" s="1"/>
  <c r="Y670" i="16"/>
  <c r="S670" i="16"/>
  <c r="J670" i="16"/>
  <c r="Y118" i="24"/>
  <c r="Y120" i="24" s="1"/>
  <c r="U118" i="24"/>
  <c r="U120" i="24" s="1"/>
  <c r="Q118" i="24"/>
  <c r="M118" i="24"/>
  <c r="M120" i="24" s="1"/>
  <c r="I118" i="24"/>
  <c r="I120" i="24" s="1"/>
  <c r="X118" i="24"/>
  <c r="X120" i="24" s="1"/>
  <c r="T118" i="24"/>
  <c r="T120" i="24" s="1"/>
  <c r="L118" i="24"/>
  <c r="L120" i="24" s="1"/>
  <c r="H118" i="24"/>
  <c r="H120" i="24" s="1"/>
  <c r="W118" i="24"/>
  <c r="W120" i="24" s="1"/>
  <c r="O118" i="24"/>
  <c r="O120" i="24" s="1"/>
  <c r="G118" i="24"/>
  <c r="V118" i="24"/>
  <c r="V120" i="24" s="1"/>
  <c r="N118" i="24"/>
  <c r="N120" i="24" s="1"/>
  <c r="S118" i="24"/>
  <c r="S120" i="24" s="1"/>
  <c r="K118" i="24"/>
  <c r="K120" i="24" s="1"/>
  <c r="R118" i="24"/>
  <c r="R120" i="24" s="1"/>
  <c r="J118" i="24"/>
  <c r="J120" i="24" s="1"/>
  <c r="W164" i="24"/>
  <c r="W166" i="24" s="1"/>
  <c r="S164" i="24"/>
  <c r="S166" i="24" s="1"/>
  <c r="O164" i="24"/>
  <c r="O166" i="24" s="1"/>
  <c r="K164" i="24"/>
  <c r="K166" i="24" s="1"/>
  <c r="G164" i="24"/>
  <c r="V164" i="24"/>
  <c r="V166" i="24" s="1"/>
  <c r="R164" i="24"/>
  <c r="R166" i="24" s="1"/>
  <c r="N164" i="24"/>
  <c r="N166" i="24" s="1"/>
  <c r="J164" i="24"/>
  <c r="J166" i="24" s="1"/>
  <c r="U164" i="24"/>
  <c r="U166" i="24" s="1"/>
  <c r="M164" i="24"/>
  <c r="M166" i="24" s="1"/>
  <c r="T164" i="24"/>
  <c r="T166" i="24" s="1"/>
  <c r="L164" i="24"/>
  <c r="L166" i="24" s="1"/>
  <c r="Y164" i="24"/>
  <c r="Y166" i="24" s="1"/>
  <c r="Q164" i="24"/>
  <c r="I164" i="24"/>
  <c r="I166" i="24" s="1"/>
  <c r="X164" i="24"/>
  <c r="X166" i="24" s="1"/>
  <c r="H164" i="24"/>
  <c r="H166" i="24" s="1"/>
  <c r="N601" i="17"/>
  <c r="V371" i="17"/>
  <c r="V373" i="17" s="1"/>
  <c r="Y371" i="17"/>
  <c r="Y373" i="17" s="1"/>
  <c r="I371" i="17"/>
  <c r="I373" i="17" s="1"/>
  <c r="S371" i="17"/>
  <c r="S373" i="17" s="1"/>
  <c r="O647" i="18"/>
  <c r="Q573" i="18"/>
  <c r="H302" i="18"/>
  <c r="H304" i="18" s="1"/>
  <c r="I302" i="18"/>
  <c r="I304" i="18" s="1"/>
  <c r="V417" i="18"/>
  <c r="V419" i="18" s="1"/>
  <c r="M417" i="18"/>
  <c r="M419" i="18" s="1"/>
  <c r="I417" i="18"/>
  <c r="I419" i="18" s="1"/>
  <c r="W417" i="18"/>
  <c r="W419" i="18" s="1"/>
  <c r="G417" i="18"/>
  <c r="Q159" i="19"/>
  <c r="V302" i="19"/>
  <c r="V304" i="19" s="1"/>
  <c r="Y302" i="19"/>
  <c r="Y304" i="19" s="1"/>
  <c r="I302" i="19"/>
  <c r="I304" i="19" s="1"/>
  <c r="O302" i="19"/>
  <c r="O304" i="19" s="1"/>
  <c r="K302" i="19"/>
  <c r="K304" i="19" s="1"/>
  <c r="Y164" i="20"/>
  <c r="Y166" i="20" s="1"/>
  <c r="U164" i="20"/>
  <c r="U166" i="20" s="1"/>
  <c r="Q164" i="20"/>
  <c r="M164" i="20"/>
  <c r="M166" i="20" s="1"/>
  <c r="I164" i="20"/>
  <c r="I166" i="20" s="1"/>
  <c r="X164" i="20"/>
  <c r="X166" i="20" s="1"/>
  <c r="S164" i="20"/>
  <c r="S166" i="20" s="1"/>
  <c r="N164" i="20"/>
  <c r="N166" i="20" s="1"/>
  <c r="H164" i="20"/>
  <c r="H166" i="20" s="1"/>
  <c r="W164" i="20"/>
  <c r="W166" i="20" s="1"/>
  <c r="R164" i="20"/>
  <c r="R166" i="20" s="1"/>
  <c r="L164" i="20"/>
  <c r="L166" i="20" s="1"/>
  <c r="G164" i="20"/>
  <c r="O164" i="20"/>
  <c r="O166" i="20" s="1"/>
  <c r="V164" i="20"/>
  <c r="V166" i="20" s="1"/>
  <c r="K164" i="20"/>
  <c r="K166" i="20" s="1"/>
  <c r="T164" i="20"/>
  <c r="T166" i="20" s="1"/>
  <c r="J164" i="20"/>
  <c r="J166" i="20" s="1"/>
  <c r="V532" i="21"/>
  <c r="R532" i="21"/>
  <c r="N532" i="21"/>
  <c r="J532" i="21"/>
  <c r="Y532" i="21"/>
  <c r="U532" i="21"/>
  <c r="Q532" i="21"/>
  <c r="Z532" i="21" s="1"/>
  <c r="M532" i="21"/>
  <c r="I532" i="21"/>
  <c r="W532" i="21"/>
  <c r="O532" i="21"/>
  <c r="G532" i="21"/>
  <c r="P532" i="21" s="1"/>
  <c r="T532" i="21"/>
  <c r="L532" i="21"/>
  <c r="S532" i="21"/>
  <c r="K532" i="21"/>
  <c r="X532" i="21"/>
  <c r="H532" i="21"/>
  <c r="Y509" i="21"/>
  <c r="U509" i="21"/>
  <c r="Q509" i="21"/>
  <c r="Z509" i="21" s="1"/>
  <c r="M509" i="21"/>
  <c r="I509" i="21"/>
  <c r="X509" i="21"/>
  <c r="T509" i="21"/>
  <c r="L509" i="21"/>
  <c r="H509" i="21"/>
  <c r="S509" i="21"/>
  <c r="K509" i="21"/>
  <c r="R509" i="21"/>
  <c r="J509" i="21"/>
  <c r="W509" i="21"/>
  <c r="O509" i="21"/>
  <c r="G509" i="21"/>
  <c r="P509" i="21" s="1"/>
  <c r="AA509" i="21" s="1"/>
  <c r="V509" i="21"/>
  <c r="N509" i="21"/>
  <c r="W693" i="22"/>
  <c r="S693" i="22"/>
  <c r="O693" i="22"/>
  <c r="K693" i="22"/>
  <c r="G693" i="22"/>
  <c r="P693" i="22" s="1"/>
  <c r="V693" i="22"/>
  <c r="R693" i="22"/>
  <c r="N693" i="22"/>
  <c r="J693" i="22"/>
  <c r="U693" i="22"/>
  <c r="M693" i="22"/>
  <c r="T693" i="22"/>
  <c r="L693" i="22"/>
  <c r="Y693" i="22"/>
  <c r="Q693" i="22"/>
  <c r="Z693" i="22" s="1"/>
  <c r="I693" i="22"/>
  <c r="X693" i="22"/>
  <c r="H693" i="22"/>
  <c r="V624" i="22"/>
  <c r="R624" i="22"/>
  <c r="N624" i="22"/>
  <c r="J624" i="22"/>
  <c r="Y624" i="22"/>
  <c r="U624" i="22"/>
  <c r="Q624" i="22"/>
  <c r="Z624" i="22" s="1"/>
  <c r="M624" i="22"/>
  <c r="I624" i="22"/>
  <c r="X624" i="22"/>
  <c r="T624" i="22"/>
  <c r="L624" i="22"/>
  <c r="H624" i="22"/>
  <c r="W624" i="22"/>
  <c r="S624" i="22"/>
  <c r="O624" i="22"/>
  <c r="K624" i="22"/>
  <c r="G624" i="22"/>
  <c r="P624" i="22" s="1"/>
  <c r="V440" i="22"/>
  <c r="V442" i="22" s="1"/>
  <c r="R440" i="22"/>
  <c r="R442" i="22" s="1"/>
  <c r="N440" i="22"/>
  <c r="N442" i="22" s="1"/>
  <c r="J440" i="22"/>
  <c r="J442" i="22" s="1"/>
  <c r="Y440" i="22"/>
  <c r="Y442" i="22" s="1"/>
  <c r="U440" i="22"/>
  <c r="U442" i="22" s="1"/>
  <c r="Q440" i="22"/>
  <c r="M440" i="22"/>
  <c r="M442" i="22" s="1"/>
  <c r="I440" i="22"/>
  <c r="I442" i="22" s="1"/>
  <c r="W440" i="22"/>
  <c r="W442" i="22" s="1"/>
  <c r="O440" i="22"/>
  <c r="O442" i="22" s="1"/>
  <c r="G440" i="22"/>
  <c r="T440" i="22"/>
  <c r="T442" i="22" s="1"/>
  <c r="L440" i="22"/>
  <c r="L442" i="22" s="1"/>
  <c r="S440" i="22"/>
  <c r="S442" i="22" s="1"/>
  <c r="K440" i="22"/>
  <c r="K442" i="22" s="1"/>
  <c r="X440" i="22"/>
  <c r="X442" i="22" s="1"/>
  <c r="H440" i="22"/>
  <c r="H442" i="22" s="1"/>
  <c r="V256" i="22"/>
  <c r="V258" i="22" s="1"/>
  <c r="R256" i="22"/>
  <c r="R258" i="22" s="1"/>
  <c r="N256" i="22"/>
  <c r="N258" i="22" s="1"/>
  <c r="J256" i="22"/>
  <c r="J258" i="22" s="1"/>
  <c r="Y256" i="22"/>
  <c r="Y258" i="22" s="1"/>
  <c r="U256" i="22"/>
  <c r="U258" i="22" s="1"/>
  <c r="Q256" i="22"/>
  <c r="M256" i="22"/>
  <c r="M258" i="22" s="1"/>
  <c r="I256" i="22"/>
  <c r="I258" i="22" s="1"/>
  <c r="W256" i="22"/>
  <c r="W258" i="22" s="1"/>
  <c r="O256" i="22"/>
  <c r="O258" i="22" s="1"/>
  <c r="G256" i="22"/>
  <c r="T256" i="22"/>
  <c r="T258" i="22" s="1"/>
  <c r="L256" i="22"/>
  <c r="L258" i="22" s="1"/>
  <c r="S256" i="22"/>
  <c r="S258" i="22" s="1"/>
  <c r="K256" i="22"/>
  <c r="K258" i="22" s="1"/>
  <c r="X256" i="22"/>
  <c r="X258" i="22" s="1"/>
  <c r="H256" i="22"/>
  <c r="H258" i="22" s="1"/>
  <c r="V164" i="22"/>
  <c r="V166" i="22" s="1"/>
  <c r="R164" i="22"/>
  <c r="R166" i="22" s="1"/>
  <c r="N164" i="22"/>
  <c r="N166" i="22" s="1"/>
  <c r="J164" i="22"/>
  <c r="J166" i="22" s="1"/>
  <c r="Y164" i="22"/>
  <c r="Y166" i="22" s="1"/>
  <c r="U164" i="22"/>
  <c r="U166" i="22" s="1"/>
  <c r="Q164" i="22"/>
  <c r="M164" i="22"/>
  <c r="M166" i="22" s="1"/>
  <c r="I164" i="22"/>
  <c r="I166" i="22" s="1"/>
  <c r="W164" i="22"/>
  <c r="W166" i="22" s="1"/>
  <c r="O164" i="22"/>
  <c r="O166" i="22" s="1"/>
  <c r="G164" i="22"/>
  <c r="T164" i="22"/>
  <c r="T166" i="22" s="1"/>
  <c r="L164" i="22"/>
  <c r="L166" i="22" s="1"/>
  <c r="S164" i="22"/>
  <c r="S166" i="22" s="1"/>
  <c r="K164" i="22"/>
  <c r="K166" i="22" s="1"/>
  <c r="X164" i="22"/>
  <c r="X166" i="22" s="1"/>
  <c r="H164" i="22"/>
  <c r="H166" i="22" s="1"/>
  <c r="Y325" i="23"/>
  <c r="Y327" i="23" s="1"/>
  <c r="U325" i="23"/>
  <c r="U327" i="23" s="1"/>
  <c r="Q325" i="23"/>
  <c r="M325" i="23"/>
  <c r="M327" i="23" s="1"/>
  <c r="I325" i="23"/>
  <c r="X325" i="23"/>
  <c r="X327" i="23" s="1"/>
  <c r="T325" i="23"/>
  <c r="T327" i="23" s="1"/>
  <c r="L325" i="23"/>
  <c r="L327" i="23" s="1"/>
  <c r="H325" i="23"/>
  <c r="H327" i="23" s="1"/>
  <c r="V325" i="23"/>
  <c r="V327" i="23" s="1"/>
  <c r="R325" i="23"/>
  <c r="R327" i="23" s="1"/>
  <c r="N325" i="23"/>
  <c r="N327" i="23" s="1"/>
  <c r="J325" i="23"/>
  <c r="J327" i="23" s="1"/>
  <c r="K325" i="23"/>
  <c r="K327" i="23" s="1"/>
  <c r="W325" i="23"/>
  <c r="W327" i="23" s="1"/>
  <c r="G325" i="23"/>
  <c r="S325" i="23"/>
  <c r="S327" i="23" s="1"/>
  <c r="O325" i="23"/>
  <c r="O327" i="23" s="1"/>
  <c r="W371" i="23"/>
  <c r="W373" i="23" s="1"/>
  <c r="S371" i="23"/>
  <c r="S373" i="23" s="1"/>
  <c r="O371" i="23"/>
  <c r="O373" i="23" s="1"/>
  <c r="K371" i="23"/>
  <c r="K373" i="23" s="1"/>
  <c r="G371" i="23"/>
  <c r="V371" i="23"/>
  <c r="V373" i="23" s="1"/>
  <c r="R371" i="23"/>
  <c r="R373" i="23" s="1"/>
  <c r="N371" i="23"/>
  <c r="N373" i="23" s="1"/>
  <c r="J371" i="23"/>
  <c r="J373" i="23" s="1"/>
  <c r="X371" i="23"/>
  <c r="X373" i="23" s="1"/>
  <c r="T371" i="23"/>
  <c r="T373" i="23" s="1"/>
  <c r="L371" i="23"/>
  <c r="L373" i="23" s="1"/>
  <c r="H371" i="23"/>
  <c r="H373" i="23" s="1"/>
  <c r="Q371" i="23"/>
  <c r="M371" i="23"/>
  <c r="M373" i="23" s="1"/>
  <c r="Y371" i="23"/>
  <c r="Y373" i="23" s="1"/>
  <c r="I371" i="23"/>
  <c r="I373" i="23" s="1"/>
  <c r="U371" i="23"/>
  <c r="U373" i="23" s="1"/>
  <c r="Y716" i="24"/>
  <c r="U716" i="24"/>
  <c r="Q716" i="24"/>
  <c r="Z716" i="24" s="1"/>
  <c r="M716" i="24"/>
  <c r="I716" i="24"/>
  <c r="X716" i="24"/>
  <c r="T716" i="24"/>
  <c r="L716" i="24"/>
  <c r="H716" i="24"/>
  <c r="W716" i="24"/>
  <c r="S716" i="24"/>
  <c r="O716" i="24"/>
  <c r="K716" i="24"/>
  <c r="G716" i="24"/>
  <c r="P716" i="24" s="1"/>
  <c r="V716" i="24"/>
  <c r="R716" i="24"/>
  <c r="N716" i="24"/>
  <c r="J716" i="24"/>
  <c r="W256" i="24"/>
  <c r="W258" i="24" s="1"/>
  <c r="S256" i="24"/>
  <c r="S258" i="24" s="1"/>
  <c r="O256" i="24"/>
  <c r="O258" i="24" s="1"/>
  <c r="K256" i="24"/>
  <c r="K258" i="24" s="1"/>
  <c r="G256" i="24"/>
  <c r="V256" i="24"/>
  <c r="V258" i="24" s="1"/>
  <c r="R256" i="24"/>
  <c r="R258" i="24" s="1"/>
  <c r="N256" i="24"/>
  <c r="N258" i="24" s="1"/>
  <c r="J256" i="24"/>
  <c r="J258" i="24" s="1"/>
  <c r="U256" i="24"/>
  <c r="U258" i="24" s="1"/>
  <c r="M256" i="24"/>
  <c r="M258" i="24" s="1"/>
  <c r="T256" i="24"/>
  <c r="T258" i="24" s="1"/>
  <c r="L256" i="24"/>
  <c r="L258" i="24" s="1"/>
  <c r="Y256" i="24"/>
  <c r="Y258" i="24" s="1"/>
  <c r="Q256" i="24"/>
  <c r="I256" i="24"/>
  <c r="I258" i="24" s="1"/>
  <c r="X256" i="24"/>
  <c r="X258" i="24" s="1"/>
  <c r="H256" i="24"/>
  <c r="H258" i="24" s="1"/>
  <c r="V233" i="24"/>
  <c r="V235" i="24" s="1"/>
  <c r="R233" i="24"/>
  <c r="R235" i="24" s="1"/>
  <c r="N233" i="24"/>
  <c r="N235" i="24" s="1"/>
  <c r="J233" i="24"/>
  <c r="J235" i="24" s="1"/>
  <c r="Y233" i="24"/>
  <c r="Y235" i="24" s="1"/>
  <c r="U233" i="24"/>
  <c r="U235" i="24" s="1"/>
  <c r="Q233" i="24"/>
  <c r="M233" i="24"/>
  <c r="M235" i="24" s="1"/>
  <c r="I233" i="24"/>
  <c r="I235" i="24" s="1"/>
  <c r="W233" i="24"/>
  <c r="W235" i="24" s="1"/>
  <c r="O233" i="24"/>
  <c r="O235" i="24" s="1"/>
  <c r="G233" i="24"/>
  <c r="T233" i="24"/>
  <c r="T235" i="24" s="1"/>
  <c r="L233" i="24"/>
  <c r="L235" i="24" s="1"/>
  <c r="S233" i="24"/>
  <c r="S235" i="24" s="1"/>
  <c r="K233" i="24"/>
  <c r="K235" i="24" s="1"/>
  <c r="X233" i="24"/>
  <c r="X235" i="24" s="1"/>
  <c r="H233" i="24"/>
  <c r="H235" i="24" s="1"/>
  <c r="V762" i="17"/>
  <c r="R762" i="17"/>
  <c r="N762" i="17"/>
  <c r="J762" i="17"/>
  <c r="Y762" i="17"/>
  <c r="U762" i="17"/>
  <c r="Q762" i="17"/>
  <c r="Z762" i="17" s="1"/>
  <c r="M762" i="17"/>
  <c r="I762" i="17"/>
  <c r="X762" i="17"/>
  <c r="T762" i="17"/>
  <c r="L762" i="17"/>
  <c r="H762" i="17"/>
  <c r="W762" i="17"/>
  <c r="G762" i="17"/>
  <c r="P762" i="17" s="1"/>
  <c r="AA762" i="17" s="1"/>
  <c r="S762" i="17"/>
  <c r="O762" i="17"/>
  <c r="K762" i="17"/>
  <c r="V440" i="17"/>
  <c r="V442" i="17" s="1"/>
  <c r="R440" i="17"/>
  <c r="R442" i="17" s="1"/>
  <c r="N440" i="17"/>
  <c r="N442" i="17" s="1"/>
  <c r="J440" i="17"/>
  <c r="J442" i="17" s="1"/>
  <c r="Y440" i="17"/>
  <c r="Y442" i="17" s="1"/>
  <c r="U440" i="17"/>
  <c r="U442" i="17" s="1"/>
  <c r="Q440" i="17"/>
  <c r="M440" i="17"/>
  <c r="M442" i="17" s="1"/>
  <c r="I440" i="17"/>
  <c r="I442" i="17" s="1"/>
  <c r="X440" i="17"/>
  <c r="X442" i="17" s="1"/>
  <c r="T440" i="17"/>
  <c r="T442" i="17" s="1"/>
  <c r="L440" i="17"/>
  <c r="L442" i="17" s="1"/>
  <c r="H440" i="17"/>
  <c r="H442" i="17" s="1"/>
  <c r="S440" i="17"/>
  <c r="S442" i="17" s="1"/>
  <c r="O440" i="17"/>
  <c r="O442" i="17" s="1"/>
  <c r="K440" i="17"/>
  <c r="K442" i="17" s="1"/>
  <c r="W440" i="17"/>
  <c r="W442" i="17" s="1"/>
  <c r="G440" i="17"/>
  <c r="AA282" i="17"/>
  <c r="AJ19" i="17" s="1"/>
  <c r="V463" i="18"/>
  <c r="V465" i="18" s="1"/>
  <c r="R463" i="18"/>
  <c r="R465" i="18" s="1"/>
  <c r="U463" i="18"/>
  <c r="L463" i="18"/>
  <c r="L465" i="18" s="1"/>
  <c r="H463" i="18"/>
  <c r="H465" i="18" s="1"/>
  <c r="Y463" i="18"/>
  <c r="Y465" i="18" s="1"/>
  <c r="T463" i="18"/>
  <c r="T465" i="18" s="1"/>
  <c r="O463" i="18"/>
  <c r="O465" i="18" s="1"/>
  <c r="K463" i="18"/>
  <c r="K465" i="18" s="1"/>
  <c r="G463" i="18"/>
  <c r="X463" i="18"/>
  <c r="S463" i="18"/>
  <c r="S465" i="18" s="1"/>
  <c r="N463" i="18"/>
  <c r="N465" i="18" s="1"/>
  <c r="J463" i="18"/>
  <c r="J465" i="18" s="1"/>
  <c r="W463" i="18"/>
  <c r="W465" i="18" s="1"/>
  <c r="Q463" i="18"/>
  <c r="M463" i="18"/>
  <c r="M465" i="18" s="1"/>
  <c r="I463" i="18"/>
  <c r="I465" i="18" s="1"/>
  <c r="W739" i="19"/>
  <c r="S739" i="19"/>
  <c r="O739" i="19"/>
  <c r="K739" i="19"/>
  <c r="G739" i="19"/>
  <c r="P739" i="19" s="1"/>
  <c r="V739" i="19"/>
  <c r="R739" i="19"/>
  <c r="N739" i="19"/>
  <c r="J739" i="19"/>
  <c r="T739" i="19"/>
  <c r="L739" i="19"/>
  <c r="Y739" i="19"/>
  <c r="Q739" i="19"/>
  <c r="Z739" i="19" s="1"/>
  <c r="I739" i="19"/>
  <c r="X739" i="19"/>
  <c r="H739" i="19"/>
  <c r="U739" i="19"/>
  <c r="M739" i="19"/>
  <c r="W647" i="19"/>
  <c r="S647" i="19"/>
  <c r="O647" i="19"/>
  <c r="K647" i="19"/>
  <c r="G647" i="19"/>
  <c r="P647" i="19" s="1"/>
  <c r="V647" i="19"/>
  <c r="R647" i="19"/>
  <c r="N647" i="19"/>
  <c r="J647" i="19"/>
  <c r="Y647" i="19"/>
  <c r="Q647" i="19"/>
  <c r="Z647" i="19" s="1"/>
  <c r="I647" i="19"/>
  <c r="X647" i="19"/>
  <c r="H647" i="19"/>
  <c r="T647" i="19"/>
  <c r="L647" i="19"/>
  <c r="U647" i="19"/>
  <c r="M647" i="19"/>
  <c r="Q113" i="18"/>
  <c r="V716" i="19"/>
  <c r="R716" i="19"/>
  <c r="N716" i="19"/>
  <c r="J716" i="19"/>
  <c r="Y716" i="19"/>
  <c r="U716" i="19"/>
  <c r="Q716" i="19"/>
  <c r="Z716" i="19" s="1"/>
  <c r="M716" i="19"/>
  <c r="I716" i="19"/>
  <c r="T716" i="19"/>
  <c r="L716" i="19"/>
  <c r="S716" i="19"/>
  <c r="K716" i="19"/>
  <c r="X716" i="19"/>
  <c r="H716" i="19"/>
  <c r="W716" i="19"/>
  <c r="O716" i="19"/>
  <c r="G716" i="19"/>
  <c r="P716" i="19" s="1"/>
  <c r="X716" i="20"/>
  <c r="T716" i="20"/>
  <c r="L716" i="20"/>
  <c r="H716" i="20"/>
  <c r="U716" i="20"/>
  <c r="O716" i="20"/>
  <c r="J716" i="20"/>
  <c r="Y716" i="20"/>
  <c r="S716" i="20"/>
  <c r="N716" i="20"/>
  <c r="I716" i="20"/>
  <c r="V716" i="20"/>
  <c r="K716" i="20"/>
  <c r="R716" i="20"/>
  <c r="G716" i="20"/>
  <c r="P716" i="20" s="1"/>
  <c r="Q716" i="20"/>
  <c r="Z716" i="20" s="1"/>
  <c r="W716" i="20"/>
  <c r="M716" i="20"/>
  <c r="X670" i="20"/>
  <c r="T670" i="20"/>
  <c r="L670" i="20"/>
  <c r="H670" i="20"/>
  <c r="W670" i="20"/>
  <c r="S670" i="20"/>
  <c r="O670" i="20"/>
  <c r="K670" i="20"/>
  <c r="G670" i="20"/>
  <c r="P670" i="20" s="1"/>
  <c r="U670" i="20"/>
  <c r="M670" i="20"/>
  <c r="R670" i="20"/>
  <c r="J670" i="20"/>
  <c r="Y670" i="20"/>
  <c r="Q670" i="20"/>
  <c r="Z670" i="20" s="1"/>
  <c r="I670" i="20"/>
  <c r="V670" i="20"/>
  <c r="N670" i="20"/>
  <c r="V440" i="20"/>
  <c r="V442" i="20" s="1"/>
  <c r="R440" i="20"/>
  <c r="R442" i="20" s="1"/>
  <c r="N440" i="20"/>
  <c r="N442" i="20" s="1"/>
  <c r="J440" i="20"/>
  <c r="J442" i="20" s="1"/>
  <c r="Y440" i="20"/>
  <c r="Y442" i="20" s="1"/>
  <c r="U440" i="20"/>
  <c r="U442" i="20" s="1"/>
  <c r="Q440" i="20"/>
  <c r="M440" i="20"/>
  <c r="M442" i="20" s="1"/>
  <c r="I440" i="20"/>
  <c r="I442" i="20" s="1"/>
  <c r="S440" i="20"/>
  <c r="S442" i="20" s="1"/>
  <c r="K440" i="20"/>
  <c r="K442" i="20" s="1"/>
  <c r="X440" i="20"/>
  <c r="X442" i="20" s="1"/>
  <c r="H440" i="20"/>
  <c r="H442" i="20" s="1"/>
  <c r="O440" i="20"/>
  <c r="O442" i="20" s="1"/>
  <c r="L440" i="20"/>
  <c r="L442" i="20" s="1"/>
  <c r="W440" i="20"/>
  <c r="W442" i="20" s="1"/>
  <c r="G440" i="20"/>
  <c r="T440" i="20"/>
  <c r="T442" i="20" s="1"/>
  <c r="V716" i="21"/>
  <c r="R716" i="21"/>
  <c r="N716" i="21"/>
  <c r="J716" i="21"/>
  <c r="Y716" i="21"/>
  <c r="U716" i="21"/>
  <c r="Q716" i="21"/>
  <c r="Z716" i="21" s="1"/>
  <c r="M716" i="21"/>
  <c r="I716" i="21"/>
  <c r="W716" i="21"/>
  <c r="O716" i="21"/>
  <c r="G716" i="21"/>
  <c r="P716" i="21" s="1"/>
  <c r="T716" i="21"/>
  <c r="L716" i="21"/>
  <c r="S716" i="21"/>
  <c r="K716" i="21"/>
  <c r="X716" i="21"/>
  <c r="H716" i="21"/>
  <c r="X762" i="21"/>
  <c r="T762" i="21"/>
  <c r="V762" i="21"/>
  <c r="Q762" i="21"/>
  <c r="Z762" i="21" s="1"/>
  <c r="L762" i="21"/>
  <c r="H762" i="21"/>
  <c r="U762" i="21"/>
  <c r="O762" i="21"/>
  <c r="K762" i="21"/>
  <c r="G762" i="21"/>
  <c r="P762" i="21" s="1"/>
  <c r="W762" i="21"/>
  <c r="M762" i="21"/>
  <c r="S762" i="21"/>
  <c r="J762" i="21"/>
  <c r="R762" i="21"/>
  <c r="I762" i="21"/>
  <c r="Y762" i="21"/>
  <c r="N762" i="21"/>
  <c r="W647" i="22"/>
  <c r="S647" i="22"/>
  <c r="O647" i="22"/>
  <c r="K647" i="22"/>
  <c r="G647" i="22"/>
  <c r="P647" i="22" s="1"/>
  <c r="V647" i="22"/>
  <c r="R647" i="22"/>
  <c r="N647" i="22"/>
  <c r="J647" i="22"/>
  <c r="Y647" i="22"/>
  <c r="U647" i="22"/>
  <c r="Q647" i="22"/>
  <c r="Z647" i="22" s="1"/>
  <c r="M647" i="22"/>
  <c r="I647" i="22"/>
  <c r="X647" i="22"/>
  <c r="T647" i="22"/>
  <c r="L647" i="22"/>
  <c r="H647" i="22"/>
  <c r="X486" i="22"/>
  <c r="X488" i="22" s="1"/>
  <c r="T486" i="22"/>
  <c r="T488" i="22" s="1"/>
  <c r="L486" i="22"/>
  <c r="L488" i="22" s="1"/>
  <c r="H486" i="22"/>
  <c r="H488" i="22" s="1"/>
  <c r="W486" i="22"/>
  <c r="W488" i="22" s="1"/>
  <c r="S486" i="22"/>
  <c r="S488" i="22" s="1"/>
  <c r="O486" i="22"/>
  <c r="O488" i="22" s="1"/>
  <c r="K486" i="22"/>
  <c r="K488" i="22" s="1"/>
  <c r="G486" i="22"/>
  <c r="Y486" i="22"/>
  <c r="Y488" i="22" s="1"/>
  <c r="U486" i="22"/>
  <c r="U488" i="22" s="1"/>
  <c r="Q486" i="22"/>
  <c r="M486" i="22"/>
  <c r="M488" i="22" s="1"/>
  <c r="I486" i="22"/>
  <c r="I488" i="22" s="1"/>
  <c r="R486" i="22"/>
  <c r="R488" i="22" s="1"/>
  <c r="N486" i="22"/>
  <c r="N488" i="22" s="1"/>
  <c r="J486" i="22"/>
  <c r="J488" i="22" s="1"/>
  <c r="V486" i="22"/>
  <c r="V488" i="22" s="1"/>
  <c r="V601" i="23"/>
  <c r="R601" i="23"/>
  <c r="N601" i="23"/>
  <c r="J601" i="23"/>
  <c r="Y601" i="23"/>
  <c r="U601" i="23"/>
  <c r="Q601" i="23"/>
  <c r="Z601" i="23" s="1"/>
  <c r="M601" i="23"/>
  <c r="I601" i="23"/>
  <c r="T601" i="23"/>
  <c r="L601" i="23"/>
  <c r="S601" i="23"/>
  <c r="K601" i="23"/>
  <c r="X601" i="23"/>
  <c r="H601" i="23"/>
  <c r="W601" i="23"/>
  <c r="O601" i="23"/>
  <c r="G601" i="23"/>
  <c r="P601" i="23" s="1"/>
  <c r="Y417" i="23"/>
  <c r="Y419" i="23" s="1"/>
  <c r="U417" i="23"/>
  <c r="U419" i="23" s="1"/>
  <c r="Q417" i="23"/>
  <c r="M417" i="23"/>
  <c r="M419" i="23" s="1"/>
  <c r="I417" i="23"/>
  <c r="I419" i="23" s="1"/>
  <c r="X417" i="23"/>
  <c r="X419" i="23" s="1"/>
  <c r="T417" i="23"/>
  <c r="T419" i="23" s="1"/>
  <c r="L417" i="23"/>
  <c r="L419" i="23" s="1"/>
  <c r="H417" i="23"/>
  <c r="H419" i="23" s="1"/>
  <c r="V417" i="23"/>
  <c r="V419" i="23" s="1"/>
  <c r="R417" i="23"/>
  <c r="R419" i="23" s="1"/>
  <c r="N417" i="23"/>
  <c r="N419" i="23" s="1"/>
  <c r="J417" i="23"/>
  <c r="J419" i="23" s="1"/>
  <c r="S417" i="23"/>
  <c r="S419" i="23" s="1"/>
  <c r="O417" i="23"/>
  <c r="O419" i="23" s="1"/>
  <c r="K417" i="23"/>
  <c r="K419" i="23" s="1"/>
  <c r="W417" i="23"/>
  <c r="W419" i="23" s="1"/>
  <c r="G417" i="23"/>
  <c r="AA672" i="24"/>
  <c r="AE36" i="24" s="1"/>
  <c r="Y624" i="24"/>
  <c r="U624" i="24"/>
  <c r="Q624" i="24"/>
  <c r="Z624" i="24" s="1"/>
  <c r="M624" i="24"/>
  <c r="I624" i="24"/>
  <c r="X624" i="24"/>
  <c r="T624" i="24"/>
  <c r="L624" i="24"/>
  <c r="H624" i="24"/>
  <c r="W624" i="24"/>
  <c r="S624" i="24"/>
  <c r="O624" i="24"/>
  <c r="K624" i="24"/>
  <c r="G624" i="24"/>
  <c r="P624" i="24" s="1"/>
  <c r="V624" i="24"/>
  <c r="R624" i="24"/>
  <c r="N624" i="24"/>
  <c r="J624" i="24"/>
  <c r="O769" i="17"/>
  <c r="L771" i="17" s="1"/>
  <c r="V647" i="17"/>
  <c r="R647" i="17"/>
  <c r="N647" i="17"/>
  <c r="J647" i="17"/>
  <c r="X647" i="17"/>
  <c r="T647" i="17"/>
  <c r="L647" i="17"/>
  <c r="H647" i="17"/>
  <c r="S647" i="17"/>
  <c r="K647" i="17"/>
  <c r="Y647" i="17"/>
  <c r="Q647" i="17"/>
  <c r="Z647" i="17" s="1"/>
  <c r="I647" i="17"/>
  <c r="W647" i="17"/>
  <c r="O647" i="17"/>
  <c r="G647" i="17"/>
  <c r="P647" i="17" s="1"/>
  <c r="AA647" i="17" s="1"/>
  <c r="M647" i="17"/>
  <c r="U647" i="17"/>
  <c r="U540" i="17"/>
  <c r="L544" i="17" s="1"/>
  <c r="O539" i="17"/>
  <c r="L541" i="17" s="1"/>
  <c r="O540" i="17"/>
  <c r="L542" i="17" s="1"/>
  <c r="L539" i="17"/>
  <c r="U539" i="17"/>
  <c r="L543" i="17" s="1"/>
  <c r="L540" i="17"/>
  <c r="AA466" i="17"/>
  <c r="AJ27" i="17" s="1"/>
  <c r="U195" i="17"/>
  <c r="L199" i="17" s="1"/>
  <c r="O194" i="17"/>
  <c r="L196" i="17" s="1"/>
  <c r="L195" i="17"/>
  <c r="L194" i="17"/>
  <c r="O195" i="17"/>
  <c r="L197" i="17" s="1"/>
  <c r="U194" i="17"/>
  <c r="L198" i="17" s="1"/>
  <c r="L287" i="17"/>
  <c r="U562" i="18"/>
  <c r="L566" i="18" s="1"/>
  <c r="O631" i="18"/>
  <c r="L633" i="18" s="1"/>
  <c r="L631" i="18"/>
  <c r="U632" i="18"/>
  <c r="L636" i="18" s="1"/>
  <c r="U631" i="18"/>
  <c r="L635" i="18" s="1"/>
  <c r="O596" i="18"/>
  <c r="L596" i="18"/>
  <c r="Z535" i="18"/>
  <c r="U539" i="18"/>
  <c r="L543" i="18" s="1"/>
  <c r="O540" i="18"/>
  <c r="L542" i="18" s="1"/>
  <c r="L539" i="18"/>
  <c r="U540" i="18"/>
  <c r="L544" i="18" s="1"/>
  <c r="L540" i="18"/>
  <c r="O539" i="18"/>
  <c r="L541" i="18" s="1"/>
  <c r="L769" i="18"/>
  <c r="O688" i="18"/>
  <c r="L688" i="18"/>
  <c r="U447" i="18"/>
  <c r="L451" i="18" s="1"/>
  <c r="U448" i="18"/>
  <c r="L452" i="18" s="1"/>
  <c r="O447" i="18"/>
  <c r="L449" i="18" s="1"/>
  <c r="O448" i="18"/>
  <c r="L450" i="18" s="1"/>
  <c r="L447" i="18"/>
  <c r="L448" i="18"/>
  <c r="L585" i="18"/>
  <c r="O585" i="18"/>
  <c r="L587" i="18" s="1"/>
  <c r="L516" i="18"/>
  <c r="AA487" i="18"/>
  <c r="AO28" i="18" s="1"/>
  <c r="U264" i="18"/>
  <c r="L268" i="18" s="1"/>
  <c r="O263" i="18"/>
  <c r="L265" i="18" s="1"/>
  <c r="O264" i="18"/>
  <c r="L266" i="18" s="1"/>
  <c r="L263" i="18"/>
  <c r="L264" i="18"/>
  <c r="U263" i="18"/>
  <c r="L267" i="18" s="1"/>
  <c r="AA211" i="18"/>
  <c r="AO16" i="18" s="1"/>
  <c r="O218" i="18"/>
  <c r="L220" i="18" s="1"/>
  <c r="O217" i="18"/>
  <c r="L219" i="18" s="1"/>
  <c r="L217" i="18"/>
  <c r="U218" i="18"/>
  <c r="L222" i="18" s="1"/>
  <c r="P190" i="18"/>
  <c r="AA190" i="18" s="1"/>
  <c r="AJ15" i="18" s="1"/>
  <c r="Z604" i="18"/>
  <c r="L424" i="18"/>
  <c r="U401" i="18"/>
  <c r="L405" i="18" s="1"/>
  <c r="P351" i="18"/>
  <c r="AA351" i="18" s="1"/>
  <c r="AJ22" i="18" s="1"/>
  <c r="AA489" i="18"/>
  <c r="AJ28" i="18" s="1"/>
  <c r="AA464" i="18"/>
  <c r="AO27" i="18" s="1"/>
  <c r="Z328" i="18"/>
  <c r="AA328" i="18" s="1"/>
  <c r="AJ21" i="18" s="1"/>
  <c r="U309" i="18"/>
  <c r="L313" i="18" s="1"/>
  <c r="L240" i="18"/>
  <c r="P742" i="19"/>
  <c r="AA742" i="19" s="1"/>
  <c r="AJ39" i="19" s="1"/>
  <c r="Z696" i="19"/>
  <c r="O677" i="19"/>
  <c r="L679" i="19" s="1"/>
  <c r="U172" i="18"/>
  <c r="L176" i="18" s="1"/>
  <c r="O171" i="18"/>
  <c r="L173" i="18" s="1"/>
  <c r="O172" i="18"/>
  <c r="L174" i="18" s="1"/>
  <c r="L171" i="18"/>
  <c r="L172" i="18"/>
  <c r="U171" i="18"/>
  <c r="L175" i="18" s="1"/>
  <c r="O126" i="18"/>
  <c r="L128" i="18" s="1"/>
  <c r="O769" i="19"/>
  <c r="L771" i="19" s="1"/>
  <c r="U608" i="19"/>
  <c r="L612" i="19" s="1"/>
  <c r="Z121" i="18"/>
  <c r="AA763" i="19"/>
  <c r="AO40" i="19" s="1"/>
  <c r="P672" i="19"/>
  <c r="O90" i="18"/>
  <c r="L90" i="18"/>
  <c r="U769" i="19"/>
  <c r="L773" i="19" s="1"/>
  <c r="P627" i="19"/>
  <c r="AA627" i="19" s="1"/>
  <c r="AJ34" i="19" s="1"/>
  <c r="O609" i="19"/>
  <c r="L611" i="19" s="1"/>
  <c r="Z580" i="19"/>
  <c r="O517" i="19"/>
  <c r="L519" i="19" s="1"/>
  <c r="U470" i="19"/>
  <c r="L474" i="19" s="1"/>
  <c r="O470" i="19"/>
  <c r="L472" i="19" s="1"/>
  <c r="Z535" i="19"/>
  <c r="P489" i="19"/>
  <c r="AA489" i="19" s="1"/>
  <c r="AJ28" i="19" s="1"/>
  <c r="L471" i="19"/>
  <c r="Z374" i="19"/>
  <c r="U355" i="19"/>
  <c r="L359" i="19" s="1"/>
  <c r="U148" i="19"/>
  <c r="L152" i="19" s="1"/>
  <c r="U149" i="19"/>
  <c r="L153" i="19" s="1"/>
  <c r="O148" i="19"/>
  <c r="L150" i="19" s="1"/>
  <c r="O149" i="19"/>
  <c r="L151" i="19" s="1"/>
  <c r="L149" i="19"/>
  <c r="L148" i="19"/>
  <c r="L102" i="19"/>
  <c r="Y509" i="20"/>
  <c r="U509" i="20"/>
  <c r="Q509" i="20"/>
  <c r="Z509" i="20" s="1"/>
  <c r="M509" i="20"/>
  <c r="I509" i="20"/>
  <c r="X509" i="20"/>
  <c r="T509" i="20"/>
  <c r="L509" i="20"/>
  <c r="H509" i="20"/>
  <c r="W509" i="20"/>
  <c r="O509" i="20"/>
  <c r="G509" i="20"/>
  <c r="P509" i="20" s="1"/>
  <c r="AA509" i="20" s="1"/>
  <c r="V509" i="20"/>
  <c r="N509" i="20"/>
  <c r="S509" i="20"/>
  <c r="K509" i="20"/>
  <c r="R509" i="20"/>
  <c r="J509" i="20"/>
  <c r="Z557" i="19"/>
  <c r="AA530" i="19"/>
  <c r="Q527" i="19" s="1"/>
  <c r="L263" i="19"/>
  <c r="U240" i="19"/>
  <c r="L244" i="19" s="1"/>
  <c r="U241" i="19"/>
  <c r="L245" i="19" s="1"/>
  <c r="O240" i="19"/>
  <c r="L242" i="19" s="1"/>
  <c r="L241" i="19"/>
  <c r="L240" i="19"/>
  <c r="O241" i="19"/>
  <c r="L243" i="19" s="1"/>
  <c r="Z190" i="19"/>
  <c r="AA190" i="19" s="1"/>
  <c r="AJ15" i="19" s="1"/>
  <c r="U562" i="20"/>
  <c r="L566" i="20" s="1"/>
  <c r="U563" i="20"/>
  <c r="L567" i="20" s="1"/>
  <c r="O562" i="20"/>
  <c r="L564" i="20" s="1"/>
  <c r="L563" i="20"/>
  <c r="L562" i="20"/>
  <c r="O563" i="20"/>
  <c r="L565" i="20" s="1"/>
  <c r="P534" i="20"/>
  <c r="U401" i="20"/>
  <c r="L405" i="20" s="1"/>
  <c r="AA326" i="20"/>
  <c r="AO21" i="20" s="1"/>
  <c r="U309" i="20"/>
  <c r="L313" i="20" s="1"/>
  <c r="O310" i="20"/>
  <c r="L312" i="20" s="1"/>
  <c r="L310" i="20"/>
  <c r="U310" i="20"/>
  <c r="L314" i="20" s="1"/>
  <c r="O309" i="20"/>
  <c r="L311" i="20" s="1"/>
  <c r="L309" i="20"/>
  <c r="P121" i="20"/>
  <c r="AA121" i="20" s="1"/>
  <c r="AJ12" i="20" s="1"/>
  <c r="AA257" i="19"/>
  <c r="AO18" i="19" s="1"/>
  <c r="U195" i="19"/>
  <c r="L199" i="19" s="1"/>
  <c r="P765" i="20"/>
  <c r="AA765" i="20" s="1"/>
  <c r="AJ40" i="20" s="1"/>
  <c r="P650" i="20"/>
  <c r="AA650" i="20" s="1"/>
  <c r="AJ35" i="20" s="1"/>
  <c r="AA625" i="20"/>
  <c r="AO34" i="20" s="1"/>
  <c r="Z604" i="20"/>
  <c r="AA604" i="20" s="1"/>
  <c r="AJ33" i="20" s="1"/>
  <c r="Z580" i="20"/>
  <c r="AA580" i="20" s="1"/>
  <c r="AE32" i="20" s="1"/>
  <c r="L493" i="20"/>
  <c r="Z765" i="21"/>
  <c r="AA765" i="21" s="1"/>
  <c r="AJ40" i="21" s="1"/>
  <c r="U677" i="21"/>
  <c r="L681" i="21" s="1"/>
  <c r="AA510" i="19"/>
  <c r="AO29" i="19" s="1"/>
  <c r="U379" i="19"/>
  <c r="L383" i="19" s="1"/>
  <c r="U378" i="19"/>
  <c r="L382" i="19" s="1"/>
  <c r="O286" i="19"/>
  <c r="L288" i="19" s="1"/>
  <c r="O287" i="19"/>
  <c r="L289" i="19" s="1"/>
  <c r="L264" i="19"/>
  <c r="AA116" i="19"/>
  <c r="Q113" i="19" s="1"/>
  <c r="U723" i="20"/>
  <c r="L727" i="20" s="1"/>
  <c r="L724" i="20"/>
  <c r="L700" i="20"/>
  <c r="Z696" i="20"/>
  <c r="AA696" i="20" s="1"/>
  <c r="AJ37" i="20" s="1"/>
  <c r="Z672" i="20"/>
  <c r="X486" i="20"/>
  <c r="X488" i="20" s="1"/>
  <c r="T486" i="20"/>
  <c r="T488" i="20" s="1"/>
  <c r="L486" i="20"/>
  <c r="L488" i="20" s="1"/>
  <c r="H486" i="20"/>
  <c r="H488" i="20" s="1"/>
  <c r="W486" i="20"/>
  <c r="W488" i="20" s="1"/>
  <c r="S486" i="20"/>
  <c r="S488" i="20" s="1"/>
  <c r="O486" i="20"/>
  <c r="O488" i="20" s="1"/>
  <c r="K486" i="20"/>
  <c r="K488" i="20" s="1"/>
  <c r="G486" i="20"/>
  <c r="Y486" i="20"/>
  <c r="Y488" i="20" s="1"/>
  <c r="Q486" i="20"/>
  <c r="I486" i="20"/>
  <c r="I488" i="20" s="1"/>
  <c r="V486" i="20"/>
  <c r="V488" i="20" s="1"/>
  <c r="N486" i="20"/>
  <c r="N488" i="20" s="1"/>
  <c r="U486" i="20"/>
  <c r="U488" i="20" s="1"/>
  <c r="M486" i="20"/>
  <c r="M488" i="20" s="1"/>
  <c r="R486" i="20"/>
  <c r="R488" i="20" s="1"/>
  <c r="J486" i="20"/>
  <c r="J488" i="20" s="1"/>
  <c r="U448" i="20"/>
  <c r="L452" i="20" s="1"/>
  <c r="O447" i="20"/>
  <c r="L449" i="20" s="1"/>
  <c r="O448" i="20"/>
  <c r="L450" i="20" s="1"/>
  <c r="L447" i="20"/>
  <c r="L448" i="20"/>
  <c r="U447" i="20"/>
  <c r="L451" i="20" s="1"/>
  <c r="Z397" i="20"/>
  <c r="AA397" i="20" s="1"/>
  <c r="AJ24" i="20" s="1"/>
  <c r="O205" i="20"/>
  <c r="L205" i="20"/>
  <c r="Z673" i="21"/>
  <c r="AA673" i="21" s="1"/>
  <c r="AJ36" i="21" s="1"/>
  <c r="P580" i="21"/>
  <c r="U401" i="21"/>
  <c r="L405" i="21" s="1"/>
  <c r="O401" i="21"/>
  <c r="L403" i="21" s="1"/>
  <c r="AA374" i="21"/>
  <c r="AJ23" i="21" s="1"/>
  <c r="O217" i="21"/>
  <c r="L219" i="21" s="1"/>
  <c r="U217" i="21"/>
  <c r="L221" i="21" s="1"/>
  <c r="P466" i="20"/>
  <c r="AA466" i="20" s="1"/>
  <c r="AJ27" i="20" s="1"/>
  <c r="L425" i="20"/>
  <c r="L356" i="20"/>
  <c r="L241" i="20"/>
  <c r="AA234" i="20"/>
  <c r="AO17" i="20" s="1"/>
  <c r="P718" i="21"/>
  <c r="AA718" i="21" s="1"/>
  <c r="AE38" i="21" s="1"/>
  <c r="P649" i="21"/>
  <c r="AA649" i="21" s="1"/>
  <c r="AE35" i="21" s="1"/>
  <c r="U540" i="21"/>
  <c r="L544" i="21" s="1"/>
  <c r="O539" i="21"/>
  <c r="L541" i="21" s="1"/>
  <c r="O540" i="21"/>
  <c r="L542" i="21" s="1"/>
  <c r="L539" i="21"/>
  <c r="L540" i="21"/>
  <c r="U539" i="21"/>
  <c r="L543" i="21" s="1"/>
  <c r="O458" i="21"/>
  <c r="L458" i="21"/>
  <c r="V440" i="21"/>
  <c r="V442" i="21" s="1"/>
  <c r="R440" i="21"/>
  <c r="R442" i="21" s="1"/>
  <c r="N440" i="21"/>
  <c r="N442" i="21" s="1"/>
  <c r="J440" i="21"/>
  <c r="J442" i="21" s="1"/>
  <c r="Y440" i="21"/>
  <c r="Y442" i="21" s="1"/>
  <c r="T440" i="21"/>
  <c r="T442" i="21" s="1"/>
  <c r="O440" i="21"/>
  <c r="O442" i="21" s="1"/>
  <c r="I440" i="21"/>
  <c r="I442" i="21" s="1"/>
  <c r="X440" i="21"/>
  <c r="X442" i="21" s="1"/>
  <c r="S440" i="21"/>
  <c r="S442" i="21" s="1"/>
  <c r="M440" i="21"/>
  <c r="M442" i="21" s="1"/>
  <c r="H440" i="21"/>
  <c r="H442" i="21" s="1"/>
  <c r="W440" i="21"/>
  <c r="W442" i="21" s="1"/>
  <c r="Q440" i="21"/>
  <c r="L440" i="21"/>
  <c r="L442" i="21" s="1"/>
  <c r="G440" i="21"/>
  <c r="K440" i="21"/>
  <c r="K442" i="21" s="1"/>
  <c r="U440" i="21"/>
  <c r="U442" i="21" s="1"/>
  <c r="O218" i="21"/>
  <c r="L220" i="21" s="1"/>
  <c r="Y739" i="22"/>
  <c r="U739" i="22"/>
  <c r="Q739" i="22"/>
  <c r="Z739" i="22" s="1"/>
  <c r="M739" i="22"/>
  <c r="I739" i="22"/>
  <c r="X739" i="22"/>
  <c r="T739" i="22"/>
  <c r="L739" i="22"/>
  <c r="H739" i="22"/>
  <c r="V739" i="22"/>
  <c r="N739" i="22"/>
  <c r="S739" i="22"/>
  <c r="K739" i="22"/>
  <c r="R739" i="22"/>
  <c r="J739" i="22"/>
  <c r="W739" i="22"/>
  <c r="O739" i="22"/>
  <c r="G739" i="22"/>
  <c r="P739" i="22" s="1"/>
  <c r="AA739" i="22" s="1"/>
  <c r="O678" i="20"/>
  <c r="L680" i="20" s="1"/>
  <c r="O677" i="20"/>
  <c r="L679" i="20" s="1"/>
  <c r="L677" i="20"/>
  <c r="U195" i="20"/>
  <c r="L199" i="20" s="1"/>
  <c r="U701" i="21"/>
  <c r="L705" i="21" s="1"/>
  <c r="AA556" i="21"/>
  <c r="AO31" i="21" s="1"/>
  <c r="Z512" i="21"/>
  <c r="AA512" i="21" s="1"/>
  <c r="AJ29" i="21" s="1"/>
  <c r="P466" i="21"/>
  <c r="AA466" i="21" s="1"/>
  <c r="AJ27" i="21" s="1"/>
  <c r="O678" i="19"/>
  <c r="L680" i="19" s="1"/>
  <c r="O136" i="19"/>
  <c r="L136" i="19"/>
  <c r="Q136" i="19" s="1"/>
  <c r="O585" i="20"/>
  <c r="L587" i="20" s="1"/>
  <c r="AA372" i="20"/>
  <c r="AO23" i="20" s="1"/>
  <c r="U356" i="20"/>
  <c r="L360" i="20" s="1"/>
  <c r="P742" i="21"/>
  <c r="AA742" i="21" s="1"/>
  <c r="AJ39" i="21" s="1"/>
  <c r="U700" i="21"/>
  <c r="L704" i="21" s="1"/>
  <c r="P626" i="21"/>
  <c r="AA626" i="21" s="1"/>
  <c r="AE34" i="21" s="1"/>
  <c r="AA579" i="21"/>
  <c r="AO32" i="21" s="1"/>
  <c r="L585" i="21"/>
  <c r="U586" i="21"/>
  <c r="L590" i="21" s="1"/>
  <c r="O586" i="21"/>
  <c r="L588" i="21" s="1"/>
  <c r="O585" i="21"/>
  <c r="L587" i="21" s="1"/>
  <c r="P558" i="21"/>
  <c r="AA558" i="21" s="1"/>
  <c r="AJ31" i="21" s="1"/>
  <c r="U516" i="21"/>
  <c r="L520" i="21" s="1"/>
  <c r="U309" i="21"/>
  <c r="L313" i="21" s="1"/>
  <c r="Z190" i="21"/>
  <c r="U149" i="21"/>
  <c r="L153" i="21" s="1"/>
  <c r="O148" i="21"/>
  <c r="L150" i="21" s="1"/>
  <c r="O149" i="21"/>
  <c r="L151" i="21" s="1"/>
  <c r="L148" i="21"/>
  <c r="L149" i="21"/>
  <c r="U148" i="21"/>
  <c r="L152" i="21" s="1"/>
  <c r="L747" i="22"/>
  <c r="AA763" i="23"/>
  <c r="AO40" i="23" s="1"/>
  <c r="O333" i="21"/>
  <c r="L335" i="21" s="1"/>
  <c r="L332" i="21"/>
  <c r="L333" i="21"/>
  <c r="U332" i="21"/>
  <c r="L336" i="21" s="1"/>
  <c r="O332" i="21"/>
  <c r="L334" i="21" s="1"/>
  <c r="U333" i="21"/>
  <c r="L337" i="21" s="1"/>
  <c r="Z213" i="21"/>
  <c r="AA165" i="21"/>
  <c r="AO14" i="21" s="1"/>
  <c r="L724" i="22"/>
  <c r="P696" i="22"/>
  <c r="AA696" i="22" s="1"/>
  <c r="AJ37" i="22" s="1"/>
  <c r="AA671" i="22"/>
  <c r="AO36" i="22" s="1"/>
  <c r="AA650" i="22"/>
  <c r="AJ35" i="22" s="1"/>
  <c r="AA277" i="21"/>
  <c r="U125" i="21"/>
  <c r="L129" i="21" s="1"/>
  <c r="P420" i="21"/>
  <c r="O274" i="21"/>
  <c r="L274" i="21"/>
  <c r="P259" i="21"/>
  <c r="AA259" i="21" s="1"/>
  <c r="AJ18" i="21" s="1"/>
  <c r="U632" i="22"/>
  <c r="L636" i="22" s="1"/>
  <c r="O631" i="22"/>
  <c r="L633" i="22" s="1"/>
  <c r="O632" i="22"/>
  <c r="L634" i="22" s="1"/>
  <c r="L631" i="22"/>
  <c r="L632" i="22"/>
  <c r="U631" i="22"/>
  <c r="L635" i="22" s="1"/>
  <c r="O608" i="22"/>
  <c r="L610" i="22" s="1"/>
  <c r="O310" i="21"/>
  <c r="L312" i="21" s="1"/>
  <c r="Z580" i="22"/>
  <c r="AA580" i="22" s="1"/>
  <c r="AE32" i="22" s="1"/>
  <c r="U517" i="22"/>
  <c r="L521" i="22" s="1"/>
  <c r="O424" i="22"/>
  <c r="L426" i="22" s="1"/>
  <c r="L401" i="22"/>
  <c r="W279" i="22"/>
  <c r="W281" i="22" s="1"/>
  <c r="S279" i="22"/>
  <c r="S281" i="22" s="1"/>
  <c r="O279" i="22"/>
  <c r="O281" i="22" s="1"/>
  <c r="K279" i="22"/>
  <c r="K281" i="22" s="1"/>
  <c r="G279" i="22"/>
  <c r="V279" i="22"/>
  <c r="V281" i="22" s="1"/>
  <c r="R279" i="22"/>
  <c r="R281" i="22" s="1"/>
  <c r="N279" i="22"/>
  <c r="N281" i="22" s="1"/>
  <c r="J279" i="22"/>
  <c r="J281" i="22" s="1"/>
  <c r="U279" i="22"/>
  <c r="U281" i="22" s="1"/>
  <c r="M279" i="22"/>
  <c r="M281" i="22" s="1"/>
  <c r="T279" i="22"/>
  <c r="T281" i="22" s="1"/>
  <c r="L279" i="22"/>
  <c r="L281" i="22" s="1"/>
  <c r="Y279" i="22"/>
  <c r="Y281" i="22" s="1"/>
  <c r="Q279" i="22"/>
  <c r="I279" i="22"/>
  <c r="I281" i="22" s="1"/>
  <c r="X279" i="22"/>
  <c r="X281" i="22" s="1"/>
  <c r="H279" i="22"/>
  <c r="H281" i="22" s="1"/>
  <c r="W187" i="22"/>
  <c r="W189" i="22" s="1"/>
  <c r="S187" i="22"/>
  <c r="S189" i="22" s="1"/>
  <c r="O187" i="22"/>
  <c r="O189" i="22" s="1"/>
  <c r="K187" i="22"/>
  <c r="K189" i="22" s="1"/>
  <c r="G187" i="22"/>
  <c r="V187" i="22"/>
  <c r="V189" i="22" s="1"/>
  <c r="R187" i="22"/>
  <c r="R189" i="22" s="1"/>
  <c r="N187" i="22"/>
  <c r="N189" i="22" s="1"/>
  <c r="J187" i="22"/>
  <c r="J189" i="22" s="1"/>
  <c r="U187" i="22"/>
  <c r="U189" i="22" s="1"/>
  <c r="M187" i="22"/>
  <c r="M189" i="22" s="1"/>
  <c r="T187" i="22"/>
  <c r="T189" i="22" s="1"/>
  <c r="L187" i="22"/>
  <c r="L189" i="22" s="1"/>
  <c r="Y187" i="22"/>
  <c r="Y189" i="22" s="1"/>
  <c r="Q187" i="22"/>
  <c r="I187" i="22"/>
  <c r="I189" i="22" s="1"/>
  <c r="X187" i="22"/>
  <c r="X189" i="22" s="1"/>
  <c r="H187" i="22"/>
  <c r="H189" i="22" s="1"/>
  <c r="W95" i="22"/>
  <c r="W97" i="22" s="1"/>
  <c r="S95" i="22"/>
  <c r="S97" i="22" s="1"/>
  <c r="O95" i="22"/>
  <c r="O97" i="22" s="1"/>
  <c r="K95" i="22"/>
  <c r="K97" i="22" s="1"/>
  <c r="G95" i="22"/>
  <c r="V95" i="22"/>
  <c r="V97" i="22" s="1"/>
  <c r="R95" i="22"/>
  <c r="R97" i="22" s="1"/>
  <c r="N95" i="22"/>
  <c r="N97" i="22" s="1"/>
  <c r="J95" i="22"/>
  <c r="J97" i="22" s="1"/>
  <c r="U95" i="22"/>
  <c r="U97" i="22" s="1"/>
  <c r="M95" i="22"/>
  <c r="M97" i="22" s="1"/>
  <c r="T95" i="22"/>
  <c r="T97" i="22" s="1"/>
  <c r="L95" i="22"/>
  <c r="L97" i="22" s="1"/>
  <c r="Y95" i="22"/>
  <c r="Y97" i="22" s="1"/>
  <c r="Q95" i="22"/>
  <c r="I95" i="22"/>
  <c r="I97" i="22" s="1"/>
  <c r="X95" i="22"/>
  <c r="X97" i="22" s="1"/>
  <c r="H95" i="22"/>
  <c r="H97" i="22" s="1"/>
  <c r="U747" i="23"/>
  <c r="L751" i="23" s="1"/>
  <c r="L747" i="23"/>
  <c r="P719" i="23"/>
  <c r="AA719" i="23" s="1"/>
  <c r="AJ38" i="23" s="1"/>
  <c r="U631" i="23"/>
  <c r="L635" i="23" s="1"/>
  <c r="U632" i="23"/>
  <c r="L636" i="23" s="1"/>
  <c r="O631" i="23"/>
  <c r="L633" i="23" s="1"/>
  <c r="O632" i="23"/>
  <c r="L634" i="23" s="1"/>
  <c r="L632" i="23"/>
  <c r="L631" i="23"/>
  <c r="P603" i="23"/>
  <c r="AA603" i="23" s="1"/>
  <c r="AE33" i="23" s="1"/>
  <c r="L585" i="23"/>
  <c r="O563" i="23"/>
  <c r="L565" i="23" s="1"/>
  <c r="AA533" i="23"/>
  <c r="AO30" i="23" s="1"/>
  <c r="AA418" i="23"/>
  <c r="AO25" i="23" s="1"/>
  <c r="O125" i="21"/>
  <c r="L127" i="21" s="1"/>
  <c r="U586" i="22"/>
  <c r="L590" i="22" s="1"/>
  <c r="O494" i="22"/>
  <c r="L496" i="22" s="1"/>
  <c r="L425" i="22"/>
  <c r="U402" i="22"/>
  <c r="L406" i="22" s="1"/>
  <c r="U378" i="22"/>
  <c r="L382" i="22" s="1"/>
  <c r="U379" i="22"/>
  <c r="L383" i="22" s="1"/>
  <c r="O378" i="22"/>
  <c r="L380" i="22" s="1"/>
  <c r="O379" i="22"/>
  <c r="L381" i="22" s="1"/>
  <c r="L379" i="22"/>
  <c r="L378" i="22"/>
  <c r="X302" i="22"/>
  <c r="X304" i="22" s="1"/>
  <c r="T302" i="22"/>
  <c r="T304" i="22" s="1"/>
  <c r="L302" i="22"/>
  <c r="L304" i="22" s="1"/>
  <c r="H302" i="22"/>
  <c r="H304" i="22" s="1"/>
  <c r="W302" i="22"/>
  <c r="W304" i="22" s="1"/>
  <c r="S302" i="22"/>
  <c r="S304" i="22" s="1"/>
  <c r="O302" i="22"/>
  <c r="O304" i="22" s="1"/>
  <c r="K302" i="22"/>
  <c r="K304" i="22" s="1"/>
  <c r="G302" i="22"/>
  <c r="V302" i="22"/>
  <c r="V304" i="22" s="1"/>
  <c r="N302" i="22"/>
  <c r="N304" i="22" s="1"/>
  <c r="U302" i="22"/>
  <c r="U304" i="22" s="1"/>
  <c r="M302" i="22"/>
  <c r="M304" i="22" s="1"/>
  <c r="R302" i="22"/>
  <c r="J302" i="22"/>
  <c r="J304" i="22" s="1"/>
  <c r="Y302" i="22"/>
  <c r="Y304" i="22" s="1"/>
  <c r="Q302" i="22"/>
  <c r="I302" i="22"/>
  <c r="I304" i="22" s="1"/>
  <c r="P282" i="22"/>
  <c r="AA282" i="22" s="1"/>
  <c r="AJ19" i="22" s="1"/>
  <c r="P259" i="22"/>
  <c r="AA259" i="22" s="1"/>
  <c r="AJ18" i="22" s="1"/>
  <c r="U172" i="22"/>
  <c r="L176" i="22" s="1"/>
  <c r="O171" i="22"/>
  <c r="L173" i="22" s="1"/>
  <c r="O172" i="22"/>
  <c r="L174" i="22" s="1"/>
  <c r="L171" i="22"/>
  <c r="L172" i="22"/>
  <c r="U171" i="22"/>
  <c r="L175" i="22" s="1"/>
  <c r="U125" i="22"/>
  <c r="L129" i="22" s="1"/>
  <c r="L563" i="23"/>
  <c r="P535" i="23"/>
  <c r="AA535" i="23" s="1"/>
  <c r="AJ30" i="23" s="1"/>
  <c r="P512" i="23"/>
  <c r="AA512" i="23" s="1"/>
  <c r="AJ29" i="23" s="1"/>
  <c r="O746" i="22"/>
  <c r="L748" i="22" s="1"/>
  <c r="O655" i="22"/>
  <c r="L657" i="22" s="1"/>
  <c r="U654" i="22"/>
  <c r="L658" i="22" s="1"/>
  <c r="AA533" i="22"/>
  <c r="AO30" i="22" s="1"/>
  <c r="Q412" i="22"/>
  <c r="Z741" i="23"/>
  <c r="AA741" i="23" s="1"/>
  <c r="AE39" i="23" s="1"/>
  <c r="U677" i="23"/>
  <c r="L681" i="23" s="1"/>
  <c r="U126" i="21"/>
  <c r="L130" i="21" s="1"/>
  <c r="U562" i="22"/>
  <c r="L566" i="22" s="1"/>
  <c r="AA648" i="23"/>
  <c r="AO35" i="23" s="1"/>
  <c r="O654" i="23"/>
  <c r="L656" i="23" s="1"/>
  <c r="AA625" i="23"/>
  <c r="AO34" i="23" s="1"/>
  <c r="O769" i="23"/>
  <c r="L771" i="23" s="1"/>
  <c r="O218" i="23"/>
  <c r="L220" i="23" s="1"/>
  <c r="O494" i="23"/>
  <c r="L496" i="23" s="1"/>
  <c r="L494" i="23"/>
  <c r="O435" i="23"/>
  <c r="L435" i="23"/>
  <c r="U379" i="23"/>
  <c r="L383" i="23" s="1"/>
  <c r="L333" i="23"/>
  <c r="U286" i="23"/>
  <c r="L290" i="23" s="1"/>
  <c r="O240" i="23"/>
  <c r="L242" i="23" s="1"/>
  <c r="O241" i="23"/>
  <c r="L243" i="23" s="1"/>
  <c r="Z144" i="23"/>
  <c r="AA648" i="24"/>
  <c r="AO35" i="24" s="1"/>
  <c r="U516" i="24"/>
  <c r="L520" i="24" s="1"/>
  <c r="Z397" i="23"/>
  <c r="AA397" i="23" s="1"/>
  <c r="AJ24" i="23" s="1"/>
  <c r="Z305" i="23"/>
  <c r="AA305" i="23" s="1"/>
  <c r="AJ20" i="23" s="1"/>
  <c r="AA211" i="23"/>
  <c r="AO16" i="23" s="1"/>
  <c r="O217" i="23"/>
  <c r="L219" i="23" s="1"/>
  <c r="U148" i="23"/>
  <c r="L152" i="23" s="1"/>
  <c r="O148" i="23"/>
  <c r="L150" i="23" s="1"/>
  <c r="O678" i="24"/>
  <c r="L680" i="24" s="1"/>
  <c r="V647" i="24"/>
  <c r="R647" i="24"/>
  <c r="N647" i="24"/>
  <c r="J647" i="24"/>
  <c r="Y647" i="24"/>
  <c r="U647" i="24"/>
  <c r="Q647" i="24"/>
  <c r="Z647" i="24" s="1"/>
  <c r="M647" i="24"/>
  <c r="I647" i="24"/>
  <c r="X647" i="24"/>
  <c r="T647" i="24"/>
  <c r="L647" i="24"/>
  <c r="H647" i="24"/>
  <c r="W647" i="24"/>
  <c r="S647" i="24"/>
  <c r="O647" i="24"/>
  <c r="K647" i="24"/>
  <c r="G647" i="24"/>
  <c r="P647" i="24" s="1"/>
  <c r="U609" i="24"/>
  <c r="L613" i="24" s="1"/>
  <c r="AA579" i="24"/>
  <c r="AO32" i="24" s="1"/>
  <c r="O494" i="24"/>
  <c r="L496" i="24" s="1"/>
  <c r="V463" i="24"/>
  <c r="V465" i="24" s="1"/>
  <c r="R463" i="24"/>
  <c r="R465" i="24" s="1"/>
  <c r="N463" i="24"/>
  <c r="N465" i="24" s="1"/>
  <c r="J463" i="24"/>
  <c r="J465" i="24" s="1"/>
  <c r="Y463" i="24"/>
  <c r="Y465" i="24" s="1"/>
  <c r="U463" i="24"/>
  <c r="Q463" i="24"/>
  <c r="M463" i="24"/>
  <c r="M465" i="24" s="1"/>
  <c r="I463" i="24"/>
  <c r="I465" i="24" s="1"/>
  <c r="X463" i="24"/>
  <c r="T463" i="24"/>
  <c r="T465" i="24" s="1"/>
  <c r="L463" i="24"/>
  <c r="L465" i="24" s="1"/>
  <c r="H463" i="24"/>
  <c r="H465" i="24" s="1"/>
  <c r="W463" i="24"/>
  <c r="W465" i="24" s="1"/>
  <c r="S463" i="24"/>
  <c r="S465" i="24" s="1"/>
  <c r="O463" i="24"/>
  <c r="O465" i="24" s="1"/>
  <c r="K463" i="24"/>
  <c r="K465" i="24" s="1"/>
  <c r="G463" i="24"/>
  <c r="U425" i="24"/>
  <c r="L429" i="24" s="1"/>
  <c r="AA395" i="24"/>
  <c r="AO24" i="24" s="1"/>
  <c r="X555" i="23"/>
  <c r="T555" i="23"/>
  <c r="L555" i="23"/>
  <c r="H555" i="23"/>
  <c r="W555" i="23"/>
  <c r="S555" i="23"/>
  <c r="O555" i="23"/>
  <c r="K555" i="23"/>
  <c r="G555" i="23"/>
  <c r="P555" i="23" s="1"/>
  <c r="V555" i="23"/>
  <c r="N555" i="23"/>
  <c r="U555" i="23"/>
  <c r="M555" i="23"/>
  <c r="R555" i="23"/>
  <c r="J555" i="23"/>
  <c r="Y555" i="23"/>
  <c r="Q555" i="23"/>
  <c r="Z555" i="23" s="1"/>
  <c r="I555" i="23"/>
  <c r="O424" i="23"/>
  <c r="L426" i="23" s="1"/>
  <c r="O425" i="23"/>
  <c r="L427" i="23" s="1"/>
  <c r="U402" i="23"/>
  <c r="L406" i="23" s="1"/>
  <c r="L402" i="23"/>
  <c r="P351" i="23"/>
  <c r="AA351" i="23" s="1"/>
  <c r="AJ22" i="23" s="1"/>
  <c r="O310" i="23"/>
  <c r="L312" i="23" s="1"/>
  <c r="L286" i="23"/>
  <c r="P259" i="23"/>
  <c r="AA259" i="23" s="1"/>
  <c r="AJ18" i="23" s="1"/>
  <c r="U217" i="23"/>
  <c r="L221" i="23" s="1"/>
  <c r="W762" i="24"/>
  <c r="S762" i="24"/>
  <c r="O762" i="24"/>
  <c r="K762" i="24"/>
  <c r="G762" i="24"/>
  <c r="P762" i="24" s="1"/>
  <c r="V762" i="24"/>
  <c r="R762" i="24"/>
  <c r="N762" i="24"/>
  <c r="J762" i="24"/>
  <c r="Y762" i="24"/>
  <c r="U762" i="24"/>
  <c r="Q762" i="24"/>
  <c r="Z762" i="24" s="1"/>
  <c r="M762" i="24"/>
  <c r="I762" i="24"/>
  <c r="X762" i="24"/>
  <c r="T762" i="24"/>
  <c r="L762" i="24"/>
  <c r="H762" i="24"/>
  <c r="O701" i="24"/>
  <c r="L703" i="24" s="1"/>
  <c r="P695" i="24"/>
  <c r="AA695" i="24" s="1"/>
  <c r="AE37" i="24" s="1"/>
  <c r="Z673" i="24"/>
  <c r="AA673" i="24" s="1"/>
  <c r="AJ36" i="24" s="1"/>
  <c r="Z649" i="24"/>
  <c r="AA649" i="24" s="1"/>
  <c r="AE35" i="24" s="1"/>
  <c r="L608" i="24"/>
  <c r="AA602" i="24"/>
  <c r="AO33" i="24" s="1"/>
  <c r="L494" i="24"/>
  <c r="Z397" i="24"/>
  <c r="AA397" i="24" s="1"/>
  <c r="AJ24" i="24" s="1"/>
  <c r="O125" i="24"/>
  <c r="L127" i="24" s="1"/>
  <c r="U126" i="24"/>
  <c r="L130" i="24" s="1"/>
  <c r="U654" i="24"/>
  <c r="L658" i="24" s="1"/>
  <c r="O654" i="24"/>
  <c r="L656" i="24" s="1"/>
  <c r="O333" i="24"/>
  <c r="L335" i="24" s="1"/>
  <c r="L194" i="24"/>
  <c r="O195" i="24"/>
  <c r="L197" i="24" s="1"/>
  <c r="AA165" i="24"/>
  <c r="AO14" i="24" s="1"/>
  <c r="O723" i="16"/>
  <c r="L725" i="16" s="1"/>
  <c r="L585" i="16"/>
  <c r="L217" i="16"/>
  <c r="O379" i="24"/>
  <c r="L381" i="24" s="1"/>
  <c r="U241" i="24"/>
  <c r="L245" i="24" s="1"/>
  <c r="O240" i="24"/>
  <c r="L242" i="24" s="1"/>
  <c r="O241" i="24"/>
  <c r="L243" i="24" s="1"/>
  <c r="L240" i="24"/>
  <c r="L241" i="24"/>
  <c r="U240" i="24"/>
  <c r="L244" i="24" s="1"/>
  <c r="L217" i="24"/>
  <c r="U194" i="24"/>
  <c r="L198" i="24" s="1"/>
  <c r="AA142" i="24"/>
  <c r="AO13" i="24" s="1"/>
  <c r="L126" i="24"/>
  <c r="U770" i="16"/>
  <c r="L774" i="16" s="1"/>
  <c r="O769" i="16"/>
  <c r="L771" i="16" s="1"/>
  <c r="O770" i="16"/>
  <c r="L772" i="16" s="1"/>
  <c r="L769" i="16"/>
  <c r="L770" i="16"/>
  <c r="U769" i="16"/>
  <c r="L773" i="16" s="1"/>
  <c r="L678" i="16"/>
  <c r="Z673" i="16"/>
  <c r="U540" i="16"/>
  <c r="L544" i="16" s="1"/>
  <c r="L494" i="16"/>
  <c r="Z489" i="16"/>
  <c r="AA489" i="16" s="1"/>
  <c r="AJ28" i="16" s="1"/>
  <c r="L310" i="16"/>
  <c r="Z305" i="16"/>
  <c r="AA305" i="16" s="1"/>
  <c r="AJ20" i="16" s="1"/>
  <c r="O171" i="16"/>
  <c r="L173" i="16" s="1"/>
  <c r="L126" i="16"/>
  <c r="Z121" i="16"/>
  <c r="U585" i="16"/>
  <c r="L589" i="16" s="1"/>
  <c r="U770" i="24"/>
  <c r="L774" i="24" s="1"/>
  <c r="O747" i="24"/>
  <c r="L749" i="24" s="1"/>
  <c r="L563" i="24"/>
  <c r="U563" i="24"/>
  <c r="L567" i="24" s="1"/>
  <c r="O471" i="24"/>
  <c r="L473" i="24" s="1"/>
  <c r="Q389" i="24"/>
  <c r="O286" i="24"/>
  <c r="L288" i="24" s="1"/>
  <c r="U723" i="16"/>
  <c r="L727" i="16" s="1"/>
  <c r="U700" i="16"/>
  <c r="L704" i="16" s="1"/>
  <c r="U701" i="16"/>
  <c r="L705" i="16" s="1"/>
  <c r="O700" i="16"/>
  <c r="L702" i="16" s="1"/>
  <c r="L700" i="16"/>
  <c r="O701" i="16"/>
  <c r="L703" i="16" s="1"/>
  <c r="L701" i="16"/>
  <c r="U240" i="23"/>
  <c r="L244" i="23" s="1"/>
  <c r="U401" i="24"/>
  <c r="L405" i="24" s="1"/>
  <c r="Z190" i="24"/>
  <c r="AA190" i="24" s="1"/>
  <c r="AJ15" i="24" s="1"/>
  <c r="U678" i="16"/>
  <c r="L682" i="16" s="1"/>
  <c r="L642" i="16"/>
  <c r="O642" i="16"/>
  <c r="O585" i="16"/>
  <c r="L587" i="16" s="1"/>
  <c r="U425" i="16"/>
  <c r="L429" i="16" s="1"/>
  <c r="O424" i="16"/>
  <c r="L426" i="16" s="1"/>
  <c r="L425" i="16"/>
  <c r="O425" i="16"/>
  <c r="L427" i="16" s="1"/>
  <c r="L424" i="16"/>
  <c r="U424" i="16"/>
  <c r="L428" i="16" s="1"/>
  <c r="AA372" i="16"/>
  <c r="AO23" i="16" s="1"/>
  <c r="L355" i="16"/>
  <c r="O356" i="16"/>
  <c r="L358" i="16" s="1"/>
  <c r="U310" i="16"/>
  <c r="L314" i="16" s="1"/>
  <c r="L274" i="16"/>
  <c r="O274" i="16"/>
  <c r="O217" i="16"/>
  <c r="L219" i="16" s="1"/>
  <c r="L172" i="16"/>
  <c r="U149" i="16"/>
  <c r="L153" i="16" s="1"/>
  <c r="O148" i="16"/>
  <c r="L150" i="16" s="1"/>
  <c r="L149" i="16"/>
  <c r="O149" i="16"/>
  <c r="L151" i="16" s="1"/>
  <c r="L148" i="16"/>
  <c r="U148" i="16"/>
  <c r="L152" i="16" s="1"/>
  <c r="AA96" i="16"/>
  <c r="AO11" i="16" s="1"/>
  <c r="P144" i="16"/>
  <c r="AA144" i="16" s="1"/>
  <c r="AJ13" i="16" s="1"/>
  <c r="L654" i="16"/>
  <c r="U654" i="16"/>
  <c r="L658" i="16" s="1"/>
  <c r="L562" i="16"/>
  <c r="U562" i="16"/>
  <c r="L566" i="16" s="1"/>
  <c r="U125" i="24"/>
  <c r="L129" i="24" s="1"/>
  <c r="L136" i="16"/>
  <c r="Q136" i="16" s="1"/>
  <c r="O724" i="16"/>
  <c r="L726" i="16" s="1"/>
  <c r="O494" i="16"/>
  <c r="L496" i="16" s="1"/>
  <c r="O470" i="16"/>
  <c r="L472" i="16" s="1"/>
  <c r="U378" i="16"/>
  <c r="L382" i="16" s="1"/>
  <c r="U287" i="16"/>
  <c r="L291" i="16" s="1"/>
  <c r="U286" i="16"/>
  <c r="L290" i="16" s="1"/>
  <c r="O228" i="16"/>
  <c r="Q228" i="16" s="1"/>
  <c r="O195" i="16"/>
  <c r="L197" i="16" s="1"/>
  <c r="L195" i="16"/>
  <c r="O103" i="16"/>
  <c r="L105" i="16" s="1"/>
  <c r="L608" i="17"/>
  <c r="P626" i="17"/>
  <c r="O609" i="17"/>
  <c r="L611" i="17" s="1"/>
  <c r="U562" i="17"/>
  <c r="L566" i="17" s="1"/>
  <c r="U563" i="17"/>
  <c r="L567" i="17" s="1"/>
  <c r="O562" i="17"/>
  <c r="L564" i="17" s="1"/>
  <c r="O563" i="17"/>
  <c r="L565" i="17" s="1"/>
  <c r="L563" i="17"/>
  <c r="L562" i="17"/>
  <c r="O240" i="17"/>
  <c r="L242" i="17" s="1"/>
  <c r="Q320" i="17"/>
  <c r="O448" i="17"/>
  <c r="L450" i="17" s="1"/>
  <c r="P305" i="17"/>
  <c r="AA305" i="17" s="1"/>
  <c r="AJ20" i="17" s="1"/>
  <c r="U118" i="17"/>
  <c r="U120" i="17" s="1"/>
  <c r="J118" i="17"/>
  <c r="J120" i="17" s="1"/>
  <c r="Z695" i="18"/>
  <c r="AA695" i="18" s="1"/>
  <c r="AE37" i="18" s="1"/>
  <c r="AA581" i="18"/>
  <c r="AJ32" i="18" s="1"/>
  <c r="AA535" i="18"/>
  <c r="AJ30" i="18" s="1"/>
  <c r="AA673" i="18"/>
  <c r="AJ36" i="18" s="1"/>
  <c r="L770" i="17"/>
  <c r="P650" i="17"/>
  <c r="AA650" i="17" s="1"/>
  <c r="AJ35" i="17" s="1"/>
  <c r="Z512" i="17"/>
  <c r="Y509" i="17"/>
  <c r="U509" i="17"/>
  <c r="Q509" i="17"/>
  <c r="Z509" i="17" s="1"/>
  <c r="M509" i="17"/>
  <c r="I509" i="17"/>
  <c r="X509" i="17"/>
  <c r="T509" i="17"/>
  <c r="L509" i="17"/>
  <c r="H509" i="17"/>
  <c r="R509" i="17"/>
  <c r="J509" i="17"/>
  <c r="W509" i="17"/>
  <c r="O509" i="17"/>
  <c r="G509" i="17"/>
  <c r="P509" i="17" s="1"/>
  <c r="V509" i="17"/>
  <c r="N509" i="17"/>
  <c r="S509" i="17"/>
  <c r="K509" i="17"/>
  <c r="L286" i="17"/>
  <c r="U447" i="17"/>
  <c r="L451" i="17" s="1"/>
  <c r="U309" i="17"/>
  <c r="L313" i="17" s="1"/>
  <c r="U310" i="17"/>
  <c r="L314" i="17" s="1"/>
  <c r="O309" i="17"/>
  <c r="L311" i="17" s="1"/>
  <c r="O310" i="17"/>
  <c r="L312" i="17" s="1"/>
  <c r="L309" i="17"/>
  <c r="L310" i="17"/>
  <c r="P167" i="17"/>
  <c r="O724" i="18"/>
  <c r="L726" i="18" s="1"/>
  <c r="L723" i="18"/>
  <c r="U724" i="18"/>
  <c r="L728" i="18" s="1"/>
  <c r="O723" i="18"/>
  <c r="L725" i="18" s="1"/>
  <c r="P765" i="18"/>
  <c r="AA765" i="18" s="1"/>
  <c r="AJ40" i="18" s="1"/>
  <c r="U746" i="19"/>
  <c r="L750" i="19" s="1"/>
  <c r="U747" i="19"/>
  <c r="L751" i="19" s="1"/>
  <c r="O746" i="19"/>
  <c r="L748" i="19" s="1"/>
  <c r="L747" i="19"/>
  <c r="L746" i="19"/>
  <c r="O747" i="19"/>
  <c r="L749" i="19" s="1"/>
  <c r="Z672" i="19"/>
  <c r="O182" i="18"/>
  <c r="L182" i="18"/>
  <c r="U677" i="19"/>
  <c r="L681" i="19" s="1"/>
  <c r="V555" i="19"/>
  <c r="R555" i="19"/>
  <c r="N555" i="19"/>
  <c r="J555" i="19"/>
  <c r="Y555" i="19"/>
  <c r="T555" i="19"/>
  <c r="O555" i="19"/>
  <c r="I555" i="19"/>
  <c r="X555" i="19"/>
  <c r="S555" i="19"/>
  <c r="M555" i="19"/>
  <c r="H555" i="19"/>
  <c r="W555" i="19"/>
  <c r="Q555" i="19"/>
  <c r="Z555" i="19" s="1"/>
  <c r="L555" i="19"/>
  <c r="G555" i="19"/>
  <c r="P555" i="19" s="1"/>
  <c r="K555" i="19"/>
  <c r="U555" i="19"/>
  <c r="X670" i="19"/>
  <c r="T670" i="19"/>
  <c r="L670" i="19"/>
  <c r="H670" i="19"/>
  <c r="W670" i="19"/>
  <c r="S670" i="19"/>
  <c r="O670" i="19"/>
  <c r="K670" i="19"/>
  <c r="G670" i="19"/>
  <c r="P670" i="19" s="1"/>
  <c r="Y670" i="19"/>
  <c r="Q670" i="19"/>
  <c r="Z670" i="19" s="1"/>
  <c r="I670" i="19"/>
  <c r="V670" i="19"/>
  <c r="N670" i="19"/>
  <c r="U670" i="19"/>
  <c r="M670" i="19"/>
  <c r="R670" i="19"/>
  <c r="J670" i="19"/>
  <c r="L586" i="19"/>
  <c r="U585" i="19"/>
  <c r="L589" i="19" s="1"/>
  <c r="U586" i="19"/>
  <c r="L590" i="19" s="1"/>
  <c r="O585" i="19"/>
  <c r="L587" i="19" s="1"/>
  <c r="O586" i="19"/>
  <c r="L588" i="19" s="1"/>
  <c r="L585" i="19"/>
  <c r="U402" i="19"/>
  <c r="L406" i="19" s="1"/>
  <c r="O401" i="19"/>
  <c r="L403" i="19" s="1"/>
  <c r="O402" i="19"/>
  <c r="L404" i="19" s="1"/>
  <c r="L401" i="19"/>
  <c r="L402" i="19"/>
  <c r="U401" i="19"/>
  <c r="L405" i="19" s="1"/>
  <c r="AA121" i="19"/>
  <c r="AJ12" i="19" s="1"/>
  <c r="U609" i="20"/>
  <c r="L613" i="20" s="1"/>
  <c r="U608" i="20"/>
  <c r="L612" i="20" s="1"/>
  <c r="O747" i="20"/>
  <c r="L749" i="20" s="1"/>
  <c r="L746" i="20"/>
  <c r="U746" i="20"/>
  <c r="L750" i="20" s="1"/>
  <c r="O746" i="20"/>
  <c r="L748" i="20" s="1"/>
  <c r="L747" i="20"/>
  <c r="U747" i="20"/>
  <c r="L751" i="20" s="1"/>
  <c r="Z581" i="20"/>
  <c r="AA581" i="20" s="1"/>
  <c r="AJ32" i="20" s="1"/>
  <c r="L723" i="20"/>
  <c r="U769" i="21"/>
  <c r="L773" i="21" s="1"/>
  <c r="AA650" i="21"/>
  <c r="AJ35" i="21" s="1"/>
  <c r="O642" i="20"/>
  <c r="L642" i="20"/>
  <c r="Y601" i="21"/>
  <c r="U601" i="21"/>
  <c r="Q601" i="21"/>
  <c r="Z601" i="21" s="1"/>
  <c r="M601" i="21"/>
  <c r="I601" i="21"/>
  <c r="X601" i="21"/>
  <c r="T601" i="21"/>
  <c r="L601" i="21"/>
  <c r="H601" i="21"/>
  <c r="W601" i="21"/>
  <c r="O601" i="21"/>
  <c r="G601" i="21"/>
  <c r="P601" i="21" s="1"/>
  <c r="V601" i="21"/>
  <c r="N601" i="21"/>
  <c r="S601" i="21"/>
  <c r="K601" i="21"/>
  <c r="R601" i="21"/>
  <c r="J601" i="21"/>
  <c r="U746" i="21"/>
  <c r="L750" i="21" s="1"/>
  <c r="U747" i="21"/>
  <c r="L751" i="21" s="1"/>
  <c r="O746" i="21"/>
  <c r="L748" i="21" s="1"/>
  <c r="O747" i="21"/>
  <c r="L749" i="21" s="1"/>
  <c r="L747" i="21"/>
  <c r="L746" i="21"/>
  <c r="AA627" i="21"/>
  <c r="AJ34" i="21" s="1"/>
  <c r="U562" i="21"/>
  <c r="L566" i="21" s="1"/>
  <c r="U563" i="21"/>
  <c r="L567" i="21" s="1"/>
  <c r="O562" i="21"/>
  <c r="L564" i="21" s="1"/>
  <c r="O563" i="21"/>
  <c r="L565" i="21" s="1"/>
  <c r="L563" i="21"/>
  <c r="L562" i="21"/>
  <c r="Y417" i="21"/>
  <c r="Y419" i="21" s="1"/>
  <c r="U417" i="21"/>
  <c r="U419" i="21" s="1"/>
  <c r="Q417" i="21"/>
  <c r="M417" i="21"/>
  <c r="M419" i="21" s="1"/>
  <c r="I417" i="21"/>
  <c r="I419" i="21" s="1"/>
  <c r="X417" i="21"/>
  <c r="X419" i="21" s="1"/>
  <c r="S417" i="21"/>
  <c r="S419" i="21" s="1"/>
  <c r="N417" i="21"/>
  <c r="N419" i="21" s="1"/>
  <c r="H417" i="21"/>
  <c r="H419" i="21" s="1"/>
  <c r="W417" i="21"/>
  <c r="W419" i="21" s="1"/>
  <c r="R417" i="21"/>
  <c r="R419" i="21" s="1"/>
  <c r="L417" i="21"/>
  <c r="L419" i="21" s="1"/>
  <c r="G417" i="21"/>
  <c r="V417" i="21"/>
  <c r="V419" i="21" s="1"/>
  <c r="K417" i="21"/>
  <c r="K419" i="21" s="1"/>
  <c r="T417" i="21"/>
  <c r="T419" i="21" s="1"/>
  <c r="O417" i="21"/>
  <c r="O419" i="21" s="1"/>
  <c r="J417" i="21"/>
  <c r="J419" i="21" s="1"/>
  <c r="X486" i="21"/>
  <c r="X488" i="21" s="1"/>
  <c r="T486" i="21"/>
  <c r="T488" i="21" s="1"/>
  <c r="L486" i="21"/>
  <c r="L488" i="21" s="1"/>
  <c r="H486" i="21"/>
  <c r="H488" i="21" s="1"/>
  <c r="W486" i="21"/>
  <c r="W488" i="21" s="1"/>
  <c r="S486" i="21"/>
  <c r="S488" i="21" s="1"/>
  <c r="O486" i="21"/>
  <c r="O488" i="21" s="1"/>
  <c r="K486" i="21"/>
  <c r="K488" i="21" s="1"/>
  <c r="G486" i="21"/>
  <c r="Y486" i="21"/>
  <c r="Y488" i="21" s="1"/>
  <c r="Q486" i="21"/>
  <c r="I486" i="21"/>
  <c r="I488" i="21" s="1"/>
  <c r="V486" i="21"/>
  <c r="V488" i="21" s="1"/>
  <c r="N486" i="21"/>
  <c r="N488" i="21" s="1"/>
  <c r="U486" i="21"/>
  <c r="U488" i="21" s="1"/>
  <c r="M486" i="21"/>
  <c r="M488" i="21" s="1"/>
  <c r="R486" i="21"/>
  <c r="R488" i="21" s="1"/>
  <c r="J486" i="21"/>
  <c r="J488" i="21" s="1"/>
  <c r="U264" i="21"/>
  <c r="L268" i="21" s="1"/>
  <c r="O263" i="21"/>
  <c r="L265" i="21" s="1"/>
  <c r="L263" i="21"/>
  <c r="O264" i="21"/>
  <c r="L266" i="21" s="1"/>
  <c r="L264" i="21"/>
  <c r="U263" i="21"/>
  <c r="L267" i="21" s="1"/>
  <c r="AA672" i="22"/>
  <c r="AE36" i="22" s="1"/>
  <c r="W532" i="23"/>
  <c r="S532" i="23"/>
  <c r="O532" i="23"/>
  <c r="K532" i="23"/>
  <c r="G532" i="23"/>
  <c r="P532" i="23" s="1"/>
  <c r="V532" i="23"/>
  <c r="R532" i="23"/>
  <c r="N532" i="23"/>
  <c r="J532" i="23"/>
  <c r="U532" i="23"/>
  <c r="M532" i="23"/>
  <c r="T532" i="23"/>
  <c r="L532" i="23"/>
  <c r="Y532" i="23"/>
  <c r="Q532" i="23"/>
  <c r="Z532" i="23" s="1"/>
  <c r="I532" i="23"/>
  <c r="X532" i="23"/>
  <c r="H532" i="23"/>
  <c r="U585" i="22"/>
  <c r="L589" i="22" s="1"/>
  <c r="AA167" i="22"/>
  <c r="AJ14" i="22" s="1"/>
  <c r="AA511" i="22"/>
  <c r="AE29" i="22" s="1"/>
  <c r="U586" i="23"/>
  <c r="L590" i="23" s="1"/>
  <c r="U585" i="23"/>
  <c r="L589" i="23" s="1"/>
  <c r="U149" i="22"/>
  <c r="L153" i="22" s="1"/>
  <c r="U148" i="22"/>
  <c r="L152" i="22" s="1"/>
  <c r="U516" i="22"/>
  <c r="L520" i="22" s="1"/>
  <c r="Q389" i="23"/>
  <c r="AA167" i="23"/>
  <c r="AJ14" i="23" s="1"/>
  <c r="U770" i="23"/>
  <c r="L774" i="23" s="1"/>
  <c r="U378" i="23"/>
  <c r="L382" i="23" s="1"/>
  <c r="O471" i="23"/>
  <c r="L473" i="23" s="1"/>
  <c r="L470" i="23"/>
  <c r="P443" i="23"/>
  <c r="AA443" i="23" s="1"/>
  <c r="AJ26" i="23" s="1"/>
  <c r="U356" i="23"/>
  <c r="L360" i="23" s="1"/>
  <c r="O355" i="23"/>
  <c r="L357" i="23" s="1"/>
  <c r="O356" i="23"/>
  <c r="L358" i="23" s="1"/>
  <c r="L355" i="23"/>
  <c r="U355" i="23"/>
  <c r="L359" i="23" s="1"/>
  <c r="L356" i="23"/>
  <c r="O309" i="23"/>
  <c r="L311" i="23" s="1"/>
  <c r="L218" i="23"/>
  <c r="O159" i="23"/>
  <c r="Q159" i="23" s="1"/>
  <c r="L149" i="23"/>
  <c r="L700" i="24"/>
  <c r="L586" i="24"/>
  <c r="AA535" i="24"/>
  <c r="AJ30" i="24" s="1"/>
  <c r="U310" i="23"/>
  <c r="L314" i="23" s="1"/>
  <c r="Y233" i="23"/>
  <c r="Y235" i="23" s="1"/>
  <c r="U233" i="23"/>
  <c r="U235" i="23" s="1"/>
  <c r="Q233" i="23"/>
  <c r="M233" i="23"/>
  <c r="M235" i="23" s="1"/>
  <c r="I233" i="23"/>
  <c r="I235" i="23" s="1"/>
  <c r="X233" i="23"/>
  <c r="X235" i="23" s="1"/>
  <c r="T233" i="23"/>
  <c r="T235" i="23" s="1"/>
  <c r="L233" i="23"/>
  <c r="L235" i="23" s="1"/>
  <c r="H233" i="23"/>
  <c r="H235" i="23" s="1"/>
  <c r="V233" i="23"/>
  <c r="V235" i="23" s="1"/>
  <c r="R233" i="23"/>
  <c r="R235" i="23" s="1"/>
  <c r="N233" i="23"/>
  <c r="N235" i="23" s="1"/>
  <c r="J233" i="23"/>
  <c r="J235" i="23" s="1"/>
  <c r="K233" i="23"/>
  <c r="K235" i="23" s="1"/>
  <c r="W233" i="23"/>
  <c r="W235" i="23" s="1"/>
  <c r="G233" i="23"/>
  <c r="S233" i="23"/>
  <c r="S235" i="23" s="1"/>
  <c r="O233" i="23"/>
  <c r="O235" i="23" s="1"/>
  <c r="L655" i="24"/>
  <c r="O585" i="24"/>
  <c r="L587" i="24" s="1"/>
  <c r="Z718" i="16"/>
  <c r="X509" i="24"/>
  <c r="T509" i="24"/>
  <c r="L509" i="24"/>
  <c r="H509" i="24"/>
  <c r="W509" i="24"/>
  <c r="S509" i="24"/>
  <c r="O509" i="24"/>
  <c r="K509" i="24"/>
  <c r="G509" i="24"/>
  <c r="P509" i="24" s="1"/>
  <c r="V509" i="24"/>
  <c r="R509" i="24"/>
  <c r="N509" i="24"/>
  <c r="J509" i="24"/>
  <c r="Y509" i="24"/>
  <c r="U509" i="24"/>
  <c r="Q509" i="24"/>
  <c r="Z509" i="24" s="1"/>
  <c r="M509" i="24"/>
  <c r="I509" i="24"/>
  <c r="O401" i="24"/>
  <c r="L403" i="24" s="1"/>
  <c r="U378" i="24"/>
  <c r="L382" i="24" s="1"/>
  <c r="W302" i="24"/>
  <c r="W304" i="24" s="1"/>
  <c r="S302" i="24"/>
  <c r="S304" i="24" s="1"/>
  <c r="O302" i="24"/>
  <c r="O304" i="24" s="1"/>
  <c r="K302" i="24"/>
  <c r="K304" i="24" s="1"/>
  <c r="G302" i="24"/>
  <c r="Y302" i="24"/>
  <c r="Y304" i="24" s="1"/>
  <c r="U302" i="24"/>
  <c r="U304" i="24" s="1"/>
  <c r="Q302" i="24"/>
  <c r="M302" i="24"/>
  <c r="M304" i="24" s="1"/>
  <c r="I302" i="24"/>
  <c r="I304" i="24" s="1"/>
  <c r="X302" i="24"/>
  <c r="X304" i="24" s="1"/>
  <c r="T302" i="24"/>
  <c r="T304" i="24" s="1"/>
  <c r="L302" i="24"/>
  <c r="L304" i="24" s="1"/>
  <c r="H302" i="24"/>
  <c r="H304" i="24" s="1"/>
  <c r="J302" i="24"/>
  <c r="J304" i="24" s="1"/>
  <c r="V302" i="24"/>
  <c r="V304" i="24" s="1"/>
  <c r="R302" i="24"/>
  <c r="N302" i="24"/>
  <c r="N304" i="24" s="1"/>
  <c r="V279" i="24"/>
  <c r="V281" i="24" s="1"/>
  <c r="R279" i="24"/>
  <c r="R281" i="24" s="1"/>
  <c r="N279" i="24"/>
  <c r="N281" i="24" s="1"/>
  <c r="J279" i="24"/>
  <c r="J281" i="24" s="1"/>
  <c r="X279" i="24"/>
  <c r="X281" i="24" s="1"/>
  <c r="T279" i="24"/>
  <c r="T281" i="24" s="1"/>
  <c r="L279" i="24"/>
  <c r="L281" i="24" s="1"/>
  <c r="H279" i="24"/>
  <c r="H281" i="24" s="1"/>
  <c r="W279" i="24"/>
  <c r="W281" i="24" s="1"/>
  <c r="S279" i="24"/>
  <c r="S281" i="24" s="1"/>
  <c r="O279" i="24"/>
  <c r="O281" i="24" s="1"/>
  <c r="K279" i="24"/>
  <c r="K281" i="24" s="1"/>
  <c r="G279" i="24"/>
  <c r="U279" i="24"/>
  <c r="U281" i="24" s="1"/>
  <c r="Q279" i="24"/>
  <c r="M279" i="24"/>
  <c r="M281" i="24" s="1"/>
  <c r="Y279" i="24"/>
  <c r="Y281" i="24" s="1"/>
  <c r="I279" i="24"/>
  <c r="I281" i="24" s="1"/>
  <c r="P259" i="24"/>
  <c r="AA259" i="24" s="1"/>
  <c r="AJ18" i="24" s="1"/>
  <c r="AA236" i="24"/>
  <c r="AJ17" i="24" s="1"/>
  <c r="O218" i="24"/>
  <c r="L220" i="24" s="1"/>
  <c r="U149" i="24"/>
  <c r="L153" i="24" s="1"/>
  <c r="O148" i="24"/>
  <c r="L150" i="24" s="1"/>
  <c r="O149" i="24"/>
  <c r="L151" i="24" s="1"/>
  <c r="L148" i="24"/>
  <c r="L149" i="24"/>
  <c r="U148" i="24"/>
  <c r="L152" i="24" s="1"/>
  <c r="L747" i="16"/>
  <c r="U424" i="23"/>
  <c r="L428" i="23" s="1"/>
  <c r="U746" i="24"/>
  <c r="L750" i="24" s="1"/>
  <c r="U470" i="24"/>
  <c r="L474" i="24" s="1"/>
  <c r="AA420" i="24"/>
  <c r="AJ25" i="24" s="1"/>
  <c r="Z305" i="24"/>
  <c r="O287" i="24"/>
  <c r="L289" i="24" s="1"/>
  <c r="U287" i="24"/>
  <c r="L291" i="24" s="1"/>
  <c r="U677" i="16"/>
  <c r="L681" i="16" s="1"/>
  <c r="O401" i="23"/>
  <c r="L403" i="23" s="1"/>
  <c r="AA696" i="24"/>
  <c r="AJ37" i="24" s="1"/>
  <c r="X601" i="24"/>
  <c r="T601" i="24"/>
  <c r="L601" i="24"/>
  <c r="H601" i="24"/>
  <c r="W601" i="24"/>
  <c r="S601" i="24"/>
  <c r="O601" i="24"/>
  <c r="K601" i="24"/>
  <c r="G601" i="24"/>
  <c r="P601" i="24" s="1"/>
  <c r="AA601" i="24" s="1"/>
  <c r="V601" i="24"/>
  <c r="R601" i="24"/>
  <c r="N601" i="24"/>
  <c r="J601" i="24"/>
  <c r="Y601" i="24"/>
  <c r="U601" i="24"/>
  <c r="Q601" i="24"/>
  <c r="Z601" i="24" s="1"/>
  <c r="M601" i="24"/>
  <c r="I601" i="24"/>
  <c r="L517" i="24"/>
  <c r="AA351" i="24"/>
  <c r="AJ22" i="24" s="1"/>
  <c r="Z98" i="24"/>
  <c r="AA98" i="24" s="1"/>
  <c r="AJ11" i="24" s="1"/>
  <c r="O677" i="16"/>
  <c r="L679" i="16" s="1"/>
  <c r="U517" i="16"/>
  <c r="L521" i="16" s="1"/>
  <c r="O516" i="16"/>
  <c r="L518" i="16" s="1"/>
  <c r="O517" i="16"/>
  <c r="L519" i="16" s="1"/>
  <c r="L516" i="16"/>
  <c r="L517" i="16"/>
  <c r="U516" i="16"/>
  <c r="L520" i="16" s="1"/>
  <c r="AA464" i="16"/>
  <c r="AO27" i="16" s="1"/>
  <c r="L447" i="16"/>
  <c r="O448" i="16"/>
  <c r="L450" i="16" s="1"/>
  <c r="L366" i="16"/>
  <c r="O366" i="16"/>
  <c r="O309" i="16"/>
  <c r="L311" i="16" s="1"/>
  <c r="U126" i="16"/>
  <c r="L130" i="16" s="1"/>
  <c r="L90" i="16"/>
  <c r="O90" i="16"/>
  <c r="O126" i="16"/>
  <c r="L128" i="16" s="1"/>
  <c r="O217" i="24"/>
  <c r="L219" i="24" s="1"/>
  <c r="O563" i="16"/>
  <c r="L565" i="16" s="1"/>
  <c r="U447" i="16"/>
  <c r="L451" i="16" s="1"/>
  <c r="O310" i="16"/>
  <c r="L312" i="16" s="1"/>
  <c r="U171" i="16"/>
  <c r="L175" i="16" s="1"/>
  <c r="O746" i="16"/>
  <c r="L748" i="16" s="1"/>
  <c r="AA98" i="16"/>
  <c r="AJ11" i="16" s="1"/>
  <c r="O194" i="24"/>
  <c r="L196" i="24" s="1"/>
  <c r="U471" i="16"/>
  <c r="L475" i="16" s="1"/>
  <c r="Q412" i="16"/>
  <c r="O102" i="16"/>
  <c r="L104" i="16" s="1"/>
  <c r="P696" i="17"/>
  <c r="AA696" i="17" s="1"/>
  <c r="AJ37" i="17" s="1"/>
  <c r="O688" i="17"/>
  <c r="L688" i="17"/>
  <c r="V532" i="17"/>
  <c r="R532" i="17"/>
  <c r="N532" i="17"/>
  <c r="J532" i="17"/>
  <c r="Y532" i="17"/>
  <c r="U532" i="17"/>
  <c r="Q532" i="17"/>
  <c r="Z532" i="17" s="1"/>
  <c r="M532" i="17"/>
  <c r="I532" i="17"/>
  <c r="T532" i="17"/>
  <c r="L532" i="17"/>
  <c r="S532" i="17"/>
  <c r="K532" i="17"/>
  <c r="X532" i="17"/>
  <c r="H532" i="17"/>
  <c r="W532" i="17"/>
  <c r="O532" i="17"/>
  <c r="G532" i="17"/>
  <c r="P532" i="17" s="1"/>
  <c r="Z420" i="17"/>
  <c r="AA420" i="17" s="1"/>
  <c r="AJ25" i="17" s="1"/>
  <c r="Z351" i="17"/>
  <c r="AA351" i="17" s="1"/>
  <c r="AJ22" i="17" s="1"/>
  <c r="U287" i="17"/>
  <c r="L291" i="17" s="1"/>
  <c r="U770" i="17"/>
  <c r="L774" i="17" s="1"/>
  <c r="L747" i="17"/>
  <c r="U701" i="17"/>
  <c r="L705" i="17" s="1"/>
  <c r="O700" i="17"/>
  <c r="L702" i="17" s="1"/>
  <c r="L701" i="17"/>
  <c r="U700" i="17"/>
  <c r="L704" i="17" s="1"/>
  <c r="L700" i="17"/>
  <c r="O701" i="17"/>
  <c r="L703" i="17" s="1"/>
  <c r="AA648" i="17"/>
  <c r="AO35" i="17" s="1"/>
  <c r="U609" i="17"/>
  <c r="L613" i="17" s="1"/>
  <c r="L493" i="17"/>
  <c r="AA556" i="17"/>
  <c r="AO31" i="17" s="1"/>
  <c r="L494" i="17"/>
  <c r="W555" i="17"/>
  <c r="S555" i="17"/>
  <c r="O555" i="17"/>
  <c r="K555" i="17"/>
  <c r="G555" i="17"/>
  <c r="P555" i="17" s="1"/>
  <c r="V555" i="17"/>
  <c r="R555" i="17"/>
  <c r="N555" i="17"/>
  <c r="J555" i="17"/>
  <c r="X555" i="17"/>
  <c r="H555" i="17"/>
  <c r="U555" i="17"/>
  <c r="M555" i="17"/>
  <c r="T555" i="17"/>
  <c r="L555" i="17"/>
  <c r="I555" i="17"/>
  <c r="Y555" i="17"/>
  <c r="Q555" i="17"/>
  <c r="Z555" i="17" s="1"/>
  <c r="L425" i="17"/>
  <c r="AA372" i="17"/>
  <c r="AO23" i="17" s="1"/>
  <c r="O297" i="17"/>
  <c r="L297" i="17"/>
  <c r="AA395" i="17"/>
  <c r="AO24" i="17" s="1"/>
  <c r="Z98" i="17"/>
  <c r="AA211" i="17"/>
  <c r="AO16" i="17" s="1"/>
  <c r="O447" i="17"/>
  <c r="L449" i="17" s="1"/>
  <c r="Z167" i="17"/>
  <c r="Z719" i="18"/>
  <c r="AA719" i="18" s="1"/>
  <c r="AJ38" i="18" s="1"/>
  <c r="L171" i="17"/>
  <c r="P649" i="18"/>
  <c r="P604" i="18"/>
  <c r="AA604" i="18" s="1"/>
  <c r="AJ33" i="18" s="1"/>
  <c r="Z121" i="17"/>
  <c r="AA121" i="17" s="1"/>
  <c r="AJ12" i="17" s="1"/>
  <c r="Z420" i="18"/>
  <c r="AA420" i="18" s="1"/>
  <c r="AJ25" i="18" s="1"/>
  <c r="O770" i="18"/>
  <c r="L772" i="18" s="1"/>
  <c r="O747" i="18"/>
  <c r="L749" i="18" s="1"/>
  <c r="P374" i="18"/>
  <c r="AA374" i="18" s="1"/>
  <c r="AJ23" i="18" s="1"/>
  <c r="O343" i="18"/>
  <c r="Q343" i="18" s="1"/>
  <c r="U586" i="18"/>
  <c r="L590" i="18" s="1"/>
  <c r="X509" i="18"/>
  <c r="T509" i="18"/>
  <c r="L509" i="18"/>
  <c r="H509" i="18"/>
  <c r="W509" i="18"/>
  <c r="R509" i="18"/>
  <c r="M509" i="18"/>
  <c r="G509" i="18"/>
  <c r="P509" i="18" s="1"/>
  <c r="V509" i="18"/>
  <c r="Q509" i="18"/>
  <c r="Z509" i="18" s="1"/>
  <c r="K509" i="18"/>
  <c r="U509" i="18"/>
  <c r="O509" i="18"/>
  <c r="J509" i="18"/>
  <c r="I509" i="18"/>
  <c r="Y509" i="18"/>
  <c r="S509" i="18"/>
  <c r="N509" i="18"/>
  <c r="U493" i="18"/>
  <c r="L497" i="18" s="1"/>
  <c r="L494" i="18"/>
  <c r="O493" i="18"/>
  <c r="L495" i="18" s="1"/>
  <c r="U494" i="18"/>
  <c r="L498" i="18" s="1"/>
  <c r="L493" i="18"/>
  <c r="O494" i="18"/>
  <c r="L496" i="18" s="1"/>
  <c r="Z397" i="18"/>
  <c r="AA397" i="18" s="1"/>
  <c r="AJ24" i="18" s="1"/>
  <c r="U194" i="18"/>
  <c r="L198" i="18" s="1"/>
  <c r="U195" i="18"/>
  <c r="L199" i="18" s="1"/>
  <c r="O194" i="18"/>
  <c r="L196" i="18" s="1"/>
  <c r="L195" i="18"/>
  <c r="L194" i="18"/>
  <c r="O195" i="18"/>
  <c r="L197" i="18" s="1"/>
  <c r="P98" i="18"/>
  <c r="AA98" i="18" s="1"/>
  <c r="AJ11" i="18" s="1"/>
  <c r="O149" i="18"/>
  <c r="L151" i="18" s="1"/>
  <c r="L148" i="18"/>
  <c r="L149" i="18"/>
  <c r="U149" i="18"/>
  <c r="L153" i="18" s="1"/>
  <c r="U148" i="18"/>
  <c r="L152" i="18" s="1"/>
  <c r="O148" i="18"/>
  <c r="L150" i="18" s="1"/>
  <c r="U632" i="19"/>
  <c r="L636" i="19" s="1"/>
  <c r="O631" i="19"/>
  <c r="L633" i="19" s="1"/>
  <c r="O632" i="19"/>
  <c r="L634" i="19" s="1"/>
  <c r="L631" i="19"/>
  <c r="L632" i="19"/>
  <c r="U631" i="19"/>
  <c r="L635" i="19" s="1"/>
  <c r="AA696" i="19"/>
  <c r="AJ37" i="19" s="1"/>
  <c r="W325" i="19"/>
  <c r="W327" i="19" s="1"/>
  <c r="S325" i="19"/>
  <c r="S327" i="19" s="1"/>
  <c r="O325" i="19"/>
  <c r="O327" i="19" s="1"/>
  <c r="K325" i="19"/>
  <c r="K327" i="19" s="1"/>
  <c r="G325" i="19"/>
  <c r="V325" i="19"/>
  <c r="V327" i="19" s="1"/>
  <c r="R325" i="19"/>
  <c r="R327" i="19" s="1"/>
  <c r="N325" i="19"/>
  <c r="N327" i="19" s="1"/>
  <c r="J325" i="19"/>
  <c r="J327" i="19" s="1"/>
  <c r="X325" i="19"/>
  <c r="X327" i="19" s="1"/>
  <c r="H325" i="19"/>
  <c r="H327" i="19" s="1"/>
  <c r="U325" i="19"/>
  <c r="U327" i="19" s="1"/>
  <c r="M325" i="19"/>
  <c r="M327" i="19" s="1"/>
  <c r="T325" i="19"/>
  <c r="T327" i="19" s="1"/>
  <c r="Q325" i="19"/>
  <c r="L325" i="19"/>
  <c r="L327" i="19" s="1"/>
  <c r="Y325" i="19"/>
  <c r="Y327" i="19" s="1"/>
  <c r="I325" i="19"/>
  <c r="Z558" i="19"/>
  <c r="Z167" i="19"/>
  <c r="O608" i="20"/>
  <c r="L610" i="20" s="1"/>
  <c r="U287" i="20"/>
  <c r="L291" i="20" s="1"/>
  <c r="O286" i="20"/>
  <c r="L288" i="20" s="1"/>
  <c r="L287" i="20"/>
  <c r="U286" i="20"/>
  <c r="L290" i="20" s="1"/>
  <c r="O287" i="20"/>
  <c r="L289" i="20" s="1"/>
  <c r="L286" i="20"/>
  <c r="Z511" i="19"/>
  <c r="AA511" i="19" s="1"/>
  <c r="AE29" i="19" s="1"/>
  <c r="U654" i="20"/>
  <c r="L658" i="20" s="1"/>
  <c r="U655" i="20"/>
  <c r="L659" i="20" s="1"/>
  <c r="O654" i="20"/>
  <c r="L656" i="20" s="1"/>
  <c r="O655" i="20"/>
  <c r="L657" i="20" s="1"/>
  <c r="L655" i="20"/>
  <c r="L654" i="20"/>
  <c r="L608" i="20"/>
  <c r="AA487" i="20"/>
  <c r="AO28" i="20" s="1"/>
  <c r="O263" i="19"/>
  <c r="L265" i="19" s="1"/>
  <c r="U494" i="20"/>
  <c r="L498" i="20" s="1"/>
  <c r="O90" i="20"/>
  <c r="L90" i="20"/>
  <c r="Z604" i="21"/>
  <c r="AA604" i="21" s="1"/>
  <c r="AJ33" i="21" s="1"/>
  <c r="AA190" i="21"/>
  <c r="AJ15" i="21" s="1"/>
  <c r="Y693" i="20"/>
  <c r="U693" i="20"/>
  <c r="Q693" i="20"/>
  <c r="Z693" i="20" s="1"/>
  <c r="M693" i="20"/>
  <c r="I693" i="20"/>
  <c r="X693" i="20"/>
  <c r="T693" i="20"/>
  <c r="L693" i="20"/>
  <c r="H693" i="20"/>
  <c r="S693" i="20"/>
  <c r="K693" i="20"/>
  <c r="R693" i="20"/>
  <c r="J693" i="20"/>
  <c r="W693" i="20"/>
  <c r="O693" i="20"/>
  <c r="G693" i="20"/>
  <c r="P693" i="20" s="1"/>
  <c r="V693" i="20"/>
  <c r="N693" i="20"/>
  <c r="O424" i="20"/>
  <c r="L426" i="20" s="1"/>
  <c r="U241" i="20"/>
  <c r="L245" i="20" s="1"/>
  <c r="U770" i="21"/>
  <c r="L774" i="21" s="1"/>
  <c r="O343" i="21"/>
  <c r="L343" i="21"/>
  <c r="O195" i="20"/>
  <c r="L197" i="20" s="1"/>
  <c r="Z696" i="21"/>
  <c r="AA696" i="21" s="1"/>
  <c r="AJ37" i="21" s="1"/>
  <c r="L701" i="21"/>
  <c r="AA144" i="21"/>
  <c r="AJ13" i="21" s="1"/>
  <c r="AA764" i="22"/>
  <c r="AE40" i="22" s="1"/>
  <c r="AA188" i="21"/>
  <c r="AO15" i="21" s="1"/>
  <c r="AA626" i="22"/>
  <c r="AE34" i="22" s="1"/>
  <c r="O320" i="21"/>
  <c r="L320" i="21"/>
  <c r="U746" i="22"/>
  <c r="L750" i="22" s="1"/>
  <c r="P394" i="21"/>
  <c r="G396" i="21"/>
  <c r="P396" i="21" s="1"/>
  <c r="U240" i="21"/>
  <c r="L244" i="21" s="1"/>
  <c r="O102" i="21"/>
  <c r="L104" i="21" s="1"/>
  <c r="L102" i="21"/>
  <c r="W187" i="21"/>
  <c r="W189" i="21" s="1"/>
  <c r="S187" i="21"/>
  <c r="S189" i="21" s="1"/>
  <c r="O187" i="21"/>
  <c r="O189" i="21" s="1"/>
  <c r="K187" i="21"/>
  <c r="K189" i="21" s="1"/>
  <c r="G187" i="21"/>
  <c r="V187" i="21"/>
  <c r="V189" i="21" s="1"/>
  <c r="Q187" i="21"/>
  <c r="L187" i="21"/>
  <c r="L189" i="21" s="1"/>
  <c r="U187" i="21"/>
  <c r="U189" i="21" s="1"/>
  <c r="J187" i="21"/>
  <c r="J189" i="21" s="1"/>
  <c r="X187" i="21"/>
  <c r="X189" i="21" s="1"/>
  <c r="M187" i="21"/>
  <c r="M189" i="21" s="1"/>
  <c r="T187" i="21"/>
  <c r="T189" i="21" s="1"/>
  <c r="I187" i="21"/>
  <c r="I189" i="21" s="1"/>
  <c r="R187" i="21"/>
  <c r="R189" i="21" s="1"/>
  <c r="H187" i="21"/>
  <c r="H189" i="21" s="1"/>
  <c r="Y187" i="21"/>
  <c r="Y189" i="21" s="1"/>
  <c r="N187" i="21"/>
  <c r="N189" i="21" s="1"/>
  <c r="Z581" i="22"/>
  <c r="AA695" i="23"/>
  <c r="AE37" i="23" s="1"/>
  <c r="AA604" i="23"/>
  <c r="AJ33" i="23" s="1"/>
  <c r="U448" i="22"/>
  <c r="L452" i="22" s="1"/>
  <c r="O447" i="22"/>
  <c r="L449" i="22" s="1"/>
  <c r="O448" i="22"/>
  <c r="L450" i="22" s="1"/>
  <c r="L447" i="22"/>
  <c r="L448" i="22"/>
  <c r="U447" i="22"/>
  <c r="L451" i="22" s="1"/>
  <c r="U286" i="22"/>
  <c r="L290" i="22" s="1"/>
  <c r="U287" i="22"/>
  <c r="L291" i="22" s="1"/>
  <c r="O286" i="22"/>
  <c r="L288" i="22" s="1"/>
  <c r="O287" i="22"/>
  <c r="L289" i="22" s="1"/>
  <c r="L287" i="22"/>
  <c r="L286" i="22"/>
  <c r="X210" i="22"/>
  <c r="X212" i="22" s="1"/>
  <c r="T210" i="22"/>
  <c r="T212" i="22" s="1"/>
  <c r="L210" i="22"/>
  <c r="L212" i="22" s="1"/>
  <c r="H210" i="22"/>
  <c r="H212" i="22" s="1"/>
  <c r="W210" i="22"/>
  <c r="W212" i="22" s="1"/>
  <c r="S210" i="22"/>
  <c r="S212" i="22" s="1"/>
  <c r="O210" i="22"/>
  <c r="O212" i="22" s="1"/>
  <c r="K210" i="22"/>
  <c r="K212" i="22" s="1"/>
  <c r="G210" i="22"/>
  <c r="V210" i="22"/>
  <c r="V212" i="22" s="1"/>
  <c r="N210" i="22"/>
  <c r="N212" i="22" s="1"/>
  <c r="U210" i="22"/>
  <c r="U212" i="22" s="1"/>
  <c r="M210" i="22"/>
  <c r="M212" i="22" s="1"/>
  <c r="R210" i="22"/>
  <c r="R212" i="22" s="1"/>
  <c r="J210" i="22"/>
  <c r="J212" i="22" s="1"/>
  <c r="Y210" i="22"/>
  <c r="Y212" i="22" s="1"/>
  <c r="Q210" i="22"/>
  <c r="I210" i="22"/>
  <c r="I212" i="22" s="1"/>
  <c r="U539" i="23"/>
  <c r="L543" i="23" s="1"/>
  <c r="U540" i="23"/>
  <c r="L544" i="23" s="1"/>
  <c r="O539" i="23"/>
  <c r="L541" i="23" s="1"/>
  <c r="O540" i="23"/>
  <c r="L542" i="23" s="1"/>
  <c r="L540" i="23"/>
  <c r="L539" i="23"/>
  <c r="AA581" i="22"/>
  <c r="AJ32" i="22" s="1"/>
  <c r="AA534" i="22"/>
  <c r="AE30" i="22" s="1"/>
  <c r="U333" i="22"/>
  <c r="L337" i="22" s="1"/>
  <c r="U332" i="22"/>
  <c r="L336" i="22" s="1"/>
  <c r="U241" i="22"/>
  <c r="L245" i="22" s="1"/>
  <c r="U240" i="22"/>
  <c r="L244" i="22" s="1"/>
  <c r="Z557" i="23"/>
  <c r="X302" i="23"/>
  <c r="X304" i="23" s="1"/>
  <c r="T302" i="23"/>
  <c r="T304" i="23" s="1"/>
  <c r="L302" i="23"/>
  <c r="L304" i="23" s="1"/>
  <c r="H302" i="23"/>
  <c r="H304" i="23" s="1"/>
  <c r="W302" i="23"/>
  <c r="W304" i="23" s="1"/>
  <c r="S302" i="23"/>
  <c r="S304" i="23" s="1"/>
  <c r="O302" i="23"/>
  <c r="O304" i="23" s="1"/>
  <c r="K302" i="23"/>
  <c r="K304" i="23" s="1"/>
  <c r="G302" i="23"/>
  <c r="Y302" i="23"/>
  <c r="Y304" i="23" s="1"/>
  <c r="U302" i="23"/>
  <c r="U304" i="23" s="1"/>
  <c r="Q302" i="23"/>
  <c r="M302" i="23"/>
  <c r="M304" i="23" s="1"/>
  <c r="I302" i="23"/>
  <c r="I304" i="23" s="1"/>
  <c r="J302" i="23"/>
  <c r="J304" i="23" s="1"/>
  <c r="V302" i="23"/>
  <c r="V304" i="23" s="1"/>
  <c r="R302" i="23"/>
  <c r="N302" i="23"/>
  <c r="N304" i="23" s="1"/>
  <c r="O493" i="23"/>
  <c r="L495" i="23" s="1"/>
  <c r="L287" i="23"/>
  <c r="U425" i="23"/>
  <c r="L429" i="23" s="1"/>
  <c r="Z719" i="17"/>
  <c r="AA719" i="17" s="1"/>
  <c r="AJ38" i="17" s="1"/>
  <c r="Q734" i="17"/>
  <c r="U769" i="17"/>
  <c r="L773" i="17" s="1"/>
  <c r="U747" i="17"/>
  <c r="L751" i="17" s="1"/>
  <c r="L769" i="17"/>
  <c r="O746" i="17"/>
  <c r="L748" i="17" s="1"/>
  <c r="Z741" i="17"/>
  <c r="L746" i="17"/>
  <c r="Z673" i="17"/>
  <c r="AA673" i="17" s="1"/>
  <c r="AJ36" i="17" s="1"/>
  <c r="U677" i="17"/>
  <c r="L681" i="17" s="1"/>
  <c r="Z649" i="17"/>
  <c r="AA694" i="17"/>
  <c r="AO37" i="17" s="1"/>
  <c r="L678" i="17"/>
  <c r="U678" i="17"/>
  <c r="L682" i="17" s="1"/>
  <c r="O655" i="17"/>
  <c r="L657" i="17" s="1"/>
  <c r="L654" i="17"/>
  <c r="U654" i="17"/>
  <c r="L658" i="17" s="1"/>
  <c r="U655" i="17"/>
  <c r="L659" i="17" s="1"/>
  <c r="O654" i="17"/>
  <c r="L656" i="17" s="1"/>
  <c r="L655" i="17"/>
  <c r="Z627" i="17"/>
  <c r="AA627" i="17" s="1"/>
  <c r="AJ34" i="17" s="1"/>
  <c r="Z626" i="17"/>
  <c r="O632" i="17"/>
  <c r="L634" i="17" s="1"/>
  <c r="L631" i="17"/>
  <c r="U631" i="17"/>
  <c r="L635" i="17" s="1"/>
  <c r="L632" i="17"/>
  <c r="O631" i="17"/>
  <c r="L633" i="17" s="1"/>
  <c r="U632" i="17"/>
  <c r="L636" i="17" s="1"/>
  <c r="O619" i="17"/>
  <c r="L619" i="17"/>
  <c r="L609" i="17"/>
  <c r="P534" i="17"/>
  <c r="AA487" i="17"/>
  <c r="AO28" i="17" s="1"/>
  <c r="AA602" i="17"/>
  <c r="AO33" i="17" s="1"/>
  <c r="Z580" i="17"/>
  <c r="P557" i="17"/>
  <c r="AA557" i="17" s="1"/>
  <c r="AE31" i="17" s="1"/>
  <c r="P511" i="17"/>
  <c r="L424" i="17"/>
  <c r="O425" i="17"/>
  <c r="L427" i="17" s="1"/>
  <c r="O424" i="17"/>
  <c r="L426" i="17" s="1"/>
  <c r="P397" i="17"/>
  <c r="L355" i="17"/>
  <c r="P512" i="17"/>
  <c r="AA512" i="17" s="1"/>
  <c r="AJ29" i="17" s="1"/>
  <c r="Z397" i="17"/>
  <c r="Q343" i="17"/>
  <c r="P213" i="17"/>
  <c r="U378" i="17"/>
  <c r="L382" i="17" s="1"/>
  <c r="Z489" i="17"/>
  <c r="O287" i="17"/>
  <c r="L289" i="17" s="1"/>
  <c r="P259" i="17"/>
  <c r="AA259" i="17" s="1"/>
  <c r="AJ18" i="17" s="1"/>
  <c r="U102" i="17"/>
  <c r="L106" i="17" s="1"/>
  <c r="L448" i="17"/>
  <c r="U448" i="17"/>
  <c r="L452" i="17" s="1"/>
  <c r="X187" i="17"/>
  <c r="X189" i="17" s="1"/>
  <c r="AA326" i="17"/>
  <c r="AO21" i="17" s="1"/>
  <c r="P557" i="18"/>
  <c r="Q389" i="17"/>
  <c r="U172" i="17"/>
  <c r="L176" i="17" s="1"/>
  <c r="O172" i="17"/>
  <c r="L174" i="17" s="1"/>
  <c r="AA303" i="17"/>
  <c r="AO20" i="17" s="1"/>
  <c r="AA165" i="17"/>
  <c r="AO14" i="17" s="1"/>
  <c r="P98" i="17"/>
  <c r="AA98" i="17" s="1"/>
  <c r="AJ11" i="17" s="1"/>
  <c r="Z742" i="18"/>
  <c r="AA742" i="18" s="1"/>
  <c r="AJ39" i="18" s="1"/>
  <c r="O632" i="18"/>
  <c r="L634" i="18" s="1"/>
  <c r="U769" i="18"/>
  <c r="L773" i="18" s="1"/>
  <c r="Z696" i="18"/>
  <c r="AA696" i="18" s="1"/>
  <c r="AJ37" i="18" s="1"/>
  <c r="U678" i="18"/>
  <c r="L682" i="18" s="1"/>
  <c r="O677" i="18"/>
  <c r="L679" i="18" s="1"/>
  <c r="U677" i="18"/>
  <c r="L681" i="18" s="1"/>
  <c r="O678" i="18"/>
  <c r="L680" i="18" s="1"/>
  <c r="L678" i="18"/>
  <c r="L677" i="18"/>
  <c r="U608" i="18"/>
  <c r="L612" i="18" s="1"/>
  <c r="U609" i="18"/>
  <c r="L613" i="18" s="1"/>
  <c r="L608" i="18"/>
  <c r="L609" i="18"/>
  <c r="O609" i="18"/>
  <c r="L611" i="18" s="1"/>
  <c r="O608" i="18"/>
  <c r="L610" i="18" s="1"/>
  <c r="O517" i="18"/>
  <c r="L519" i="18" s="1"/>
  <c r="U700" i="18"/>
  <c r="L704" i="18" s="1"/>
  <c r="L701" i="18"/>
  <c r="U701" i="18"/>
  <c r="L705" i="18" s="1"/>
  <c r="L700" i="18"/>
  <c r="O701" i="18"/>
  <c r="L703" i="18" s="1"/>
  <c r="O700" i="18"/>
  <c r="L702" i="18" s="1"/>
  <c r="L563" i="18"/>
  <c r="AA418" i="18"/>
  <c r="AO25" i="18" s="1"/>
  <c r="AA671" i="18"/>
  <c r="AO36" i="18" s="1"/>
  <c r="L655" i="18"/>
  <c r="O654" i="18"/>
  <c r="L656" i="18" s="1"/>
  <c r="Z557" i="18"/>
  <c r="AA533" i="18"/>
  <c r="AO30" i="18" s="1"/>
  <c r="O769" i="18"/>
  <c r="L771" i="18" s="1"/>
  <c r="O746" i="18"/>
  <c r="L748" i="18" s="1"/>
  <c r="U378" i="18"/>
  <c r="L382" i="18" s="1"/>
  <c r="U379" i="18"/>
  <c r="L383" i="18" s="1"/>
  <c r="O378" i="18"/>
  <c r="L380" i="18" s="1"/>
  <c r="O379" i="18"/>
  <c r="L381" i="18" s="1"/>
  <c r="L379" i="18"/>
  <c r="L378" i="18"/>
  <c r="U332" i="18"/>
  <c r="L336" i="18" s="1"/>
  <c r="AA280" i="18"/>
  <c r="AO19" i="18" s="1"/>
  <c r="Z213" i="18"/>
  <c r="AA213" i="18" s="1"/>
  <c r="AJ16" i="18" s="1"/>
  <c r="U585" i="18"/>
  <c r="L589" i="18" s="1"/>
  <c r="O481" i="18"/>
  <c r="L481" i="18"/>
  <c r="O310" i="18"/>
  <c r="L312" i="18" s="1"/>
  <c r="U286" i="18"/>
  <c r="L290" i="18" s="1"/>
  <c r="U287" i="18"/>
  <c r="L291" i="18" s="1"/>
  <c r="O286" i="18"/>
  <c r="L288" i="18" s="1"/>
  <c r="O287" i="18"/>
  <c r="L289" i="18" s="1"/>
  <c r="L287" i="18"/>
  <c r="L286" i="18"/>
  <c r="Z603" i="18"/>
  <c r="AA603" i="18" s="1"/>
  <c r="AE33" i="18" s="1"/>
  <c r="O424" i="18"/>
  <c r="L426" i="18" s="1"/>
  <c r="AA349" i="18"/>
  <c r="AO22" i="18" s="1"/>
  <c r="U333" i="18"/>
  <c r="L337" i="18" s="1"/>
  <c r="O274" i="18"/>
  <c r="L274" i="18"/>
  <c r="Z236" i="18"/>
  <c r="AA236" i="18" s="1"/>
  <c r="AJ17" i="18" s="1"/>
  <c r="Q596" i="19"/>
  <c r="AA510" i="18"/>
  <c r="AO29" i="18" s="1"/>
  <c r="P466" i="18"/>
  <c r="AA372" i="18"/>
  <c r="AO23" i="18" s="1"/>
  <c r="O332" i="18"/>
  <c r="L334" i="18" s="1"/>
  <c r="P719" i="19"/>
  <c r="AA719" i="19" s="1"/>
  <c r="AJ38" i="19" s="1"/>
  <c r="O701" i="19"/>
  <c r="L703" i="19" s="1"/>
  <c r="Z673" i="19"/>
  <c r="U126" i="18"/>
  <c r="L130" i="18" s="1"/>
  <c r="U102" i="18"/>
  <c r="L106" i="18" s="1"/>
  <c r="U103" i="18"/>
  <c r="L107" i="18" s="1"/>
  <c r="O102" i="18"/>
  <c r="L104" i="18" s="1"/>
  <c r="O103" i="18"/>
  <c r="L105" i="18" s="1"/>
  <c r="L102" i="18"/>
  <c r="L103" i="18"/>
  <c r="Z765" i="19"/>
  <c r="AA765" i="19" s="1"/>
  <c r="AJ40" i="19" s="1"/>
  <c r="L769" i="19"/>
  <c r="U700" i="19"/>
  <c r="L704" i="19" s="1"/>
  <c r="L678" i="19"/>
  <c r="P144" i="18"/>
  <c r="O700" i="19"/>
  <c r="L702" i="19" s="1"/>
  <c r="P650" i="19"/>
  <c r="AA650" i="19" s="1"/>
  <c r="AJ35" i="19" s="1"/>
  <c r="AA625" i="19"/>
  <c r="AO34" i="19" s="1"/>
  <c r="Z604" i="19"/>
  <c r="AA604" i="19" s="1"/>
  <c r="AJ33" i="19" s="1"/>
  <c r="AA556" i="19"/>
  <c r="AO31" i="19" s="1"/>
  <c r="AA533" i="19"/>
  <c r="AO30" i="19" s="1"/>
  <c r="U563" i="19"/>
  <c r="L567" i="19" s="1"/>
  <c r="O562" i="19"/>
  <c r="L564" i="19" s="1"/>
  <c r="L562" i="19"/>
  <c r="O563" i="19"/>
  <c r="L565" i="19" s="1"/>
  <c r="L563" i="19"/>
  <c r="U562" i="19"/>
  <c r="L566" i="19" s="1"/>
  <c r="P535" i="19"/>
  <c r="AA535" i="19" s="1"/>
  <c r="AJ30" i="19" s="1"/>
  <c r="O102" i="19"/>
  <c r="L104" i="19" s="1"/>
  <c r="U103" i="19"/>
  <c r="L107" i="19" s="1"/>
  <c r="U102" i="19"/>
  <c r="L106" i="19" s="1"/>
  <c r="AA487" i="19"/>
  <c r="AO28" i="19" s="1"/>
  <c r="O471" i="19"/>
  <c r="L473" i="19" s="1"/>
  <c r="Z719" i="20"/>
  <c r="AA719" i="20" s="1"/>
  <c r="AJ38" i="20" s="1"/>
  <c r="Q435" i="19"/>
  <c r="P420" i="19"/>
  <c r="AA420" i="19" s="1"/>
  <c r="AJ25" i="19" s="1"/>
  <c r="P397" i="19"/>
  <c r="AA397" i="19" s="1"/>
  <c r="AJ24" i="19" s="1"/>
  <c r="O379" i="19"/>
  <c r="L381" i="19" s="1"/>
  <c r="Z282" i="19"/>
  <c r="AA282" i="19" s="1"/>
  <c r="AJ19" i="19" s="1"/>
  <c r="U126" i="19"/>
  <c r="L130" i="19" s="1"/>
  <c r="O125" i="19"/>
  <c r="L127" i="19" s="1"/>
  <c r="O126" i="19"/>
  <c r="L128" i="19" s="1"/>
  <c r="L125" i="19"/>
  <c r="L126" i="19"/>
  <c r="U125" i="19"/>
  <c r="L129" i="19" s="1"/>
  <c r="P741" i="20"/>
  <c r="AA741" i="20" s="1"/>
  <c r="AE39" i="20" s="1"/>
  <c r="L701" i="20"/>
  <c r="L678" i="20"/>
  <c r="AA557" i="20"/>
  <c r="AE31" i="20" s="1"/>
  <c r="U540" i="20"/>
  <c r="L544" i="20" s="1"/>
  <c r="O539" i="20"/>
  <c r="L541" i="20" s="1"/>
  <c r="O540" i="20"/>
  <c r="L542" i="20" s="1"/>
  <c r="L539" i="20"/>
  <c r="L540" i="20"/>
  <c r="U539" i="20"/>
  <c r="L543" i="20" s="1"/>
  <c r="V532" i="20"/>
  <c r="R532" i="20"/>
  <c r="N532" i="20"/>
  <c r="J532" i="20"/>
  <c r="Y532" i="20"/>
  <c r="U532" i="20"/>
  <c r="Q532" i="20"/>
  <c r="Z532" i="20" s="1"/>
  <c r="M532" i="20"/>
  <c r="I532" i="20"/>
  <c r="T532" i="20"/>
  <c r="L532" i="20"/>
  <c r="S532" i="20"/>
  <c r="K532" i="20"/>
  <c r="X532" i="20"/>
  <c r="H532" i="20"/>
  <c r="W532" i="20"/>
  <c r="O532" i="20"/>
  <c r="G532" i="20"/>
  <c r="P532" i="20" s="1"/>
  <c r="Q389" i="20"/>
  <c r="O332" i="20"/>
  <c r="L334" i="20" s="1"/>
  <c r="U332" i="20"/>
  <c r="L336" i="20" s="1"/>
  <c r="P282" i="20"/>
  <c r="AA282" i="20" s="1"/>
  <c r="AJ19" i="20" s="1"/>
  <c r="P144" i="20"/>
  <c r="U103" i="20"/>
  <c r="L107" i="20" s="1"/>
  <c r="O102" i="20"/>
  <c r="L104" i="20" s="1"/>
  <c r="L103" i="20"/>
  <c r="U102" i="20"/>
  <c r="L106" i="20" s="1"/>
  <c r="O103" i="20"/>
  <c r="L105" i="20" s="1"/>
  <c r="L102" i="20"/>
  <c r="Z512" i="19"/>
  <c r="AA512" i="19" s="1"/>
  <c r="AJ29" i="19" s="1"/>
  <c r="P213" i="19"/>
  <c r="O194" i="19"/>
  <c r="L196" i="19" s="1"/>
  <c r="L194" i="19"/>
  <c r="O171" i="19"/>
  <c r="L173" i="19" s="1"/>
  <c r="L171" i="19"/>
  <c r="P627" i="20"/>
  <c r="AA627" i="20" s="1"/>
  <c r="AJ34" i="20" s="1"/>
  <c r="O609" i="20"/>
  <c r="L611" i="20" s="1"/>
  <c r="AA602" i="20"/>
  <c r="AO33" i="20" s="1"/>
  <c r="O333" i="20"/>
  <c r="L335" i="20" s="1"/>
  <c r="Z236" i="20"/>
  <c r="AA236" i="20" s="1"/>
  <c r="AJ17" i="20" s="1"/>
  <c r="O516" i="19"/>
  <c r="L518" i="19" s="1"/>
  <c r="L516" i="19"/>
  <c r="U517" i="19"/>
  <c r="L521" i="19" s="1"/>
  <c r="AA392" i="19"/>
  <c r="Q389" i="19" s="1"/>
  <c r="AA346" i="19"/>
  <c r="Q343" i="19" s="1"/>
  <c r="P328" i="19"/>
  <c r="AA328" i="19" s="1"/>
  <c r="AJ21" i="19" s="1"/>
  <c r="Q251" i="19"/>
  <c r="O172" i="19"/>
  <c r="L174" i="19" s="1"/>
  <c r="U700" i="20"/>
  <c r="L704" i="20" s="1"/>
  <c r="Z351" i="19"/>
  <c r="AA351" i="19" s="1"/>
  <c r="AJ22" i="19" s="1"/>
  <c r="P511" i="20"/>
  <c r="AA511" i="20" s="1"/>
  <c r="AE29" i="20" s="1"/>
  <c r="AA464" i="20"/>
  <c r="AO27" i="20" s="1"/>
  <c r="AA369" i="20"/>
  <c r="Q366" i="20" s="1"/>
  <c r="P259" i="20"/>
  <c r="AA211" i="20"/>
  <c r="AO16" i="20" s="1"/>
  <c r="AA648" i="21"/>
  <c r="AO35" i="21" s="1"/>
  <c r="Z489" i="21"/>
  <c r="AA395" i="21"/>
  <c r="AO24" i="21" s="1"/>
  <c r="U356" i="21"/>
  <c r="L360" i="21" s="1"/>
  <c r="O355" i="21"/>
  <c r="L357" i="21" s="1"/>
  <c r="L356" i="21"/>
  <c r="U355" i="21"/>
  <c r="L359" i="21" s="1"/>
  <c r="L355" i="21"/>
  <c r="O356" i="21"/>
  <c r="L358" i="21" s="1"/>
  <c r="L217" i="21"/>
  <c r="U194" i="21"/>
  <c r="L198" i="21" s="1"/>
  <c r="O195" i="21"/>
  <c r="L197" i="21" s="1"/>
  <c r="L195" i="21"/>
  <c r="U195" i="21"/>
  <c r="L199" i="21" s="1"/>
  <c r="O194" i="21"/>
  <c r="L196" i="21" s="1"/>
  <c r="L194" i="21"/>
  <c r="AA234" i="19"/>
  <c r="AO17" i="19" s="1"/>
  <c r="AP25" i="19" s="1"/>
  <c r="P443" i="20"/>
  <c r="AA443" i="20" s="1"/>
  <c r="AJ26" i="20" s="1"/>
  <c r="U424" i="20"/>
  <c r="L428" i="20" s="1"/>
  <c r="O425" i="20"/>
  <c r="L427" i="20" s="1"/>
  <c r="O402" i="20"/>
  <c r="L404" i="20" s="1"/>
  <c r="O401" i="20"/>
  <c r="L403" i="20" s="1"/>
  <c r="L401" i="20"/>
  <c r="Z328" i="20"/>
  <c r="O240" i="20"/>
  <c r="L242" i="20" s="1"/>
  <c r="L770" i="21"/>
  <c r="U724" i="21"/>
  <c r="L728" i="21" s="1"/>
  <c r="O723" i="21"/>
  <c r="L725" i="21" s="1"/>
  <c r="O724" i="21"/>
  <c r="L726" i="21" s="1"/>
  <c r="L723" i="21"/>
  <c r="L724" i="21"/>
  <c r="U723" i="21"/>
  <c r="L727" i="21" s="1"/>
  <c r="U654" i="21"/>
  <c r="L658" i="21" s="1"/>
  <c r="U655" i="21"/>
  <c r="L659" i="21" s="1"/>
  <c r="O654" i="21"/>
  <c r="L656" i="21" s="1"/>
  <c r="L655" i="21"/>
  <c r="L654" i="21"/>
  <c r="O655" i="21"/>
  <c r="L657" i="21" s="1"/>
  <c r="U608" i="21"/>
  <c r="L612" i="21" s="1"/>
  <c r="P534" i="21"/>
  <c r="AA534" i="21" s="1"/>
  <c r="AE30" i="21" s="1"/>
  <c r="AA418" i="21"/>
  <c r="AO25" i="21" s="1"/>
  <c r="L402" i="21"/>
  <c r="L218" i="21"/>
  <c r="AA671" i="20"/>
  <c r="AO36" i="20" s="1"/>
  <c r="P672" i="20"/>
  <c r="AA672" i="20" s="1"/>
  <c r="AE36" i="20" s="1"/>
  <c r="U355" i="20"/>
  <c r="L359" i="20" s="1"/>
  <c r="L194" i="20"/>
  <c r="Z144" i="20"/>
  <c r="AA119" i="20"/>
  <c r="AO12" i="20" s="1"/>
  <c r="Z580" i="21"/>
  <c r="U448" i="21"/>
  <c r="L452" i="21" s="1"/>
  <c r="O447" i="21"/>
  <c r="L449" i="21" s="1"/>
  <c r="L447" i="21"/>
  <c r="O448" i="21"/>
  <c r="L450" i="21" s="1"/>
  <c r="L448" i="21"/>
  <c r="U447" i="21"/>
  <c r="L451" i="21" s="1"/>
  <c r="Z420" i="21"/>
  <c r="L481" i="19"/>
  <c r="Q481" i="19" s="1"/>
  <c r="O412" i="19"/>
  <c r="L412" i="19"/>
  <c r="U585" i="20"/>
  <c r="L589" i="20" s="1"/>
  <c r="P374" i="20"/>
  <c r="AA374" i="20" s="1"/>
  <c r="AJ23" i="20" s="1"/>
  <c r="AA277" i="20"/>
  <c r="L251" i="20"/>
  <c r="Q251" i="20" s="1"/>
  <c r="AA208" i="20"/>
  <c r="L700" i="21"/>
  <c r="U632" i="21"/>
  <c r="L636" i="21" s="1"/>
  <c r="O631" i="21"/>
  <c r="L633" i="21" s="1"/>
  <c r="O632" i="21"/>
  <c r="L634" i="21" s="1"/>
  <c r="L631" i="21"/>
  <c r="L632" i="21"/>
  <c r="U631" i="21"/>
  <c r="L635" i="21" s="1"/>
  <c r="U609" i="21"/>
  <c r="L613" i="21" s="1"/>
  <c r="O608" i="21"/>
  <c r="L610" i="21" s="1"/>
  <c r="L516" i="21"/>
  <c r="L240" i="20"/>
  <c r="U310" i="21"/>
  <c r="L314" i="21" s="1"/>
  <c r="Q90" i="21"/>
  <c r="P765" i="22"/>
  <c r="AA765" i="22" s="1"/>
  <c r="AJ40" i="22" s="1"/>
  <c r="O747" i="22"/>
  <c r="L749" i="22" s="1"/>
  <c r="AA602" i="22"/>
  <c r="AO33" i="22" s="1"/>
  <c r="AA510" i="22"/>
  <c r="AO29" i="22" s="1"/>
  <c r="L241" i="21"/>
  <c r="P673" i="22"/>
  <c r="AA673" i="22" s="1"/>
  <c r="AJ36" i="22" s="1"/>
  <c r="AA625" i="22"/>
  <c r="AO34" i="22" s="1"/>
  <c r="Z604" i="22"/>
  <c r="AA604" i="22" s="1"/>
  <c r="AJ33" i="22" s="1"/>
  <c r="Z512" i="22"/>
  <c r="AA512" i="22" s="1"/>
  <c r="AJ29" i="22" s="1"/>
  <c r="Q573" i="23"/>
  <c r="Z98" i="21"/>
  <c r="AA98" i="21" s="1"/>
  <c r="AJ11" i="21" s="1"/>
  <c r="AA648" i="22"/>
  <c r="AO35" i="22" s="1"/>
  <c r="AA280" i="21"/>
  <c r="AO19" i="21" s="1"/>
  <c r="AA257" i="21"/>
  <c r="AO18" i="21" s="1"/>
  <c r="U241" i="21"/>
  <c r="L245" i="21" s="1"/>
  <c r="Z719" i="22"/>
  <c r="AA719" i="22" s="1"/>
  <c r="AJ38" i="22" s="1"/>
  <c r="AA487" i="22"/>
  <c r="AO28" i="22" s="1"/>
  <c r="O527" i="22"/>
  <c r="L527" i="22"/>
  <c r="L516" i="22"/>
  <c r="Z420" i="22"/>
  <c r="AA420" i="22" s="1"/>
  <c r="AJ25" i="22" s="1"/>
  <c r="AA395" i="22"/>
  <c r="AO24" i="22" s="1"/>
  <c r="O402" i="22"/>
  <c r="L404" i="22" s="1"/>
  <c r="O401" i="22"/>
  <c r="L403" i="22" s="1"/>
  <c r="AA372" i="22"/>
  <c r="AO23" i="22" s="1"/>
  <c r="P696" i="23"/>
  <c r="AA696" i="23" s="1"/>
  <c r="AJ37" i="23" s="1"/>
  <c r="O678" i="23"/>
  <c r="L680" i="23" s="1"/>
  <c r="U654" i="23"/>
  <c r="L658" i="23" s="1"/>
  <c r="P626" i="23"/>
  <c r="AA626" i="23" s="1"/>
  <c r="AE34" i="23" s="1"/>
  <c r="U609" i="23"/>
  <c r="L613" i="23" s="1"/>
  <c r="O608" i="23"/>
  <c r="L610" i="23" s="1"/>
  <c r="O609" i="23"/>
  <c r="L611" i="23" s="1"/>
  <c r="L608" i="23"/>
  <c r="L609" i="23"/>
  <c r="U608" i="23"/>
  <c r="L612" i="23" s="1"/>
  <c r="L562" i="23"/>
  <c r="O586" i="22"/>
  <c r="L588" i="22" s="1"/>
  <c r="U494" i="22"/>
  <c r="L498" i="22" s="1"/>
  <c r="P466" i="22"/>
  <c r="AA466" i="22" s="1"/>
  <c r="AJ27" i="22" s="1"/>
  <c r="P443" i="22"/>
  <c r="AA443" i="22" s="1"/>
  <c r="AJ26" i="22" s="1"/>
  <c r="L402" i="22"/>
  <c r="U356" i="22"/>
  <c r="L360" i="22" s="1"/>
  <c r="O355" i="22"/>
  <c r="L357" i="22" s="1"/>
  <c r="O356" i="22"/>
  <c r="L358" i="22" s="1"/>
  <c r="L355" i="22"/>
  <c r="L356" i="22"/>
  <c r="U355" i="22"/>
  <c r="L359" i="22" s="1"/>
  <c r="L332" i="22"/>
  <c r="AA257" i="22"/>
  <c r="AO18" i="22" s="1"/>
  <c r="L241" i="22"/>
  <c r="U194" i="22"/>
  <c r="L198" i="22" s="1"/>
  <c r="U195" i="22"/>
  <c r="L199" i="22" s="1"/>
  <c r="O194" i="22"/>
  <c r="L196" i="22" s="1"/>
  <c r="O195" i="22"/>
  <c r="L197" i="22" s="1"/>
  <c r="L195" i="22"/>
  <c r="L194" i="22"/>
  <c r="X118" i="22"/>
  <c r="X120" i="22" s="1"/>
  <c r="T118" i="22"/>
  <c r="T120" i="22" s="1"/>
  <c r="L118" i="22"/>
  <c r="L120" i="22" s="1"/>
  <c r="H118" i="22"/>
  <c r="H120" i="22" s="1"/>
  <c r="W118" i="22"/>
  <c r="W120" i="22" s="1"/>
  <c r="S118" i="22"/>
  <c r="S120" i="22" s="1"/>
  <c r="O118" i="22"/>
  <c r="O120" i="22" s="1"/>
  <c r="K118" i="22"/>
  <c r="K120" i="22" s="1"/>
  <c r="G118" i="22"/>
  <c r="V118" i="22"/>
  <c r="V120" i="22" s="1"/>
  <c r="N118" i="22"/>
  <c r="N120" i="22" s="1"/>
  <c r="U118" i="22"/>
  <c r="U120" i="22" s="1"/>
  <c r="M118" i="22"/>
  <c r="M120" i="22" s="1"/>
  <c r="R118" i="22"/>
  <c r="R120" i="22" s="1"/>
  <c r="J118" i="22"/>
  <c r="J120" i="22" s="1"/>
  <c r="Y118" i="22"/>
  <c r="Y120" i="22" s="1"/>
  <c r="Q118" i="22"/>
  <c r="I118" i="22"/>
  <c r="I120" i="22" s="1"/>
  <c r="P98" i="22"/>
  <c r="AA98" i="22" s="1"/>
  <c r="AJ11" i="22" s="1"/>
  <c r="O711" i="23"/>
  <c r="L711" i="23"/>
  <c r="Q665" i="23"/>
  <c r="O619" i="23"/>
  <c r="L619" i="23"/>
  <c r="U563" i="23"/>
  <c r="L567" i="23" s="1"/>
  <c r="AA716" i="22"/>
  <c r="U655" i="22"/>
  <c r="L659" i="22" s="1"/>
  <c r="P535" i="22"/>
  <c r="AA535" i="22" s="1"/>
  <c r="AJ30" i="22" s="1"/>
  <c r="Q136" i="22"/>
  <c r="Z650" i="23"/>
  <c r="AA650" i="23" s="1"/>
  <c r="AJ35" i="23" s="1"/>
  <c r="O103" i="21"/>
  <c r="L105" i="21" s="1"/>
  <c r="O562" i="22"/>
  <c r="L564" i="22" s="1"/>
  <c r="AA740" i="23"/>
  <c r="AO39" i="23" s="1"/>
  <c r="O746" i="23"/>
  <c r="L748" i="23" s="1"/>
  <c r="AA717" i="23"/>
  <c r="AO38" i="23" s="1"/>
  <c r="Z558" i="23"/>
  <c r="AA558" i="23" s="1"/>
  <c r="AJ31" i="23" s="1"/>
  <c r="AA487" i="23"/>
  <c r="AO28" i="23" s="1"/>
  <c r="Z466" i="23"/>
  <c r="AA466" i="23" s="1"/>
  <c r="AJ27" i="23" s="1"/>
  <c r="U678" i="23"/>
  <c r="L682" i="23" s="1"/>
  <c r="O240" i="22"/>
  <c r="L242" i="22" s="1"/>
  <c r="O677" i="23"/>
  <c r="L679" i="23" s="1"/>
  <c r="L379" i="23"/>
  <c r="O332" i="23"/>
  <c r="L334" i="23" s="1"/>
  <c r="O333" i="23"/>
  <c r="L335" i="23" s="1"/>
  <c r="O286" i="23"/>
  <c r="L288" i="23" s="1"/>
  <c r="L241" i="23"/>
  <c r="Z213" i="23"/>
  <c r="U700" i="24"/>
  <c r="L704" i="24" s="1"/>
  <c r="P144" i="23"/>
  <c r="AA144" i="23" s="1"/>
  <c r="AJ13" i="23" s="1"/>
  <c r="AA142" i="23"/>
  <c r="AO13" i="23" s="1"/>
  <c r="W118" i="23"/>
  <c r="W120" i="23" s="1"/>
  <c r="S118" i="23"/>
  <c r="S120" i="23" s="1"/>
  <c r="O118" i="23"/>
  <c r="O120" i="23" s="1"/>
  <c r="K118" i="23"/>
  <c r="K120" i="23" s="1"/>
  <c r="G118" i="23"/>
  <c r="Y118" i="23"/>
  <c r="Y120" i="23" s="1"/>
  <c r="T118" i="23"/>
  <c r="T120" i="23" s="1"/>
  <c r="N118" i="23"/>
  <c r="N120" i="23" s="1"/>
  <c r="I118" i="23"/>
  <c r="I120" i="23" s="1"/>
  <c r="X118" i="23"/>
  <c r="X120" i="23" s="1"/>
  <c r="R118" i="23"/>
  <c r="R120" i="23" s="1"/>
  <c r="M118" i="23"/>
  <c r="M120" i="23" s="1"/>
  <c r="H118" i="23"/>
  <c r="H120" i="23" s="1"/>
  <c r="V118" i="23"/>
  <c r="V120" i="23" s="1"/>
  <c r="Q118" i="23"/>
  <c r="L118" i="23"/>
  <c r="L120" i="23" s="1"/>
  <c r="U118" i="23"/>
  <c r="U120" i="23" s="1"/>
  <c r="J118" i="23"/>
  <c r="J120" i="23" s="1"/>
  <c r="O770" i="24"/>
  <c r="L772" i="24" s="1"/>
  <c r="AA763" i="24"/>
  <c r="AO40" i="24" s="1"/>
  <c r="V739" i="24"/>
  <c r="R739" i="24"/>
  <c r="N739" i="24"/>
  <c r="J739" i="24"/>
  <c r="Y739" i="24"/>
  <c r="U739" i="24"/>
  <c r="Q739" i="24"/>
  <c r="Z739" i="24" s="1"/>
  <c r="M739" i="24"/>
  <c r="I739" i="24"/>
  <c r="X739" i="24"/>
  <c r="T739" i="24"/>
  <c r="L739" i="24"/>
  <c r="H739" i="24"/>
  <c r="W739" i="24"/>
  <c r="S739" i="24"/>
  <c r="O739" i="24"/>
  <c r="K739" i="24"/>
  <c r="G739" i="24"/>
  <c r="P739" i="24" s="1"/>
  <c r="AA739" i="24" s="1"/>
  <c r="U701" i="24"/>
  <c r="L705" i="24" s="1"/>
  <c r="AA671" i="24"/>
  <c r="AO36" i="24" s="1"/>
  <c r="O586" i="24"/>
  <c r="L588" i="24" s="1"/>
  <c r="V555" i="24"/>
  <c r="R555" i="24"/>
  <c r="N555" i="24"/>
  <c r="J555" i="24"/>
  <c r="Y555" i="24"/>
  <c r="U555" i="24"/>
  <c r="Q555" i="24"/>
  <c r="Z555" i="24" s="1"/>
  <c r="M555" i="24"/>
  <c r="I555" i="24"/>
  <c r="X555" i="24"/>
  <c r="T555" i="24"/>
  <c r="L555" i="24"/>
  <c r="H555" i="24"/>
  <c r="W555" i="24"/>
  <c r="S555" i="24"/>
  <c r="O555" i="24"/>
  <c r="K555" i="24"/>
  <c r="G555" i="24"/>
  <c r="P555" i="24" s="1"/>
  <c r="U517" i="24"/>
  <c r="L521" i="24" s="1"/>
  <c r="AA487" i="24"/>
  <c r="AO28" i="24" s="1"/>
  <c r="O402" i="24"/>
  <c r="L404" i="24" s="1"/>
  <c r="Z282" i="24"/>
  <c r="AA282" i="24" s="1"/>
  <c r="AJ19" i="24" s="1"/>
  <c r="O747" i="23"/>
  <c r="L749" i="23" s="1"/>
  <c r="O470" i="23"/>
  <c r="L472" i="23" s="1"/>
  <c r="U448" i="23"/>
  <c r="L452" i="23" s="1"/>
  <c r="O447" i="23"/>
  <c r="L449" i="23" s="1"/>
  <c r="O448" i="23"/>
  <c r="L450" i="23" s="1"/>
  <c r="L447" i="23"/>
  <c r="U447" i="23"/>
  <c r="L451" i="23" s="1"/>
  <c r="L448" i="23"/>
  <c r="O402" i="23"/>
  <c r="L404" i="23" s="1"/>
  <c r="L378" i="23"/>
  <c r="AA349" i="23"/>
  <c r="AO22" i="23" s="1"/>
  <c r="AA257" i="23"/>
  <c r="AO18" i="23" s="1"/>
  <c r="Q205" i="23"/>
  <c r="P190" i="23"/>
  <c r="AA190" i="23" s="1"/>
  <c r="AJ15" i="23" s="1"/>
  <c r="AA165" i="23"/>
  <c r="AO14" i="23" s="1"/>
  <c r="O149" i="23"/>
  <c r="L151" i="23" s="1"/>
  <c r="L90" i="23"/>
  <c r="Q90" i="23" s="1"/>
  <c r="O90" i="23"/>
  <c r="L678" i="24"/>
  <c r="P627" i="24"/>
  <c r="AA627" i="24" s="1"/>
  <c r="AJ34" i="24" s="1"/>
  <c r="W578" i="24"/>
  <c r="S578" i="24"/>
  <c r="O578" i="24"/>
  <c r="K578" i="24"/>
  <c r="G578" i="24"/>
  <c r="P578" i="24" s="1"/>
  <c r="V578" i="24"/>
  <c r="R578" i="24"/>
  <c r="N578" i="24"/>
  <c r="J578" i="24"/>
  <c r="Y578" i="24"/>
  <c r="U578" i="24"/>
  <c r="Q578" i="24"/>
  <c r="Z578" i="24" s="1"/>
  <c r="M578" i="24"/>
  <c r="I578" i="24"/>
  <c r="X578" i="24"/>
  <c r="T578" i="24"/>
  <c r="L578" i="24"/>
  <c r="H578" i="24"/>
  <c r="O517" i="24"/>
  <c r="L519" i="24" s="1"/>
  <c r="P511" i="24"/>
  <c r="AA511" i="24" s="1"/>
  <c r="AE29" i="24" s="1"/>
  <c r="Z489" i="24"/>
  <c r="AA489" i="24" s="1"/>
  <c r="AJ28" i="24" s="1"/>
  <c r="L402" i="24"/>
  <c r="U586" i="24"/>
  <c r="L590" i="24" s="1"/>
  <c r="U493" i="24"/>
  <c r="L497" i="24" s="1"/>
  <c r="X417" i="24"/>
  <c r="X419" i="24" s="1"/>
  <c r="T417" i="24"/>
  <c r="T419" i="24" s="1"/>
  <c r="L417" i="24"/>
  <c r="L419" i="24" s="1"/>
  <c r="H417" i="24"/>
  <c r="H419" i="24" s="1"/>
  <c r="W417" i="24"/>
  <c r="W419" i="24" s="1"/>
  <c r="S417" i="24"/>
  <c r="S419" i="24" s="1"/>
  <c r="O417" i="24"/>
  <c r="O419" i="24" s="1"/>
  <c r="K417" i="24"/>
  <c r="K419" i="24" s="1"/>
  <c r="G417" i="24"/>
  <c r="V417" i="24"/>
  <c r="V419" i="24" s="1"/>
  <c r="R417" i="24"/>
  <c r="R419" i="24" s="1"/>
  <c r="N417" i="24"/>
  <c r="N419" i="24" s="1"/>
  <c r="J417" i="24"/>
  <c r="J419" i="24" s="1"/>
  <c r="Y417" i="24"/>
  <c r="Y419" i="24" s="1"/>
  <c r="U417" i="24"/>
  <c r="U419" i="24" s="1"/>
  <c r="Q417" i="24"/>
  <c r="M417" i="24"/>
  <c r="M419" i="24" s="1"/>
  <c r="I417" i="24"/>
  <c r="I419" i="24" s="1"/>
  <c r="U333" i="24"/>
  <c r="L337" i="24" s="1"/>
  <c r="Z213" i="24"/>
  <c r="AA213" i="24" s="1"/>
  <c r="AJ16" i="24" s="1"/>
  <c r="L102" i="24"/>
  <c r="O103" i="24"/>
  <c r="L105" i="24" s="1"/>
  <c r="Z742" i="16"/>
  <c r="AA742" i="16" s="1"/>
  <c r="AJ39" i="16" s="1"/>
  <c r="Z719" i="16"/>
  <c r="AA719" i="16" s="1"/>
  <c r="AJ38" i="16" s="1"/>
  <c r="L677" i="16"/>
  <c r="L493" i="16"/>
  <c r="L309" i="16"/>
  <c r="L435" i="24"/>
  <c r="Q435" i="24" s="1"/>
  <c r="U402" i="24"/>
  <c r="L406" i="24" s="1"/>
  <c r="L379" i="24"/>
  <c r="U379" i="24"/>
  <c r="L383" i="24" s="1"/>
  <c r="O309" i="24"/>
  <c r="L311" i="24" s="1"/>
  <c r="AA280" i="24"/>
  <c r="AO19" i="24" s="1"/>
  <c r="U263" i="24"/>
  <c r="L267" i="24" s="1"/>
  <c r="U264" i="24"/>
  <c r="L268" i="24" s="1"/>
  <c r="O263" i="24"/>
  <c r="L265" i="24" s="1"/>
  <c r="O264" i="24"/>
  <c r="L266" i="24" s="1"/>
  <c r="L264" i="24"/>
  <c r="L263" i="24"/>
  <c r="X187" i="24"/>
  <c r="X189" i="24" s="1"/>
  <c r="T187" i="24"/>
  <c r="T189" i="24" s="1"/>
  <c r="L187" i="24"/>
  <c r="L189" i="24" s="1"/>
  <c r="H187" i="24"/>
  <c r="H189" i="24" s="1"/>
  <c r="W187" i="24"/>
  <c r="W189" i="24" s="1"/>
  <c r="S187" i="24"/>
  <c r="S189" i="24" s="1"/>
  <c r="O187" i="24"/>
  <c r="O189" i="24" s="1"/>
  <c r="K187" i="24"/>
  <c r="K189" i="24" s="1"/>
  <c r="G187" i="24"/>
  <c r="V187" i="24"/>
  <c r="V189" i="24" s="1"/>
  <c r="N187" i="24"/>
  <c r="N189" i="24" s="1"/>
  <c r="U187" i="24"/>
  <c r="U189" i="24" s="1"/>
  <c r="M187" i="24"/>
  <c r="M189" i="24" s="1"/>
  <c r="R187" i="24"/>
  <c r="R189" i="24" s="1"/>
  <c r="J187" i="24"/>
  <c r="J189" i="24" s="1"/>
  <c r="Y187" i="24"/>
  <c r="Y189" i="24" s="1"/>
  <c r="Q187" i="24"/>
  <c r="I187" i="24"/>
  <c r="I189" i="24" s="1"/>
  <c r="P167" i="24"/>
  <c r="AA167" i="24" s="1"/>
  <c r="AJ14" i="24" s="1"/>
  <c r="P144" i="24"/>
  <c r="AA144" i="24" s="1"/>
  <c r="AJ13" i="24" s="1"/>
  <c r="O126" i="24"/>
  <c r="L128" i="24" s="1"/>
  <c r="L103" i="24"/>
  <c r="P764" i="16"/>
  <c r="L746" i="16"/>
  <c r="L723" i="16"/>
  <c r="P695" i="16"/>
  <c r="Z649" i="16"/>
  <c r="L586" i="16"/>
  <c r="Z581" i="16"/>
  <c r="U448" i="16"/>
  <c r="L452" i="16" s="1"/>
  <c r="L402" i="16"/>
  <c r="Z397" i="16"/>
  <c r="AA397" i="16" s="1"/>
  <c r="AJ24" i="16" s="1"/>
  <c r="L218" i="16"/>
  <c r="Z213" i="16"/>
  <c r="AA213" i="16" s="1"/>
  <c r="AJ16" i="16" s="1"/>
  <c r="L747" i="24"/>
  <c r="U747" i="24"/>
  <c r="L751" i="24" s="1"/>
  <c r="U678" i="24"/>
  <c r="L682" i="24" s="1"/>
  <c r="U585" i="24"/>
  <c r="L589" i="24" s="1"/>
  <c r="O563" i="24"/>
  <c r="L565" i="24" s="1"/>
  <c r="O493" i="24"/>
  <c r="L495" i="24" s="1"/>
  <c r="L471" i="24"/>
  <c r="U471" i="24"/>
  <c r="L475" i="24" s="1"/>
  <c r="U286" i="24"/>
  <c r="L290" i="24" s="1"/>
  <c r="U493" i="16"/>
  <c r="L497" i="16" s="1"/>
  <c r="U125" i="16"/>
  <c r="L129" i="16" s="1"/>
  <c r="Q481" i="24"/>
  <c r="O356" i="24"/>
  <c r="L358" i="24" s="1"/>
  <c r="L355" i="24"/>
  <c r="U355" i="24"/>
  <c r="L359" i="24" s="1"/>
  <c r="U356" i="24"/>
  <c r="L360" i="24" s="1"/>
  <c r="O355" i="24"/>
  <c r="L357" i="24" s="1"/>
  <c r="L356" i="24"/>
  <c r="U332" i="24"/>
  <c r="L336" i="24" s="1"/>
  <c r="U217" i="24"/>
  <c r="L221" i="24" s="1"/>
  <c r="U218" i="24"/>
  <c r="L222" i="24" s="1"/>
  <c r="U746" i="16"/>
  <c r="L750" i="16" s="1"/>
  <c r="U747" i="16"/>
  <c r="L751" i="16" s="1"/>
  <c r="Z695" i="16"/>
  <c r="P649" i="16"/>
  <c r="U609" i="16"/>
  <c r="L613" i="16" s="1"/>
  <c r="O608" i="16"/>
  <c r="L610" i="16" s="1"/>
  <c r="O609" i="16"/>
  <c r="L611" i="16" s="1"/>
  <c r="L608" i="16"/>
  <c r="L609" i="16"/>
  <c r="U608" i="16"/>
  <c r="L612" i="16" s="1"/>
  <c r="AA556" i="16"/>
  <c r="AO31" i="16" s="1"/>
  <c r="O540" i="16"/>
  <c r="L542" i="16" s="1"/>
  <c r="L539" i="16"/>
  <c r="U494" i="16"/>
  <c r="L498" i="16" s="1"/>
  <c r="L458" i="16"/>
  <c r="O458" i="16"/>
  <c r="L356" i="16"/>
  <c r="U241" i="16"/>
  <c r="L245" i="16" s="1"/>
  <c r="O240" i="16"/>
  <c r="L242" i="16" s="1"/>
  <c r="O241" i="16"/>
  <c r="L243" i="16" s="1"/>
  <c r="L240" i="16"/>
  <c r="L241" i="16"/>
  <c r="U240" i="16"/>
  <c r="L244" i="16" s="1"/>
  <c r="AA188" i="16"/>
  <c r="AO15" i="16" s="1"/>
  <c r="O172" i="16"/>
  <c r="L174" i="16" s="1"/>
  <c r="L171" i="16"/>
  <c r="O125" i="16"/>
  <c r="L127" i="16" s="1"/>
  <c r="U655" i="16"/>
  <c r="L659" i="16" s="1"/>
  <c r="O562" i="16"/>
  <c r="L564" i="16" s="1"/>
  <c r="AA581" i="16"/>
  <c r="AJ32" i="16" s="1"/>
  <c r="L470" i="16"/>
  <c r="U470" i="16"/>
  <c r="L474" i="16" s="1"/>
  <c r="L378" i="16"/>
  <c r="L379" i="16"/>
  <c r="O287" i="16"/>
  <c r="L289" i="16" s="1"/>
  <c r="O194" i="16"/>
  <c r="L196" i="16" s="1"/>
  <c r="U103" i="16"/>
  <c r="L107" i="16" s="1"/>
  <c r="U102" i="16"/>
  <c r="L106" i="16" s="1"/>
  <c r="V670" i="17"/>
  <c r="R670" i="17"/>
  <c r="N670" i="17"/>
  <c r="J670" i="17"/>
  <c r="X670" i="17"/>
  <c r="T670" i="17"/>
  <c r="L670" i="17"/>
  <c r="H670" i="17"/>
  <c r="U670" i="17"/>
  <c r="M670" i="17"/>
  <c r="Y670" i="17"/>
  <c r="Q670" i="17"/>
  <c r="Z670" i="17" s="1"/>
  <c r="I670" i="17"/>
  <c r="O670" i="17"/>
  <c r="K670" i="17"/>
  <c r="W670" i="17"/>
  <c r="G670" i="17"/>
  <c r="P670" i="17" s="1"/>
  <c r="S670" i="17"/>
  <c r="U424" i="17"/>
  <c r="L428" i="17" s="1"/>
  <c r="U494" i="17"/>
  <c r="L498" i="17" s="1"/>
  <c r="O159" i="17"/>
  <c r="L159" i="17"/>
  <c r="O264" i="17"/>
  <c r="L266" i="17" s="1"/>
  <c r="L263" i="17"/>
  <c r="O263" i="17"/>
  <c r="L265" i="17" s="1"/>
  <c r="U264" i="17"/>
  <c r="L268" i="17" s="1"/>
  <c r="L264" i="17"/>
  <c r="U263" i="17"/>
  <c r="L267" i="17" s="1"/>
  <c r="U333" i="17"/>
  <c r="L337" i="17" s="1"/>
  <c r="O332" i="17"/>
  <c r="L334" i="17" s="1"/>
  <c r="O333" i="17"/>
  <c r="L335" i="17" s="1"/>
  <c r="L332" i="17"/>
  <c r="Z718" i="17"/>
  <c r="L724" i="17"/>
  <c r="U723" i="17"/>
  <c r="L727" i="17" s="1"/>
  <c r="U724" i="17"/>
  <c r="L728" i="17" s="1"/>
  <c r="O723" i="17"/>
  <c r="L725" i="17" s="1"/>
  <c r="O724" i="17"/>
  <c r="L726" i="17" s="1"/>
  <c r="L723" i="17"/>
  <c r="U608" i="17"/>
  <c r="L612" i="17" s="1"/>
  <c r="O517" i="17"/>
  <c r="L519" i="17" s="1"/>
  <c r="L516" i="17"/>
  <c r="L517" i="17"/>
  <c r="U517" i="17"/>
  <c r="L521" i="17" s="1"/>
  <c r="U516" i="17"/>
  <c r="L520" i="17" s="1"/>
  <c r="O516" i="17"/>
  <c r="L518" i="17" s="1"/>
  <c r="U470" i="17"/>
  <c r="L474" i="17" s="1"/>
  <c r="O471" i="17"/>
  <c r="L473" i="17" s="1"/>
  <c r="L471" i="17"/>
  <c r="O470" i="17"/>
  <c r="L472" i="17" s="1"/>
  <c r="U471" i="17"/>
  <c r="L475" i="17" s="1"/>
  <c r="L470" i="17"/>
  <c r="U356" i="17"/>
  <c r="L360" i="17" s="1"/>
  <c r="O355" i="17"/>
  <c r="L357" i="17" s="1"/>
  <c r="W279" i="17"/>
  <c r="W281" i="17" s="1"/>
  <c r="P144" i="17"/>
  <c r="Z236" i="17"/>
  <c r="AA236" i="17" s="1"/>
  <c r="AJ17" i="17" s="1"/>
  <c r="U125" i="17"/>
  <c r="L129" i="17" s="1"/>
  <c r="O125" i="17"/>
  <c r="L127" i="17" s="1"/>
  <c r="U126" i="17"/>
  <c r="L130" i="17" s="1"/>
  <c r="L125" i="17"/>
  <c r="O126" i="17"/>
  <c r="L128" i="17" s="1"/>
  <c r="L126" i="17"/>
  <c r="U240" i="17"/>
  <c r="L244" i="17" s="1"/>
  <c r="O527" i="18"/>
  <c r="L527" i="18"/>
  <c r="Z144" i="18"/>
  <c r="P282" i="18"/>
  <c r="AA282" i="18" s="1"/>
  <c r="AJ19" i="18" s="1"/>
  <c r="AA259" i="18"/>
  <c r="AJ18" i="18" s="1"/>
  <c r="O435" i="18"/>
  <c r="L435" i="18"/>
  <c r="O608" i="19"/>
  <c r="L610" i="19" s="1"/>
  <c r="U609" i="19"/>
  <c r="L613" i="19" s="1"/>
  <c r="U471" i="18"/>
  <c r="L475" i="18" s="1"/>
  <c r="O470" i="18"/>
  <c r="L472" i="18" s="1"/>
  <c r="U470" i="18"/>
  <c r="L474" i="18" s="1"/>
  <c r="L470" i="18"/>
  <c r="O471" i="18"/>
  <c r="L473" i="18" s="1"/>
  <c r="L471" i="18"/>
  <c r="AA718" i="19"/>
  <c r="AE38" i="19" s="1"/>
  <c r="AA673" i="19"/>
  <c r="AJ36" i="19" s="1"/>
  <c r="L125" i="18"/>
  <c r="Z764" i="19"/>
  <c r="AA649" i="19"/>
  <c r="AE35" i="19" s="1"/>
  <c r="V624" i="19"/>
  <c r="R624" i="19"/>
  <c r="N624" i="19"/>
  <c r="J624" i="19"/>
  <c r="Y624" i="19"/>
  <c r="U624" i="19"/>
  <c r="Q624" i="19"/>
  <c r="Z624" i="19" s="1"/>
  <c r="M624" i="19"/>
  <c r="I624" i="19"/>
  <c r="X624" i="19"/>
  <c r="H624" i="19"/>
  <c r="T624" i="19"/>
  <c r="L624" i="19"/>
  <c r="W624" i="19"/>
  <c r="G624" i="19"/>
  <c r="P624" i="19" s="1"/>
  <c r="AA624" i="19" s="1"/>
  <c r="S624" i="19"/>
  <c r="O624" i="19"/>
  <c r="K624" i="19"/>
  <c r="O573" i="19"/>
  <c r="L573" i="19"/>
  <c r="Q573" i="19" s="1"/>
  <c r="AA580" i="19"/>
  <c r="AE32" i="19" s="1"/>
  <c r="AA603" i="19"/>
  <c r="AE33" i="19" s="1"/>
  <c r="U493" i="19"/>
  <c r="L497" i="19" s="1"/>
  <c r="L494" i="19"/>
  <c r="O493" i="19"/>
  <c r="L495" i="19" s="1"/>
  <c r="U494" i="19"/>
  <c r="L498" i="19" s="1"/>
  <c r="O494" i="19"/>
  <c r="L496" i="19" s="1"/>
  <c r="L493" i="19"/>
  <c r="U218" i="19"/>
  <c r="L222" i="19" s="1"/>
  <c r="O217" i="19"/>
  <c r="L219" i="19" s="1"/>
  <c r="O218" i="19"/>
  <c r="L220" i="19" s="1"/>
  <c r="L217" i="19"/>
  <c r="L218" i="19"/>
  <c r="U217" i="19"/>
  <c r="L221" i="19" s="1"/>
  <c r="AA535" i="20"/>
  <c r="AJ30" i="20" s="1"/>
  <c r="AA328" i="20"/>
  <c r="AJ21" i="20" s="1"/>
  <c r="U125" i="20"/>
  <c r="L129" i="20" s="1"/>
  <c r="O126" i="20"/>
  <c r="L128" i="20" s="1"/>
  <c r="L126" i="20"/>
  <c r="U126" i="20"/>
  <c r="L130" i="20" s="1"/>
  <c r="O125" i="20"/>
  <c r="L127" i="20" s="1"/>
  <c r="L125" i="20"/>
  <c r="Z443" i="19"/>
  <c r="AA443" i="19" s="1"/>
  <c r="AJ26" i="19" s="1"/>
  <c r="AA303" i="19"/>
  <c r="AO20" i="19" s="1"/>
  <c r="U264" i="19"/>
  <c r="L268" i="19" s="1"/>
  <c r="V210" i="19"/>
  <c r="V212" i="19" s="1"/>
  <c r="R210" i="19"/>
  <c r="R212" i="19" s="1"/>
  <c r="N210" i="19"/>
  <c r="N212" i="19" s="1"/>
  <c r="J210" i="19"/>
  <c r="J212" i="19" s="1"/>
  <c r="Y210" i="19"/>
  <c r="Y212" i="19" s="1"/>
  <c r="U210" i="19"/>
  <c r="U212" i="19" s="1"/>
  <c r="Q210" i="19"/>
  <c r="M210" i="19"/>
  <c r="M212" i="19" s="1"/>
  <c r="I210" i="19"/>
  <c r="I212" i="19" s="1"/>
  <c r="S210" i="19"/>
  <c r="S212" i="19" s="1"/>
  <c r="K210" i="19"/>
  <c r="K212" i="19" s="1"/>
  <c r="X210" i="19"/>
  <c r="X212" i="19" s="1"/>
  <c r="H210" i="19"/>
  <c r="H212" i="19" s="1"/>
  <c r="O210" i="19"/>
  <c r="O212" i="19" s="1"/>
  <c r="L210" i="19"/>
  <c r="L212" i="19" s="1"/>
  <c r="W210" i="19"/>
  <c r="W212" i="19" s="1"/>
  <c r="G210" i="19"/>
  <c r="T210" i="19"/>
  <c r="T212" i="19" s="1"/>
  <c r="P764" i="20"/>
  <c r="AA764" i="20" s="1"/>
  <c r="AE40" i="20" s="1"/>
  <c r="AA742" i="20"/>
  <c r="AJ39" i="20" s="1"/>
  <c r="AA626" i="20"/>
  <c r="AE34" i="20" s="1"/>
  <c r="O550" i="20"/>
  <c r="L550" i="20"/>
  <c r="O494" i="20"/>
  <c r="L496" i="20" s="1"/>
  <c r="Z673" i="20"/>
  <c r="AA673" i="20" s="1"/>
  <c r="AJ36" i="20" s="1"/>
  <c r="AA190" i="20"/>
  <c r="AJ15" i="20" s="1"/>
  <c r="O550" i="21"/>
  <c r="L550" i="21"/>
  <c r="AA489" i="21"/>
  <c r="AJ28" i="21" s="1"/>
  <c r="U378" i="21"/>
  <c r="L382" i="21" s="1"/>
  <c r="O379" i="21"/>
  <c r="L381" i="21" s="1"/>
  <c r="L379" i="21"/>
  <c r="O378" i="21"/>
  <c r="L380" i="21" s="1"/>
  <c r="U379" i="21"/>
  <c r="L383" i="21" s="1"/>
  <c r="L378" i="21"/>
  <c r="AA167" i="21"/>
  <c r="AJ14" i="21" s="1"/>
  <c r="Q573" i="20"/>
  <c r="U470" i="20"/>
  <c r="L474" i="20" s="1"/>
  <c r="U471" i="20"/>
  <c r="L475" i="20" s="1"/>
  <c r="O470" i="20"/>
  <c r="L472" i="20" s="1"/>
  <c r="L470" i="20"/>
  <c r="O471" i="20"/>
  <c r="L473" i="20" s="1"/>
  <c r="L471" i="20"/>
  <c r="L424" i="20"/>
  <c r="AA719" i="21"/>
  <c r="AJ38" i="21" s="1"/>
  <c r="O678" i="21"/>
  <c r="L680" i="21" s="1"/>
  <c r="O677" i="21"/>
  <c r="L679" i="21" s="1"/>
  <c r="L677" i="21"/>
  <c r="U678" i="21"/>
  <c r="L682" i="21" s="1"/>
  <c r="V256" i="21"/>
  <c r="V258" i="21" s="1"/>
  <c r="R256" i="21"/>
  <c r="R258" i="21" s="1"/>
  <c r="N256" i="21"/>
  <c r="N258" i="21" s="1"/>
  <c r="J256" i="21"/>
  <c r="J258" i="21" s="1"/>
  <c r="Y256" i="21"/>
  <c r="Y258" i="21" s="1"/>
  <c r="T256" i="21"/>
  <c r="T258" i="21" s="1"/>
  <c r="O256" i="21"/>
  <c r="O258" i="21" s="1"/>
  <c r="I256" i="21"/>
  <c r="I258" i="21" s="1"/>
  <c r="X256" i="21"/>
  <c r="X258" i="21" s="1"/>
  <c r="S256" i="21"/>
  <c r="S258" i="21" s="1"/>
  <c r="M256" i="21"/>
  <c r="M258" i="21" s="1"/>
  <c r="H256" i="21"/>
  <c r="H258" i="21" s="1"/>
  <c r="W256" i="21"/>
  <c r="W258" i="21" s="1"/>
  <c r="L256" i="21"/>
  <c r="L258" i="21" s="1"/>
  <c r="U256" i="21"/>
  <c r="U258" i="21" s="1"/>
  <c r="K256" i="21"/>
  <c r="K258" i="21" s="1"/>
  <c r="Q256" i="21"/>
  <c r="G256" i="21"/>
  <c r="U470" i="21"/>
  <c r="L474" i="21" s="1"/>
  <c r="U471" i="21"/>
  <c r="L475" i="21" s="1"/>
  <c r="O470" i="21"/>
  <c r="L472" i="21" s="1"/>
  <c r="L471" i="21"/>
  <c r="L470" i="21"/>
  <c r="O471" i="21"/>
  <c r="L473" i="21" s="1"/>
  <c r="L517" i="21"/>
  <c r="O724" i="22"/>
  <c r="L726" i="22" s="1"/>
  <c r="O723" i="22"/>
  <c r="L725" i="22" s="1"/>
  <c r="O159" i="21"/>
  <c r="L159" i="21"/>
  <c r="U700" i="22"/>
  <c r="L704" i="22" s="1"/>
  <c r="U701" i="22"/>
  <c r="L705" i="22" s="1"/>
  <c r="O700" i="22"/>
  <c r="L702" i="22" s="1"/>
  <c r="O701" i="22"/>
  <c r="L703" i="22" s="1"/>
  <c r="L701" i="22"/>
  <c r="L700" i="22"/>
  <c r="AA374" i="19"/>
  <c r="AJ23" i="19" s="1"/>
  <c r="O425" i="21"/>
  <c r="L427" i="21" s="1"/>
  <c r="L424" i="21"/>
  <c r="O424" i="21"/>
  <c r="L426" i="21" s="1"/>
  <c r="U425" i="21"/>
  <c r="L429" i="21" s="1"/>
  <c r="L425" i="21"/>
  <c r="U424" i="21"/>
  <c r="L428" i="21" s="1"/>
  <c r="Z718" i="22"/>
  <c r="AA718" i="22" s="1"/>
  <c r="AE38" i="22" s="1"/>
  <c r="U723" i="23"/>
  <c r="L727" i="23" s="1"/>
  <c r="U724" i="23"/>
  <c r="L728" i="23" s="1"/>
  <c r="O723" i="23"/>
  <c r="L725" i="23" s="1"/>
  <c r="O724" i="23"/>
  <c r="L726" i="23" s="1"/>
  <c r="L724" i="23"/>
  <c r="L723" i="23"/>
  <c r="L585" i="22"/>
  <c r="P190" i="22"/>
  <c r="AA190" i="22" s="1"/>
  <c r="AJ15" i="22" s="1"/>
  <c r="Y762" i="23"/>
  <c r="U762" i="23"/>
  <c r="Q762" i="23"/>
  <c r="Z762" i="23" s="1"/>
  <c r="M762" i="23"/>
  <c r="I762" i="23"/>
  <c r="X762" i="23"/>
  <c r="T762" i="23"/>
  <c r="L762" i="23"/>
  <c r="H762" i="23"/>
  <c r="V762" i="23"/>
  <c r="N762" i="23"/>
  <c r="S762" i="23"/>
  <c r="K762" i="23"/>
  <c r="R762" i="23"/>
  <c r="J762" i="23"/>
  <c r="W762" i="23"/>
  <c r="O762" i="23"/>
  <c r="G762" i="23"/>
  <c r="P762" i="23" s="1"/>
  <c r="AA762" i="23" s="1"/>
  <c r="AA556" i="22"/>
  <c r="AO31" i="22" s="1"/>
  <c r="Y325" i="22"/>
  <c r="Y327" i="22" s="1"/>
  <c r="U325" i="22"/>
  <c r="U327" i="22" s="1"/>
  <c r="Q325" i="22"/>
  <c r="M325" i="22"/>
  <c r="M327" i="22" s="1"/>
  <c r="I325" i="22"/>
  <c r="X325" i="22"/>
  <c r="X327" i="22" s="1"/>
  <c r="T325" i="22"/>
  <c r="T327" i="22" s="1"/>
  <c r="L325" i="22"/>
  <c r="L327" i="22" s="1"/>
  <c r="H325" i="22"/>
  <c r="H327" i="22" s="1"/>
  <c r="W325" i="22"/>
  <c r="W327" i="22" s="1"/>
  <c r="O325" i="22"/>
  <c r="O327" i="22" s="1"/>
  <c r="G325" i="22"/>
  <c r="V325" i="22"/>
  <c r="V327" i="22" s="1"/>
  <c r="N325" i="22"/>
  <c r="N327" i="22" s="1"/>
  <c r="S325" i="22"/>
  <c r="S327" i="22" s="1"/>
  <c r="K325" i="22"/>
  <c r="K327" i="22" s="1"/>
  <c r="R325" i="22"/>
  <c r="R327" i="22" s="1"/>
  <c r="J325" i="22"/>
  <c r="J327" i="22" s="1"/>
  <c r="Q228" i="22"/>
  <c r="O609" i="22"/>
  <c r="L611" i="22" s="1"/>
  <c r="L563" i="22"/>
  <c r="U425" i="22"/>
  <c r="L429" i="22" s="1"/>
  <c r="U424" i="22"/>
  <c r="L428" i="22" s="1"/>
  <c r="O182" i="23"/>
  <c r="L182" i="23"/>
  <c r="Q182" i="23" s="1"/>
  <c r="O343" i="23"/>
  <c r="L343" i="23"/>
  <c r="W279" i="23"/>
  <c r="W281" i="23" s="1"/>
  <c r="S279" i="23"/>
  <c r="S281" i="23" s="1"/>
  <c r="O279" i="23"/>
  <c r="O281" i="23" s="1"/>
  <c r="K279" i="23"/>
  <c r="K281" i="23" s="1"/>
  <c r="G279" i="23"/>
  <c r="V279" i="23"/>
  <c r="V281" i="23" s="1"/>
  <c r="R279" i="23"/>
  <c r="R281" i="23" s="1"/>
  <c r="N279" i="23"/>
  <c r="N281" i="23" s="1"/>
  <c r="J279" i="23"/>
  <c r="J281" i="23" s="1"/>
  <c r="X279" i="23"/>
  <c r="X281" i="23" s="1"/>
  <c r="T279" i="23"/>
  <c r="T281" i="23" s="1"/>
  <c r="L279" i="23"/>
  <c r="L281" i="23" s="1"/>
  <c r="H279" i="23"/>
  <c r="H281" i="23" s="1"/>
  <c r="Q279" i="23"/>
  <c r="M279" i="23"/>
  <c r="M281" i="23" s="1"/>
  <c r="Y279" i="23"/>
  <c r="Y281" i="23" s="1"/>
  <c r="I279" i="23"/>
  <c r="I281" i="23" s="1"/>
  <c r="U279" i="23"/>
  <c r="U281" i="23" s="1"/>
  <c r="AA213" i="23"/>
  <c r="AJ16" i="23" s="1"/>
  <c r="U125" i="23"/>
  <c r="L129" i="23" s="1"/>
  <c r="O125" i="23"/>
  <c r="L127" i="23" s="1"/>
  <c r="U126" i="23"/>
  <c r="L130" i="23" s="1"/>
  <c r="L125" i="23"/>
  <c r="O126" i="23"/>
  <c r="L128" i="23" s="1"/>
  <c r="L126" i="23"/>
  <c r="P98" i="23"/>
  <c r="AA98" i="23" s="1"/>
  <c r="AJ11" i="23" s="1"/>
  <c r="O724" i="24"/>
  <c r="L726" i="24" s="1"/>
  <c r="L723" i="24"/>
  <c r="L724" i="24"/>
  <c r="U723" i="24"/>
  <c r="L727" i="24" s="1"/>
  <c r="U724" i="24"/>
  <c r="L728" i="24" s="1"/>
  <c r="O723" i="24"/>
  <c r="L725" i="24" s="1"/>
  <c r="O540" i="24"/>
  <c r="L542" i="24" s="1"/>
  <c r="L539" i="24"/>
  <c r="L540" i="24"/>
  <c r="U539" i="24"/>
  <c r="L543" i="24" s="1"/>
  <c r="U540" i="24"/>
  <c r="L544" i="24" s="1"/>
  <c r="O539" i="24"/>
  <c r="L541" i="24" s="1"/>
  <c r="L471" i="23"/>
  <c r="L401" i="23"/>
  <c r="U264" i="23"/>
  <c r="L268" i="23" s="1"/>
  <c r="O263" i="23"/>
  <c r="L265" i="23" s="1"/>
  <c r="O264" i="23"/>
  <c r="L266" i="23" s="1"/>
  <c r="L263" i="23"/>
  <c r="U263" i="23"/>
  <c r="L267" i="23" s="1"/>
  <c r="L264" i="23"/>
  <c r="P764" i="17"/>
  <c r="Z765" i="17"/>
  <c r="AA765" i="17" s="1"/>
  <c r="AJ40" i="17" s="1"/>
  <c r="P718" i="17"/>
  <c r="Z742" i="17"/>
  <c r="AA742" i="17" s="1"/>
  <c r="AJ39" i="17" s="1"/>
  <c r="P695" i="17"/>
  <c r="O716" i="17"/>
  <c r="Z695" i="17"/>
  <c r="AA622" i="17"/>
  <c r="Z604" i="17"/>
  <c r="AA604" i="17" s="1"/>
  <c r="AJ33" i="17" s="1"/>
  <c r="AA625" i="17"/>
  <c r="AO34" i="17" s="1"/>
  <c r="P535" i="17"/>
  <c r="AA535" i="17" s="1"/>
  <c r="AJ30" i="17" s="1"/>
  <c r="P489" i="17"/>
  <c r="Z581" i="17"/>
  <c r="AA581" i="17" s="1"/>
  <c r="AJ32" i="17" s="1"/>
  <c r="P580" i="17"/>
  <c r="AA580" i="17" s="1"/>
  <c r="AE32" i="17" s="1"/>
  <c r="O494" i="17"/>
  <c r="L496" i="17" s="1"/>
  <c r="AA579" i="17"/>
  <c r="AO32" i="17" s="1"/>
  <c r="AP13" i="17" s="1"/>
  <c r="U586" i="17"/>
  <c r="L590" i="17" s="1"/>
  <c r="O586" i="17"/>
  <c r="L588" i="17" s="1"/>
  <c r="O585" i="17"/>
  <c r="L587" i="17" s="1"/>
  <c r="L585" i="17"/>
  <c r="P558" i="17"/>
  <c r="AA558" i="17" s="1"/>
  <c r="AJ31" i="17" s="1"/>
  <c r="Z511" i="17"/>
  <c r="Z443" i="17"/>
  <c r="AA443" i="17" s="1"/>
  <c r="AJ26" i="17" s="1"/>
  <c r="U401" i="17"/>
  <c r="L405" i="17" s="1"/>
  <c r="O402" i="17"/>
  <c r="L404" i="17" s="1"/>
  <c r="L402" i="17"/>
  <c r="O401" i="17"/>
  <c r="L403" i="17" s="1"/>
  <c r="U402" i="17"/>
  <c r="L406" i="17" s="1"/>
  <c r="L401" i="17"/>
  <c r="U332" i="17"/>
  <c r="L336" i="17" s="1"/>
  <c r="AA280" i="17"/>
  <c r="AO19" i="17" s="1"/>
  <c r="AP29" i="17" s="1"/>
  <c r="O493" i="17"/>
  <c r="L495" i="17" s="1"/>
  <c r="O458" i="17"/>
  <c r="L458" i="17"/>
  <c r="U241" i="17"/>
  <c r="L245" i="17" s="1"/>
  <c r="U217" i="17"/>
  <c r="L221" i="17" s="1"/>
  <c r="O218" i="17"/>
  <c r="L220" i="17" s="1"/>
  <c r="L218" i="17"/>
  <c r="O217" i="17"/>
  <c r="L219" i="17" s="1"/>
  <c r="U218" i="17"/>
  <c r="L222" i="17" s="1"/>
  <c r="L217" i="17"/>
  <c r="L379" i="17"/>
  <c r="O356" i="17"/>
  <c r="L358" i="17" s="1"/>
  <c r="O241" i="17"/>
  <c r="L243" i="17" s="1"/>
  <c r="U286" i="17"/>
  <c r="L290" i="17" s="1"/>
  <c r="U148" i="17"/>
  <c r="L152" i="17" s="1"/>
  <c r="O148" i="17"/>
  <c r="L150" i="17" s="1"/>
  <c r="L148" i="17"/>
  <c r="Z213" i="17"/>
  <c r="Z144" i="17"/>
  <c r="Z627" i="18"/>
  <c r="AA627" i="18" s="1"/>
  <c r="AJ34" i="18" s="1"/>
  <c r="Z190" i="17"/>
  <c r="AA190" i="17" s="1"/>
  <c r="AJ15" i="17" s="1"/>
  <c r="O103" i="17"/>
  <c r="L105" i="17" s="1"/>
  <c r="L102" i="17"/>
  <c r="AA717" i="18"/>
  <c r="AO38" i="18" s="1"/>
  <c r="X624" i="18"/>
  <c r="T624" i="18"/>
  <c r="L624" i="18"/>
  <c r="H624" i="18"/>
  <c r="U624" i="18"/>
  <c r="O624" i="18"/>
  <c r="J624" i="18"/>
  <c r="W624" i="18"/>
  <c r="R624" i="18"/>
  <c r="M624" i="18"/>
  <c r="G624" i="18"/>
  <c r="P624" i="18" s="1"/>
  <c r="Q624" i="18"/>
  <c r="Z624" i="18" s="1"/>
  <c r="Y624" i="18"/>
  <c r="N624" i="18"/>
  <c r="V624" i="18"/>
  <c r="K624" i="18"/>
  <c r="S624" i="18"/>
  <c r="I624" i="18"/>
  <c r="O562" i="18"/>
  <c r="L564" i="18" s="1"/>
  <c r="L517" i="18"/>
  <c r="AA763" i="18"/>
  <c r="AO40" i="18" s="1"/>
  <c r="U746" i="18"/>
  <c r="L750" i="18" s="1"/>
  <c r="Z650" i="18"/>
  <c r="AA650" i="18" s="1"/>
  <c r="AJ35" i="18" s="1"/>
  <c r="P580" i="18"/>
  <c r="AA580" i="18" s="1"/>
  <c r="AE32" i="18" s="1"/>
  <c r="O563" i="18"/>
  <c r="L565" i="18" s="1"/>
  <c r="O401" i="18"/>
  <c r="L403" i="18" s="1"/>
  <c r="AA234" i="18"/>
  <c r="AO17" i="18" s="1"/>
  <c r="P672" i="18"/>
  <c r="AA672" i="18" s="1"/>
  <c r="AE36" i="18" s="1"/>
  <c r="P534" i="18"/>
  <c r="O516" i="18"/>
  <c r="L518" i="18" s="1"/>
  <c r="Z512" i="18"/>
  <c r="L770" i="18"/>
  <c r="P443" i="18"/>
  <c r="AA443" i="18" s="1"/>
  <c r="AJ26" i="18" s="1"/>
  <c r="O240" i="18"/>
  <c r="L242" i="18" s="1"/>
  <c r="AA188" i="18"/>
  <c r="AO15" i="18" s="1"/>
  <c r="AA395" i="18"/>
  <c r="AO24" i="18" s="1"/>
  <c r="L218" i="18"/>
  <c r="P121" i="18"/>
  <c r="AA121" i="18" s="1"/>
  <c r="AJ12" i="18" s="1"/>
  <c r="L425" i="18"/>
  <c r="U402" i="18"/>
  <c r="L406" i="18" s="1"/>
  <c r="O402" i="18"/>
  <c r="L404" i="18" s="1"/>
  <c r="U356" i="18"/>
  <c r="L360" i="18" s="1"/>
  <c r="O355" i="18"/>
  <c r="L357" i="18" s="1"/>
  <c r="O356" i="18"/>
  <c r="L358" i="18" s="1"/>
  <c r="L355" i="18"/>
  <c r="L356" i="18"/>
  <c r="U355" i="18"/>
  <c r="L359" i="18" s="1"/>
  <c r="Z305" i="18"/>
  <c r="AA305" i="18" s="1"/>
  <c r="AJ20" i="18" s="1"/>
  <c r="AA303" i="18"/>
  <c r="AO20" i="18" s="1"/>
  <c r="P741" i="19"/>
  <c r="AA741" i="19" s="1"/>
  <c r="AE39" i="19" s="1"/>
  <c r="U724" i="19"/>
  <c r="L728" i="19" s="1"/>
  <c r="O723" i="19"/>
  <c r="L725" i="19" s="1"/>
  <c r="O724" i="19"/>
  <c r="L726" i="19" s="1"/>
  <c r="L723" i="19"/>
  <c r="L724" i="19"/>
  <c r="U723" i="19"/>
  <c r="L727" i="19" s="1"/>
  <c r="U125" i="18"/>
  <c r="L129" i="18" s="1"/>
  <c r="L126" i="18"/>
  <c r="L677" i="19"/>
  <c r="P167" i="18"/>
  <c r="AA167" i="18" s="1"/>
  <c r="AJ14" i="18" s="1"/>
  <c r="U654" i="19"/>
  <c r="L658" i="19" s="1"/>
  <c r="U655" i="19"/>
  <c r="L659" i="19" s="1"/>
  <c r="O654" i="19"/>
  <c r="L656" i="19" s="1"/>
  <c r="L654" i="19"/>
  <c r="L655" i="19"/>
  <c r="O655" i="19"/>
  <c r="L657" i="19" s="1"/>
  <c r="P626" i="19"/>
  <c r="AA626" i="19" s="1"/>
  <c r="AE34" i="19" s="1"/>
  <c r="L608" i="19"/>
  <c r="P557" i="19"/>
  <c r="P534" i="19"/>
  <c r="AA372" i="19"/>
  <c r="AO23" i="19" s="1"/>
  <c r="P581" i="19"/>
  <c r="AA581" i="19" s="1"/>
  <c r="AJ32" i="19" s="1"/>
  <c r="P558" i="19"/>
  <c r="AA558" i="19" s="1"/>
  <c r="AJ31" i="19" s="1"/>
  <c r="Q274" i="19"/>
  <c r="Y95" i="19"/>
  <c r="Y97" i="19" s="1"/>
  <c r="U95" i="19"/>
  <c r="U97" i="19" s="1"/>
  <c r="Q95" i="19"/>
  <c r="M95" i="19"/>
  <c r="M97" i="19" s="1"/>
  <c r="I95" i="19"/>
  <c r="I97" i="19" s="1"/>
  <c r="X95" i="19"/>
  <c r="X97" i="19" s="1"/>
  <c r="T95" i="19"/>
  <c r="T97" i="19" s="1"/>
  <c r="L95" i="19"/>
  <c r="L97" i="19" s="1"/>
  <c r="H95" i="19"/>
  <c r="H97" i="19" s="1"/>
  <c r="W95" i="19"/>
  <c r="W97" i="19" s="1"/>
  <c r="O95" i="19"/>
  <c r="O97" i="19" s="1"/>
  <c r="G95" i="19"/>
  <c r="V95" i="19"/>
  <c r="V97" i="19" s="1"/>
  <c r="N95" i="19"/>
  <c r="N97" i="19" s="1"/>
  <c r="R95" i="19"/>
  <c r="R97" i="19" s="1"/>
  <c r="K95" i="19"/>
  <c r="K97" i="19" s="1"/>
  <c r="J95" i="19"/>
  <c r="J97" i="19" s="1"/>
  <c r="S95" i="19"/>
  <c r="S97" i="19" s="1"/>
  <c r="Z534" i="19"/>
  <c r="O448" i="19"/>
  <c r="L450" i="19" s="1"/>
  <c r="O447" i="19"/>
  <c r="L449" i="19" s="1"/>
  <c r="O378" i="19"/>
  <c r="L380" i="19" s="1"/>
  <c r="AA349" i="19"/>
  <c r="AO22" i="19" s="1"/>
  <c r="AP26" i="19" s="1"/>
  <c r="O355" i="19"/>
  <c r="L357" i="19" s="1"/>
  <c r="O356" i="19"/>
  <c r="L358" i="19" s="1"/>
  <c r="Z98" i="19"/>
  <c r="AA98" i="19" s="1"/>
  <c r="AJ11" i="19" s="1"/>
  <c r="O540" i="19"/>
  <c r="L542" i="19" s="1"/>
  <c r="L539" i="19"/>
  <c r="O539" i="19"/>
  <c r="L541" i="19" s="1"/>
  <c r="U540" i="19"/>
  <c r="L544" i="19" s="1"/>
  <c r="L540" i="19"/>
  <c r="U539" i="19"/>
  <c r="L543" i="19" s="1"/>
  <c r="U448" i="19"/>
  <c r="L452" i="19" s="1"/>
  <c r="U424" i="19"/>
  <c r="L428" i="19" s="1"/>
  <c r="U425" i="19"/>
  <c r="L429" i="19" s="1"/>
  <c r="O424" i="19"/>
  <c r="L426" i="19" s="1"/>
  <c r="O425" i="19"/>
  <c r="L427" i="19" s="1"/>
  <c r="L425" i="19"/>
  <c r="L424" i="19"/>
  <c r="U356" i="19"/>
  <c r="L360" i="19" s="1"/>
  <c r="Z259" i="19"/>
  <c r="AA259" i="19" s="1"/>
  <c r="AJ18" i="19" s="1"/>
  <c r="P144" i="19"/>
  <c r="AA144" i="19" s="1"/>
  <c r="AJ13" i="19" s="1"/>
  <c r="U517" i="20"/>
  <c r="L521" i="20" s="1"/>
  <c r="U516" i="20"/>
  <c r="L520" i="20" s="1"/>
  <c r="O516" i="20"/>
  <c r="L518" i="20" s="1"/>
  <c r="Z466" i="19"/>
  <c r="AA466" i="19" s="1"/>
  <c r="AJ27" i="19" s="1"/>
  <c r="Q366" i="19"/>
  <c r="U310" i="19"/>
  <c r="L314" i="19" s="1"/>
  <c r="O309" i="19"/>
  <c r="L311" i="19" s="1"/>
  <c r="O310" i="19"/>
  <c r="L312" i="19" s="1"/>
  <c r="L309" i="19"/>
  <c r="U309" i="19"/>
  <c r="L313" i="19" s="1"/>
  <c r="L310" i="19"/>
  <c r="P236" i="19"/>
  <c r="AA236" i="19" s="1"/>
  <c r="AJ17" i="19" s="1"/>
  <c r="U770" i="20"/>
  <c r="L774" i="20" s="1"/>
  <c r="O769" i="20"/>
  <c r="L771" i="20" s="1"/>
  <c r="U769" i="20"/>
  <c r="L773" i="20" s="1"/>
  <c r="L769" i="20"/>
  <c r="O770" i="20"/>
  <c r="L772" i="20" s="1"/>
  <c r="L770" i="20"/>
  <c r="Z695" i="20"/>
  <c r="AA695" i="20" s="1"/>
  <c r="AE37" i="20" s="1"/>
  <c r="Z649" i="20"/>
  <c r="P558" i="20"/>
  <c r="AA558" i="20" s="1"/>
  <c r="AJ31" i="20" s="1"/>
  <c r="L517" i="20"/>
  <c r="Z512" i="20"/>
  <c r="AA512" i="20" s="1"/>
  <c r="AJ29" i="20" s="1"/>
  <c r="O493" i="20"/>
  <c r="L495" i="20" s="1"/>
  <c r="Z489" i="20"/>
  <c r="AA489" i="20" s="1"/>
  <c r="AJ28" i="20" s="1"/>
  <c r="O458" i="20"/>
  <c r="L458" i="20"/>
  <c r="U333" i="20"/>
  <c r="L337" i="20" s="1"/>
  <c r="P305" i="20"/>
  <c r="U148" i="20"/>
  <c r="L152" i="20" s="1"/>
  <c r="O148" i="20"/>
  <c r="L150" i="20" s="1"/>
  <c r="P98" i="20"/>
  <c r="AA98" i="20" s="1"/>
  <c r="AJ11" i="20" s="1"/>
  <c r="AA602" i="21"/>
  <c r="AO33" i="21" s="1"/>
  <c r="P305" i="19"/>
  <c r="AA305" i="19" s="1"/>
  <c r="AJ20" i="19" s="1"/>
  <c r="U194" i="19"/>
  <c r="L198" i="19" s="1"/>
  <c r="O700" i="20"/>
  <c r="L702" i="20" s="1"/>
  <c r="P649" i="20"/>
  <c r="U632" i="20"/>
  <c r="L636" i="20" s="1"/>
  <c r="O631" i="20"/>
  <c r="L633" i="20" s="1"/>
  <c r="O632" i="20"/>
  <c r="L634" i="20" s="1"/>
  <c r="L631" i="20"/>
  <c r="L632" i="20"/>
  <c r="U631" i="20"/>
  <c r="L635" i="20" s="1"/>
  <c r="Z534" i="20"/>
  <c r="AA349" i="20"/>
  <c r="AO22" i="20" s="1"/>
  <c r="AA165" i="20"/>
  <c r="AO14" i="20" s="1"/>
  <c r="L149" i="20"/>
  <c r="U332" i="19"/>
  <c r="L336" i="19" s="1"/>
  <c r="U333" i="19"/>
  <c r="L337" i="19" s="1"/>
  <c r="O332" i="19"/>
  <c r="L334" i="19" s="1"/>
  <c r="O333" i="19"/>
  <c r="L335" i="19" s="1"/>
  <c r="L333" i="19"/>
  <c r="L332" i="19"/>
  <c r="U287" i="19"/>
  <c r="L291" i="19" s="1"/>
  <c r="U263" i="19"/>
  <c r="L267" i="19" s="1"/>
  <c r="O734" i="20"/>
  <c r="L734" i="20"/>
  <c r="L494" i="20"/>
  <c r="Z420" i="20"/>
  <c r="AA420" i="20" s="1"/>
  <c r="AJ25" i="20" s="1"/>
  <c r="O274" i="20"/>
  <c r="L274" i="20"/>
  <c r="O264" i="20"/>
  <c r="L266" i="20" s="1"/>
  <c r="L263" i="20"/>
  <c r="L264" i="20"/>
  <c r="U263" i="20"/>
  <c r="L267" i="20" s="1"/>
  <c r="O263" i="20"/>
  <c r="L265" i="20" s="1"/>
  <c r="U264" i="20"/>
  <c r="L268" i="20" s="1"/>
  <c r="X233" i="20"/>
  <c r="X235" i="20" s="1"/>
  <c r="T233" i="20"/>
  <c r="T235" i="20" s="1"/>
  <c r="L233" i="20"/>
  <c r="L235" i="20" s="1"/>
  <c r="H233" i="20"/>
  <c r="H235" i="20" s="1"/>
  <c r="V233" i="20"/>
  <c r="V235" i="20" s="1"/>
  <c r="Q233" i="20"/>
  <c r="K233" i="20"/>
  <c r="K235" i="20" s="1"/>
  <c r="U233" i="20"/>
  <c r="U235" i="20" s="1"/>
  <c r="O233" i="20"/>
  <c r="O235" i="20" s="1"/>
  <c r="J233" i="20"/>
  <c r="J235" i="20" s="1"/>
  <c r="W233" i="20"/>
  <c r="W235" i="20" s="1"/>
  <c r="M233" i="20"/>
  <c r="M235" i="20" s="1"/>
  <c r="S233" i="20"/>
  <c r="S235" i="20" s="1"/>
  <c r="I233" i="20"/>
  <c r="I235" i="20" s="1"/>
  <c r="R233" i="20"/>
  <c r="R235" i="20" s="1"/>
  <c r="G233" i="20"/>
  <c r="Y233" i="20"/>
  <c r="Y235" i="20" s="1"/>
  <c r="N233" i="20"/>
  <c r="N235" i="20" s="1"/>
  <c r="U217" i="20"/>
  <c r="L221" i="20" s="1"/>
  <c r="O217" i="20"/>
  <c r="L219" i="20" s="1"/>
  <c r="U218" i="20"/>
  <c r="L222" i="20" s="1"/>
  <c r="L217" i="20"/>
  <c r="O218" i="20"/>
  <c r="L220" i="20" s="1"/>
  <c r="L218" i="20"/>
  <c r="AA188" i="20"/>
  <c r="AO15" i="20" s="1"/>
  <c r="O172" i="20"/>
  <c r="L174" i="20" s="1"/>
  <c r="L171" i="20"/>
  <c r="O171" i="20"/>
  <c r="L173" i="20" s="1"/>
  <c r="U172" i="20"/>
  <c r="L176" i="20" s="1"/>
  <c r="L172" i="20"/>
  <c r="U171" i="20"/>
  <c r="L175" i="20" s="1"/>
  <c r="O734" i="21"/>
  <c r="L734" i="21"/>
  <c r="Z672" i="21"/>
  <c r="AA672" i="21" s="1"/>
  <c r="AE36" i="21" s="1"/>
  <c r="U402" i="21"/>
  <c r="L406" i="21" s="1"/>
  <c r="P397" i="21"/>
  <c r="P351" i="21"/>
  <c r="AA351" i="21" s="1"/>
  <c r="AJ22" i="21" s="1"/>
  <c r="P213" i="21"/>
  <c r="AA213" i="21" s="1"/>
  <c r="AJ16" i="21" s="1"/>
  <c r="U172" i="21"/>
  <c r="L176" i="21" s="1"/>
  <c r="O171" i="21"/>
  <c r="L173" i="21" s="1"/>
  <c r="L172" i="21"/>
  <c r="U171" i="21"/>
  <c r="L175" i="21" s="1"/>
  <c r="L171" i="21"/>
  <c r="O172" i="21"/>
  <c r="L174" i="21" s="1"/>
  <c r="U586" i="20"/>
  <c r="L590" i="20" s="1"/>
  <c r="Z305" i="20"/>
  <c r="AA280" i="20"/>
  <c r="AO19" i="20" s="1"/>
  <c r="U240" i="20"/>
  <c r="L244" i="20" s="1"/>
  <c r="L769" i="21"/>
  <c r="AA763" i="21"/>
  <c r="AO40" i="21" s="1"/>
  <c r="P535" i="21"/>
  <c r="AA535" i="21" s="1"/>
  <c r="AJ30" i="21" s="1"/>
  <c r="AA487" i="21"/>
  <c r="AO28" i="21" s="1"/>
  <c r="O494" i="21"/>
  <c r="L496" i="21" s="1"/>
  <c r="O493" i="21"/>
  <c r="L495" i="21" s="1"/>
  <c r="L493" i="21"/>
  <c r="U494" i="21"/>
  <c r="L498" i="21" s="1"/>
  <c r="Z305" i="21"/>
  <c r="AA305" i="21" s="1"/>
  <c r="AJ20" i="21" s="1"/>
  <c r="O228" i="21"/>
  <c r="Q228" i="21" s="1"/>
  <c r="L195" i="20"/>
  <c r="O194" i="20"/>
  <c r="L196" i="20" s="1"/>
  <c r="O642" i="21"/>
  <c r="L642" i="21"/>
  <c r="Z581" i="21"/>
  <c r="AA581" i="21" s="1"/>
  <c r="AJ32" i="21" s="1"/>
  <c r="U517" i="21"/>
  <c r="L521" i="21" s="1"/>
  <c r="L585" i="20"/>
  <c r="U378" i="20"/>
  <c r="L382" i="20" s="1"/>
  <c r="U379" i="20"/>
  <c r="L383" i="20" s="1"/>
  <c r="O378" i="20"/>
  <c r="L380" i="20" s="1"/>
  <c r="O379" i="20"/>
  <c r="L381" i="20" s="1"/>
  <c r="L379" i="20"/>
  <c r="L378" i="20"/>
  <c r="Z259" i="20"/>
  <c r="P741" i="21"/>
  <c r="AA741" i="21" s="1"/>
  <c r="AE39" i="21" s="1"/>
  <c r="AA625" i="21"/>
  <c r="AO34" i="21" s="1"/>
  <c r="L586" i="21"/>
  <c r="P557" i="21"/>
  <c r="AA557" i="21" s="1"/>
  <c r="AE31" i="21" s="1"/>
  <c r="P282" i="21"/>
  <c r="AA282" i="21" s="1"/>
  <c r="AJ19" i="21" s="1"/>
  <c r="L126" i="21"/>
  <c r="U770" i="22"/>
  <c r="L774" i="22" s="1"/>
  <c r="O769" i="22"/>
  <c r="L771" i="22" s="1"/>
  <c r="O770" i="22"/>
  <c r="L772" i="22" s="1"/>
  <c r="L769" i="22"/>
  <c r="L770" i="22"/>
  <c r="U769" i="22"/>
  <c r="L773" i="22" s="1"/>
  <c r="L723" i="22"/>
  <c r="L608" i="22"/>
  <c r="P328" i="21"/>
  <c r="AA328" i="21" s="1"/>
  <c r="AJ21" i="21" s="1"/>
  <c r="Q113" i="21"/>
  <c r="U723" i="22"/>
  <c r="L727" i="22" s="1"/>
  <c r="P695" i="22"/>
  <c r="AA695" i="22" s="1"/>
  <c r="AE37" i="22" s="1"/>
  <c r="U678" i="22"/>
  <c r="L682" i="22" s="1"/>
  <c r="O677" i="22"/>
  <c r="L679" i="22" s="1"/>
  <c r="O678" i="22"/>
  <c r="L680" i="22" s="1"/>
  <c r="L677" i="22"/>
  <c r="L678" i="22"/>
  <c r="U677" i="22"/>
  <c r="L681" i="22" s="1"/>
  <c r="L609" i="22"/>
  <c r="P558" i="22"/>
  <c r="AA558" i="22" s="1"/>
  <c r="AJ31" i="22" s="1"/>
  <c r="Z443" i="21"/>
  <c r="AA443" i="21" s="1"/>
  <c r="AJ26" i="21" s="1"/>
  <c r="AA372" i="21"/>
  <c r="AO23" i="21" s="1"/>
  <c r="U608" i="22"/>
  <c r="L612" i="22" s="1"/>
  <c r="Z397" i="21"/>
  <c r="Z394" i="21"/>
  <c r="AA349" i="21"/>
  <c r="AO22" i="21" s="1"/>
  <c r="AP13" i="21" s="1"/>
  <c r="Q297" i="21"/>
  <c r="U286" i="21"/>
  <c r="L290" i="21" s="1"/>
  <c r="O286" i="21"/>
  <c r="L288" i="21" s="1"/>
  <c r="U287" i="21"/>
  <c r="L291" i="21" s="1"/>
  <c r="L286" i="21"/>
  <c r="L287" i="21"/>
  <c r="O287" i="21"/>
  <c r="L289" i="21" s="1"/>
  <c r="O240" i="21"/>
  <c r="L242" i="21" s="1"/>
  <c r="AA162" i="21"/>
  <c r="Z121" i="21"/>
  <c r="AA121" i="21" s="1"/>
  <c r="AJ12" i="21" s="1"/>
  <c r="Z742" i="22"/>
  <c r="AA742" i="22" s="1"/>
  <c r="AJ39" i="22" s="1"/>
  <c r="O563" i="22"/>
  <c r="L565" i="22" s="1"/>
  <c r="O516" i="22"/>
  <c r="L518" i="22" s="1"/>
  <c r="Z489" i="22"/>
  <c r="AA489" i="22" s="1"/>
  <c r="AJ28" i="22" s="1"/>
  <c r="AA464" i="22"/>
  <c r="AO27" i="22" s="1"/>
  <c r="W371" i="22"/>
  <c r="W373" i="22" s="1"/>
  <c r="S371" i="22"/>
  <c r="S373" i="22" s="1"/>
  <c r="O371" i="22"/>
  <c r="O373" i="22" s="1"/>
  <c r="K371" i="22"/>
  <c r="K373" i="22" s="1"/>
  <c r="G371" i="22"/>
  <c r="V371" i="22"/>
  <c r="V373" i="22" s="1"/>
  <c r="R371" i="22"/>
  <c r="R373" i="22" s="1"/>
  <c r="N371" i="22"/>
  <c r="N373" i="22" s="1"/>
  <c r="J371" i="22"/>
  <c r="J373" i="22" s="1"/>
  <c r="U371" i="22"/>
  <c r="U373" i="22" s="1"/>
  <c r="M371" i="22"/>
  <c r="M373" i="22" s="1"/>
  <c r="T371" i="22"/>
  <c r="T373" i="22" s="1"/>
  <c r="L371" i="22"/>
  <c r="L373" i="22" s="1"/>
  <c r="Y371" i="22"/>
  <c r="Y373" i="22" s="1"/>
  <c r="Q371" i="22"/>
  <c r="I371" i="22"/>
  <c r="I373" i="22" s="1"/>
  <c r="X371" i="22"/>
  <c r="X373" i="22" s="1"/>
  <c r="H371" i="22"/>
  <c r="H373" i="22" s="1"/>
  <c r="Z328" i="22"/>
  <c r="AA328" i="22" s="1"/>
  <c r="AJ21" i="22" s="1"/>
  <c r="AA303" i="22"/>
  <c r="AO20" i="22" s="1"/>
  <c r="O310" i="22"/>
  <c r="L312" i="22" s="1"/>
  <c r="O309" i="22"/>
  <c r="L311" i="22" s="1"/>
  <c r="AA280" i="22"/>
  <c r="AO19" i="22" s="1"/>
  <c r="Z236" i="22"/>
  <c r="AA236" i="22" s="1"/>
  <c r="AJ17" i="22" s="1"/>
  <c r="AA211" i="22"/>
  <c r="AO16" i="22" s="1"/>
  <c r="O218" i="22"/>
  <c r="L220" i="22" s="1"/>
  <c r="O217" i="22"/>
  <c r="L219" i="22" s="1"/>
  <c r="AA188" i="22"/>
  <c r="AO15" i="22" s="1"/>
  <c r="AP32" i="22" s="1"/>
  <c r="Z144" i="22"/>
  <c r="AA144" i="22" s="1"/>
  <c r="AJ13" i="22" s="1"/>
  <c r="AA119" i="22"/>
  <c r="AO12" i="22" s="1"/>
  <c r="O126" i="22"/>
  <c r="L128" i="22" s="1"/>
  <c r="O125" i="22"/>
  <c r="L127" i="22" s="1"/>
  <c r="AA96" i="22"/>
  <c r="AO11" i="22" s="1"/>
  <c r="AP14" i="22" s="1"/>
  <c r="P718" i="23"/>
  <c r="AA718" i="23" s="1"/>
  <c r="AE38" i="23" s="1"/>
  <c r="U701" i="23"/>
  <c r="L705" i="23" s="1"/>
  <c r="O700" i="23"/>
  <c r="L702" i="23" s="1"/>
  <c r="O701" i="23"/>
  <c r="L703" i="23" s="1"/>
  <c r="L700" i="23"/>
  <c r="L701" i="23"/>
  <c r="U700" i="23"/>
  <c r="L704" i="23" s="1"/>
  <c r="U655" i="23"/>
  <c r="L659" i="23" s="1"/>
  <c r="L655" i="23"/>
  <c r="P627" i="23"/>
  <c r="AA627" i="23" s="1"/>
  <c r="AJ34" i="23" s="1"/>
  <c r="L586" i="23"/>
  <c r="U470" i="22"/>
  <c r="L474" i="22" s="1"/>
  <c r="U471" i="22"/>
  <c r="L475" i="22" s="1"/>
  <c r="O470" i="22"/>
  <c r="L472" i="22" s="1"/>
  <c r="L471" i="22"/>
  <c r="O471" i="22"/>
  <c r="L473" i="22" s="1"/>
  <c r="L470" i="22"/>
  <c r="X394" i="22"/>
  <c r="X396" i="22" s="1"/>
  <c r="T394" i="22"/>
  <c r="T396" i="22" s="1"/>
  <c r="L394" i="22"/>
  <c r="L396" i="22" s="1"/>
  <c r="H394" i="22"/>
  <c r="H396" i="22" s="1"/>
  <c r="W394" i="22"/>
  <c r="W396" i="22" s="1"/>
  <c r="S394" i="22"/>
  <c r="S396" i="22" s="1"/>
  <c r="O394" i="22"/>
  <c r="O396" i="22" s="1"/>
  <c r="K394" i="22"/>
  <c r="K396" i="22" s="1"/>
  <c r="G394" i="22"/>
  <c r="V394" i="22"/>
  <c r="V396" i="22" s="1"/>
  <c r="N394" i="22"/>
  <c r="N396" i="22" s="1"/>
  <c r="U394" i="22"/>
  <c r="U396" i="22" s="1"/>
  <c r="M394" i="22"/>
  <c r="M396" i="22" s="1"/>
  <c r="R394" i="22"/>
  <c r="R396" i="22" s="1"/>
  <c r="J394" i="22"/>
  <c r="J396" i="22" s="1"/>
  <c r="Y394" i="22"/>
  <c r="Y396" i="22" s="1"/>
  <c r="Q394" i="22"/>
  <c r="I394" i="22"/>
  <c r="I396" i="22" s="1"/>
  <c r="P374" i="22"/>
  <c r="AA374" i="22" s="1"/>
  <c r="AJ23" i="22" s="1"/>
  <c r="P351" i="22"/>
  <c r="AA351" i="22" s="1"/>
  <c r="AJ22" i="22" s="1"/>
  <c r="O333" i="22"/>
  <c r="L335" i="22" s="1"/>
  <c r="L310" i="22"/>
  <c r="U264" i="22"/>
  <c r="L268" i="22" s="1"/>
  <c r="O263" i="22"/>
  <c r="L265" i="22" s="1"/>
  <c r="O264" i="22"/>
  <c r="L266" i="22" s="1"/>
  <c r="L263" i="22"/>
  <c r="L264" i="22"/>
  <c r="U263" i="22"/>
  <c r="L267" i="22" s="1"/>
  <c r="L240" i="22"/>
  <c r="U217" i="22"/>
  <c r="L221" i="22" s="1"/>
  <c r="L149" i="22"/>
  <c r="U126" i="22"/>
  <c r="L130" i="22" s="1"/>
  <c r="U102" i="22"/>
  <c r="L106" i="22" s="1"/>
  <c r="U103" i="22"/>
  <c r="L107" i="22" s="1"/>
  <c r="O102" i="22"/>
  <c r="L104" i="22" s="1"/>
  <c r="O103" i="22"/>
  <c r="L105" i="22" s="1"/>
  <c r="L103" i="22"/>
  <c r="L102" i="22"/>
  <c r="U562" i="23"/>
  <c r="L566" i="23" s="1"/>
  <c r="P534" i="23"/>
  <c r="AA534" i="23" s="1"/>
  <c r="AE30" i="23" s="1"/>
  <c r="U517" i="23"/>
  <c r="L521" i="23" s="1"/>
  <c r="O516" i="23"/>
  <c r="L518" i="23" s="1"/>
  <c r="O517" i="23"/>
  <c r="L519" i="23" s="1"/>
  <c r="L516" i="23"/>
  <c r="L517" i="23"/>
  <c r="U516" i="23"/>
  <c r="L520" i="23" s="1"/>
  <c r="P511" i="23"/>
  <c r="AA511" i="23" s="1"/>
  <c r="AE29" i="23" s="1"/>
  <c r="P374" i="23"/>
  <c r="AA374" i="23" s="1"/>
  <c r="AJ23" i="23" s="1"/>
  <c r="Z328" i="23"/>
  <c r="AA328" i="23" s="1"/>
  <c r="AJ21" i="23" s="1"/>
  <c r="P282" i="23"/>
  <c r="AA282" i="23" s="1"/>
  <c r="AJ19" i="23" s="1"/>
  <c r="Z236" i="23"/>
  <c r="AA236" i="23" s="1"/>
  <c r="AJ17" i="23" s="1"/>
  <c r="U540" i="22"/>
  <c r="L544" i="22" s="1"/>
  <c r="O539" i="22"/>
  <c r="L541" i="22" s="1"/>
  <c r="O540" i="22"/>
  <c r="L542" i="22" s="1"/>
  <c r="L539" i="22"/>
  <c r="U539" i="22"/>
  <c r="L543" i="22" s="1"/>
  <c r="L540" i="22"/>
  <c r="U769" i="23"/>
  <c r="L773" i="23" s="1"/>
  <c r="U563" i="22"/>
  <c r="L567" i="22" s="1"/>
  <c r="Z397" i="22"/>
  <c r="AA397" i="22" s="1"/>
  <c r="AJ24" i="22" s="1"/>
  <c r="Z305" i="22"/>
  <c r="AA305" i="22" s="1"/>
  <c r="AJ20" i="22" s="1"/>
  <c r="Z213" i="22"/>
  <c r="AA213" i="22" s="1"/>
  <c r="AJ16" i="22" s="1"/>
  <c r="Z121" i="22"/>
  <c r="AA121" i="22" s="1"/>
  <c r="AJ12" i="22" s="1"/>
  <c r="Z765" i="23"/>
  <c r="AA765" i="23" s="1"/>
  <c r="AJ40" i="23" s="1"/>
  <c r="Z581" i="23"/>
  <c r="AA581" i="23" s="1"/>
  <c r="AJ32" i="23" s="1"/>
  <c r="O148" i="22"/>
  <c r="L150" i="22" s="1"/>
  <c r="U172" i="23"/>
  <c r="L176" i="23" s="1"/>
  <c r="O172" i="23"/>
  <c r="L174" i="23" s="1"/>
  <c r="L171" i="23"/>
  <c r="L172" i="23"/>
  <c r="U171" i="23"/>
  <c r="L175" i="23" s="1"/>
  <c r="O171" i="23"/>
  <c r="L173" i="23" s="1"/>
  <c r="AA557" i="23"/>
  <c r="AE31" i="23" s="1"/>
  <c r="L493" i="23"/>
  <c r="U333" i="23"/>
  <c r="L337" i="23" s="1"/>
  <c r="O251" i="23"/>
  <c r="L251" i="23"/>
  <c r="L217" i="23"/>
  <c r="AA121" i="23"/>
  <c r="AJ12" i="23" s="1"/>
  <c r="U103" i="23"/>
  <c r="L107" i="23" s="1"/>
  <c r="O102" i="23"/>
  <c r="L104" i="23" s="1"/>
  <c r="L102" i="23"/>
  <c r="O103" i="23"/>
  <c r="L105" i="23" s="1"/>
  <c r="L103" i="23"/>
  <c r="U102" i="23"/>
  <c r="L106" i="23" s="1"/>
  <c r="L769" i="24"/>
  <c r="Z742" i="24"/>
  <c r="AA742" i="24" s="1"/>
  <c r="AJ39" i="24" s="1"/>
  <c r="O700" i="24"/>
  <c r="L702" i="24" s="1"/>
  <c r="Z650" i="24"/>
  <c r="AA650" i="24" s="1"/>
  <c r="AJ35" i="24" s="1"/>
  <c r="O632" i="24"/>
  <c r="L634" i="24" s="1"/>
  <c r="L631" i="24"/>
  <c r="L632" i="24"/>
  <c r="U631" i="24"/>
  <c r="L635" i="24" s="1"/>
  <c r="U632" i="24"/>
  <c r="L636" i="24" s="1"/>
  <c r="O631" i="24"/>
  <c r="L633" i="24" s="1"/>
  <c r="O516" i="24"/>
  <c r="L518" i="24" s="1"/>
  <c r="Z466" i="24"/>
  <c r="AA466" i="24" s="1"/>
  <c r="AJ27" i="24" s="1"/>
  <c r="O448" i="24"/>
  <c r="L450" i="24" s="1"/>
  <c r="L447" i="24"/>
  <c r="L448" i="24"/>
  <c r="U447" i="24"/>
  <c r="L451" i="24" s="1"/>
  <c r="U448" i="24"/>
  <c r="L452" i="24" s="1"/>
  <c r="O447" i="24"/>
  <c r="L449" i="24" s="1"/>
  <c r="O562" i="23"/>
  <c r="L564" i="23" s="1"/>
  <c r="Z489" i="23"/>
  <c r="AA489" i="23" s="1"/>
  <c r="AJ28" i="23" s="1"/>
  <c r="U471" i="23"/>
  <c r="L475" i="23" s="1"/>
  <c r="AA441" i="23"/>
  <c r="AO26" i="23" s="1"/>
  <c r="AQ20" i="23" s="1"/>
  <c r="U194" i="23"/>
  <c r="L198" i="23" s="1"/>
  <c r="U195" i="23"/>
  <c r="L199" i="23" s="1"/>
  <c r="O194" i="23"/>
  <c r="L196" i="23" s="1"/>
  <c r="L195" i="23"/>
  <c r="L194" i="23"/>
  <c r="O195" i="23"/>
  <c r="L197" i="23" s="1"/>
  <c r="L770" i="24"/>
  <c r="P719" i="24"/>
  <c r="AA719" i="24" s="1"/>
  <c r="AJ38" i="24" s="1"/>
  <c r="W670" i="24"/>
  <c r="S670" i="24"/>
  <c r="O670" i="24"/>
  <c r="K670" i="24"/>
  <c r="G670" i="24"/>
  <c r="P670" i="24" s="1"/>
  <c r="V670" i="24"/>
  <c r="R670" i="24"/>
  <c r="N670" i="24"/>
  <c r="J670" i="24"/>
  <c r="Y670" i="24"/>
  <c r="U670" i="24"/>
  <c r="Q670" i="24"/>
  <c r="Z670" i="24" s="1"/>
  <c r="M670" i="24"/>
  <c r="I670" i="24"/>
  <c r="X670" i="24"/>
  <c r="T670" i="24"/>
  <c r="L670" i="24"/>
  <c r="H670" i="24"/>
  <c r="O609" i="24"/>
  <c r="L611" i="24" s="1"/>
  <c r="P603" i="24"/>
  <c r="AA603" i="24" s="1"/>
  <c r="AE33" i="24" s="1"/>
  <c r="Z581" i="24"/>
  <c r="AA581" i="24" s="1"/>
  <c r="AJ32" i="24" s="1"/>
  <c r="Z557" i="24"/>
  <c r="AA557" i="24" s="1"/>
  <c r="AE31" i="24" s="1"/>
  <c r="AA510" i="24"/>
  <c r="AO29" i="24" s="1"/>
  <c r="P443" i="24"/>
  <c r="AA443" i="24" s="1"/>
  <c r="AJ26" i="24" s="1"/>
  <c r="U769" i="24"/>
  <c r="L773" i="24" s="1"/>
  <c r="L332" i="24"/>
  <c r="AA305" i="24"/>
  <c r="AJ20" i="24" s="1"/>
  <c r="AA257" i="24"/>
  <c r="AO18" i="24" s="1"/>
  <c r="AQ30" i="24" s="1"/>
  <c r="Z121" i="24"/>
  <c r="AA121" i="24" s="1"/>
  <c r="AJ12" i="24" s="1"/>
  <c r="Z650" i="16"/>
  <c r="Z466" i="16"/>
  <c r="AA466" i="16" s="1"/>
  <c r="AJ27" i="16" s="1"/>
  <c r="Z282" i="16"/>
  <c r="AA282" i="16" s="1"/>
  <c r="AJ19" i="16" s="1"/>
  <c r="X693" i="24"/>
  <c r="T693" i="24"/>
  <c r="L693" i="24"/>
  <c r="H693" i="24"/>
  <c r="W693" i="24"/>
  <c r="S693" i="24"/>
  <c r="O693" i="24"/>
  <c r="K693" i="24"/>
  <c r="G693" i="24"/>
  <c r="P693" i="24" s="1"/>
  <c r="V693" i="24"/>
  <c r="R693" i="24"/>
  <c r="N693" i="24"/>
  <c r="J693" i="24"/>
  <c r="Y693" i="24"/>
  <c r="U693" i="24"/>
  <c r="Q693" i="24"/>
  <c r="Z693" i="24" s="1"/>
  <c r="M693" i="24"/>
  <c r="I693" i="24"/>
  <c r="V371" i="24"/>
  <c r="V373" i="24" s="1"/>
  <c r="R371" i="24"/>
  <c r="R373" i="24" s="1"/>
  <c r="N371" i="24"/>
  <c r="N373" i="24" s="1"/>
  <c r="J371" i="24"/>
  <c r="J373" i="24" s="1"/>
  <c r="Y371" i="24"/>
  <c r="Y373" i="24" s="1"/>
  <c r="U371" i="24"/>
  <c r="U373" i="24" s="1"/>
  <c r="Q371" i="24"/>
  <c r="M371" i="24"/>
  <c r="M373" i="24" s="1"/>
  <c r="I371" i="24"/>
  <c r="I373" i="24" s="1"/>
  <c r="X371" i="24"/>
  <c r="X373" i="24" s="1"/>
  <c r="T371" i="24"/>
  <c r="T373" i="24" s="1"/>
  <c r="L371" i="24"/>
  <c r="L373" i="24" s="1"/>
  <c r="H371" i="24"/>
  <c r="H373" i="24" s="1"/>
  <c r="W371" i="24"/>
  <c r="W373" i="24" s="1"/>
  <c r="S371" i="24"/>
  <c r="S373" i="24" s="1"/>
  <c r="O371" i="24"/>
  <c r="O373" i="24" s="1"/>
  <c r="K371" i="24"/>
  <c r="K373" i="24" s="1"/>
  <c r="G371" i="24"/>
  <c r="O343" i="24"/>
  <c r="L343" i="24"/>
  <c r="U171" i="24"/>
  <c r="L175" i="24" s="1"/>
  <c r="U172" i="24"/>
  <c r="L176" i="24" s="1"/>
  <c r="O171" i="24"/>
  <c r="L173" i="24" s="1"/>
  <c r="O172" i="24"/>
  <c r="L174" i="24" s="1"/>
  <c r="L172" i="24"/>
  <c r="L171" i="24"/>
  <c r="X95" i="24"/>
  <c r="X97" i="24" s="1"/>
  <c r="T95" i="24"/>
  <c r="T97" i="24" s="1"/>
  <c r="L95" i="24"/>
  <c r="L97" i="24" s="1"/>
  <c r="H95" i="24"/>
  <c r="H97" i="24" s="1"/>
  <c r="W95" i="24"/>
  <c r="W97" i="24" s="1"/>
  <c r="S95" i="24"/>
  <c r="S97" i="24" s="1"/>
  <c r="O95" i="24"/>
  <c r="O97" i="24" s="1"/>
  <c r="K95" i="24"/>
  <c r="K97" i="24" s="1"/>
  <c r="G95" i="24"/>
  <c r="V95" i="24"/>
  <c r="V97" i="24" s="1"/>
  <c r="N95" i="24"/>
  <c r="N97" i="24" s="1"/>
  <c r="U95" i="24"/>
  <c r="U97" i="24" s="1"/>
  <c r="M95" i="24"/>
  <c r="M97" i="24" s="1"/>
  <c r="R95" i="24"/>
  <c r="R97" i="24" s="1"/>
  <c r="J95" i="24"/>
  <c r="J97" i="24" s="1"/>
  <c r="Y95" i="24"/>
  <c r="Y97" i="24" s="1"/>
  <c r="Q95" i="24"/>
  <c r="I95" i="24"/>
  <c r="I97" i="24" s="1"/>
  <c r="AA765" i="16"/>
  <c r="AJ40" i="16" s="1"/>
  <c r="O447" i="16"/>
  <c r="L449" i="16" s="1"/>
  <c r="U562" i="24"/>
  <c r="L566" i="24" s="1"/>
  <c r="AA349" i="24"/>
  <c r="AO22" i="24" s="1"/>
  <c r="Z696" i="16"/>
  <c r="AA696" i="16" s="1"/>
  <c r="AJ37" i="16" s="1"/>
  <c r="AA648" i="16"/>
  <c r="AO35" i="16" s="1"/>
  <c r="L631" i="16"/>
  <c r="O632" i="16"/>
  <c r="L634" i="16" s="1"/>
  <c r="L550" i="16"/>
  <c r="O550" i="16"/>
  <c r="L448" i="16"/>
  <c r="U333" i="16"/>
  <c r="L337" i="16" s="1"/>
  <c r="O332" i="16"/>
  <c r="L334" i="16" s="1"/>
  <c r="O333" i="16"/>
  <c r="L335" i="16" s="1"/>
  <c r="L332" i="16"/>
  <c r="L333" i="16"/>
  <c r="U332" i="16"/>
  <c r="L336" i="16" s="1"/>
  <c r="AA280" i="16"/>
  <c r="AO19" i="16" s="1"/>
  <c r="L263" i="16"/>
  <c r="O264" i="16"/>
  <c r="L266" i="16" s="1"/>
  <c r="L182" i="16"/>
  <c r="O182" i="16"/>
  <c r="Z190" i="16"/>
  <c r="U631" i="16"/>
  <c r="L635" i="16" s="1"/>
  <c r="U539" i="16"/>
  <c r="L543" i="16" s="1"/>
  <c r="O102" i="24"/>
  <c r="L104" i="24" s="1"/>
  <c r="Q688" i="16"/>
  <c r="AA650" i="16"/>
  <c r="AJ35" i="16" s="1"/>
  <c r="AA673" i="16"/>
  <c r="AJ36" i="16" s="1"/>
  <c r="O471" i="16"/>
  <c r="L473" i="16" s="1"/>
  <c r="L194" i="16"/>
  <c r="L102" i="16"/>
  <c r="R63" i="29" l="1"/>
  <c r="AI65" i="29"/>
  <c r="AP65" i="29"/>
  <c r="AJ64" i="29"/>
  <c r="Q647" i="18"/>
  <c r="Z647" i="18" s="1"/>
  <c r="H417" i="18"/>
  <c r="H419" i="18" s="1"/>
  <c r="Y417" i="18"/>
  <c r="Y419" i="18" s="1"/>
  <c r="R302" i="18"/>
  <c r="R304" i="18" s="1"/>
  <c r="V647" i="18"/>
  <c r="R394" i="18"/>
  <c r="R396" i="18" s="1"/>
  <c r="S394" i="18"/>
  <c r="S396" i="18" s="1"/>
  <c r="X394" i="18"/>
  <c r="X396" i="18" s="1"/>
  <c r="W762" i="18"/>
  <c r="Q527" i="18"/>
  <c r="K532" i="18" s="1"/>
  <c r="L417" i="18"/>
  <c r="L419" i="18" s="1"/>
  <c r="J417" i="18"/>
  <c r="J419" i="18" s="1"/>
  <c r="K302" i="18"/>
  <c r="K304" i="18" s="1"/>
  <c r="L647" i="18"/>
  <c r="V394" i="18"/>
  <c r="V396" i="18" s="1"/>
  <c r="W394" i="18"/>
  <c r="W396" i="18" s="1"/>
  <c r="M394" i="18"/>
  <c r="M396" i="18" s="1"/>
  <c r="T762" i="18"/>
  <c r="Q762" i="18"/>
  <c r="Z762" i="18" s="1"/>
  <c r="R716" i="17"/>
  <c r="L279" i="17"/>
  <c r="L281" i="17" s="1"/>
  <c r="G118" i="17"/>
  <c r="U601" i="17"/>
  <c r="O486" i="17"/>
  <c r="O488" i="17" s="1"/>
  <c r="V486" i="17"/>
  <c r="V488" i="17" s="1"/>
  <c r="N486" i="17"/>
  <c r="N488" i="17" s="1"/>
  <c r="T486" i="17"/>
  <c r="T488" i="17" s="1"/>
  <c r="Y716" i="17"/>
  <c r="M279" i="17"/>
  <c r="M281" i="17" s="1"/>
  <c r="W118" i="17"/>
  <c r="W120" i="17" s="1"/>
  <c r="V601" i="17"/>
  <c r="U486" i="17"/>
  <c r="U488" i="17" s="1"/>
  <c r="M486" i="17"/>
  <c r="M488" i="17" s="1"/>
  <c r="S486" i="17"/>
  <c r="S488" i="17" s="1"/>
  <c r="X486" i="17"/>
  <c r="X488" i="17" s="1"/>
  <c r="Q716" i="17"/>
  <c r="Z716" i="17" s="1"/>
  <c r="J279" i="17"/>
  <c r="J281" i="17" s="1"/>
  <c r="X118" i="17"/>
  <c r="X120" i="17" s="1"/>
  <c r="H371" i="17"/>
  <c r="H373" i="17" s="1"/>
  <c r="J601" i="17"/>
  <c r="K486" i="17"/>
  <c r="K488" i="17" s="1"/>
  <c r="R486" i="17"/>
  <c r="R488" i="17" s="1"/>
  <c r="Y486" i="17"/>
  <c r="Y488" i="17" s="1"/>
  <c r="H670" i="16"/>
  <c r="T739" i="16"/>
  <c r="R4" i="29"/>
  <c r="AH65" i="29"/>
  <c r="AM65" i="29"/>
  <c r="AO64" i="29"/>
  <c r="AO65" i="29"/>
  <c r="AM64" i="29"/>
  <c r="AN64" i="29"/>
  <c r="AL65" i="29"/>
  <c r="AJ65" i="29"/>
  <c r="AI64" i="29"/>
  <c r="AL64" i="29"/>
  <c r="AN65" i="29"/>
  <c r="AG4" i="29"/>
  <c r="AG64" i="29"/>
  <c r="AK64" i="29"/>
  <c r="AP64" i="29"/>
  <c r="AH64" i="29"/>
  <c r="AG65" i="29"/>
  <c r="AA764" i="16"/>
  <c r="AE40" i="16" s="1"/>
  <c r="N670" i="16"/>
  <c r="X670" i="16"/>
  <c r="K739" i="16"/>
  <c r="X739" i="16"/>
  <c r="G670" i="16"/>
  <c r="P670" i="16" s="1"/>
  <c r="AA670" i="16" s="1"/>
  <c r="U670" i="16"/>
  <c r="N739" i="16"/>
  <c r="Q739" i="16"/>
  <c r="Z739" i="16" s="1"/>
  <c r="O670" i="16"/>
  <c r="I670" i="16"/>
  <c r="J739" i="16"/>
  <c r="W739" i="16"/>
  <c r="U739" i="16"/>
  <c r="W302" i="20"/>
  <c r="W304" i="20" s="1"/>
  <c r="K302" i="20"/>
  <c r="K304" i="20" s="1"/>
  <c r="N302" i="20"/>
  <c r="N304" i="20" s="1"/>
  <c r="V302" i="20"/>
  <c r="V304" i="20" s="1"/>
  <c r="M302" i="20"/>
  <c r="M304" i="20" s="1"/>
  <c r="L302" i="20"/>
  <c r="L304" i="20" s="1"/>
  <c r="I302" i="20"/>
  <c r="I304" i="20" s="1"/>
  <c r="S302" i="20"/>
  <c r="S304" i="20" s="1"/>
  <c r="J302" i="20"/>
  <c r="J304" i="20" s="1"/>
  <c r="H302" i="20"/>
  <c r="H304" i="20" s="1"/>
  <c r="AQ17" i="23"/>
  <c r="AP29" i="21"/>
  <c r="AA144" i="20"/>
  <c r="AJ13" i="20" s="1"/>
  <c r="AQ33" i="23"/>
  <c r="AA762" i="21"/>
  <c r="Q182" i="20"/>
  <c r="Q136" i="20"/>
  <c r="L141" i="20" s="1"/>
  <c r="L143" i="20" s="1"/>
  <c r="AA741" i="24"/>
  <c r="AE39" i="24" s="1"/>
  <c r="Z396" i="21"/>
  <c r="AA374" i="24"/>
  <c r="AJ23" i="24" s="1"/>
  <c r="AP26" i="24"/>
  <c r="AA693" i="20"/>
  <c r="AA578" i="22"/>
  <c r="AQ40" i="22"/>
  <c r="AP20" i="21"/>
  <c r="Q734" i="21"/>
  <c r="Q343" i="23"/>
  <c r="AA396" i="21"/>
  <c r="AE24" i="21" s="1"/>
  <c r="T210" i="21"/>
  <c r="T212" i="21" s="1"/>
  <c r="S210" i="21"/>
  <c r="S212" i="21" s="1"/>
  <c r="R210" i="21"/>
  <c r="R212" i="21" s="1"/>
  <c r="V210" i="21"/>
  <c r="V212" i="21" s="1"/>
  <c r="Q210" i="21"/>
  <c r="L210" i="21"/>
  <c r="L212" i="21" s="1"/>
  <c r="N210" i="21"/>
  <c r="N212" i="21" s="1"/>
  <c r="M210" i="21"/>
  <c r="M212" i="21" s="1"/>
  <c r="K210" i="21"/>
  <c r="K212" i="21" s="1"/>
  <c r="H210" i="21"/>
  <c r="H212" i="21" s="1"/>
  <c r="I210" i="21"/>
  <c r="I212" i="21" s="1"/>
  <c r="G210" i="21"/>
  <c r="U210" i="21"/>
  <c r="U212" i="21" s="1"/>
  <c r="X210" i="21"/>
  <c r="X212" i="21" s="1"/>
  <c r="Y210" i="21"/>
  <c r="Y212" i="21" s="1"/>
  <c r="W210" i="21"/>
  <c r="W212" i="21" s="1"/>
  <c r="O210" i="21"/>
  <c r="O212" i="21" s="1"/>
  <c r="J210" i="21"/>
  <c r="J212" i="21" s="1"/>
  <c r="M141" i="20"/>
  <c r="M143" i="20" s="1"/>
  <c r="V141" i="20"/>
  <c r="V143" i="20" s="1"/>
  <c r="G141" i="20"/>
  <c r="K141" i="20"/>
  <c r="K143" i="20" s="1"/>
  <c r="W141" i="20"/>
  <c r="W143" i="20" s="1"/>
  <c r="Q141" i="20"/>
  <c r="S141" i="20"/>
  <c r="S143" i="20" s="1"/>
  <c r="R141" i="20"/>
  <c r="R143" i="20" s="1"/>
  <c r="Q527" i="22"/>
  <c r="AA601" i="21"/>
  <c r="Q642" i="20"/>
  <c r="AA762" i="24"/>
  <c r="Q435" i="23"/>
  <c r="AA670" i="20"/>
  <c r="AA716" i="20"/>
  <c r="AA693" i="22"/>
  <c r="AA647" i="23"/>
  <c r="K210" i="24"/>
  <c r="K212" i="24" s="1"/>
  <c r="G210" i="24"/>
  <c r="L210" i="24"/>
  <c r="L212" i="24" s="1"/>
  <c r="M210" i="24"/>
  <c r="M212" i="24" s="1"/>
  <c r="K325" i="24"/>
  <c r="K327" i="24" s="1"/>
  <c r="W325" i="24"/>
  <c r="W327" i="24" s="1"/>
  <c r="U325" i="24"/>
  <c r="U327" i="24" s="1"/>
  <c r="R325" i="24"/>
  <c r="R327" i="24" s="1"/>
  <c r="T325" i="24"/>
  <c r="T327" i="24" s="1"/>
  <c r="R601" i="22"/>
  <c r="O601" i="22"/>
  <c r="L601" i="22"/>
  <c r="M601" i="22"/>
  <c r="AA693" i="23"/>
  <c r="AA624" i="21"/>
  <c r="T302" i="20"/>
  <c r="T304" i="20" s="1"/>
  <c r="Y302" i="20"/>
  <c r="Y304" i="20" s="1"/>
  <c r="Q302" i="20"/>
  <c r="O302" i="20"/>
  <c r="O304" i="20" s="1"/>
  <c r="AA580" i="24"/>
  <c r="AE32" i="24" s="1"/>
  <c r="Q113" i="20"/>
  <c r="AA693" i="24"/>
  <c r="AA670" i="24"/>
  <c r="Q642" i="21"/>
  <c r="Q274" i="20"/>
  <c r="Q734" i="20"/>
  <c r="Q550" i="20"/>
  <c r="J210" i="24"/>
  <c r="J212" i="24" s="1"/>
  <c r="N210" i="24"/>
  <c r="N212" i="24" s="1"/>
  <c r="W210" i="24"/>
  <c r="W212" i="24" s="1"/>
  <c r="X210" i="24"/>
  <c r="X212" i="24" s="1"/>
  <c r="S325" i="24"/>
  <c r="S327" i="24" s="1"/>
  <c r="M325" i="24"/>
  <c r="M327" i="24" s="1"/>
  <c r="J325" i="24"/>
  <c r="J327" i="24" s="1"/>
  <c r="AA532" i="24"/>
  <c r="J601" i="22"/>
  <c r="G601" i="22"/>
  <c r="P601" i="22" s="1"/>
  <c r="AA601" i="22" s="1"/>
  <c r="W601" i="22"/>
  <c r="X601" i="22"/>
  <c r="R302" i="20"/>
  <c r="X302" i="20"/>
  <c r="X304" i="20" s="1"/>
  <c r="U302" i="20"/>
  <c r="U304" i="20" s="1"/>
  <c r="G302" i="20"/>
  <c r="AA603" i="21"/>
  <c r="AE33" i="21" s="1"/>
  <c r="Q136" i="23"/>
  <c r="AA534" i="24"/>
  <c r="AE30" i="24" s="1"/>
  <c r="AP14" i="19"/>
  <c r="AA557" i="19"/>
  <c r="AE31" i="19" s="1"/>
  <c r="AA764" i="19"/>
  <c r="AE40" i="19" s="1"/>
  <c r="T302" i="19"/>
  <c r="T304" i="19" s="1"/>
  <c r="G302" i="19"/>
  <c r="X302" i="19"/>
  <c r="X304" i="19" s="1"/>
  <c r="U302" i="19"/>
  <c r="U304" i="19" s="1"/>
  <c r="R302" i="19"/>
  <c r="AQ26" i="19"/>
  <c r="AA213" i="19"/>
  <c r="AJ16" i="19" s="1"/>
  <c r="AL27" i="19" s="1"/>
  <c r="AA167" i="19"/>
  <c r="AJ14" i="19" s="1"/>
  <c r="L302" i="19"/>
  <c r="L304" i="19" s="1"/>
  <c r="W302" i="19"/>
  <c r="W304" i="19" s="1"/>
  <c r="M302" i="19"/>
  <c r="M304" i="19" s="1"/>
  <c r="J302" i="19"/>
  <c r="J304" i="19" s="1"/>
  <c r="S302" i="19"/>
  <c r="S304" i="19" s="1"/>
  <c r="H302" i="19"/>
  <c r="H304" i="19" s="1"/>
  <c r="Q302" i="19"/>
  <c r="AA716" i="19"/>
  <c r="AA647" i="19"/>
  <c r="N509" i="19"/>
  <c r="I509" i="19"/>
  <c r="V509" i="19"/>
  <c r="W509" i="19"/>
  <c r="X509" i="19"/>
  <c r="U509" i="19"/>
  <c r="S509" i="19"/>
  <c r="G509" i="19"/>
  <c r="P509" i="19" s="1"/>
  <c r="AA509" i="19" s="1"/>
  <c r="O164" i="18"/>
  <c r="O166" i="18" s="1"/>
  <c r="N762" i="18"/>
  <c r="N394" i="18"/>
  <c r="N396" i="18" s="1"/>
  <c r="K394" i="18"/>
  <c r="K396" i="18" s="1"/>
  <c r="H394" i="18"/>
  <c r="H396" i="18" s="1"/>
  <c r="I394" i="18"/>
  <c r="I396" i="18" s="1"/>
  <c r="K762" i="18"/>
  <c r="U762" i="18"/>
  <c r="AA626" i="18"/>
  <c r="AE34" i="18" s="1"/>
  <c r="Y141" i="18"/>
  <c r="Y143" i="18" s="1"/>
  <c r="I141" i="18"/>
  <c r="I143" i="18" s="1"/>
  <c r="W141" i="18"/>
  <c r="W143" i="18" s="1"/>
  <c r="N141" i="18"/>
  <c r="N143" i="18" s="1"/>
  <c r="R141" i="18"/>
  <c r="R143" i="18" s="1"/>
  <c r="M141" i="18"/>
  <c r="M143" i="18" s="1"/>
  <c r="V141" i="18"/>
  <c r="V143" i="18" s="1"/>
  <c r="U141" i="18"/>
  <c r="U143" i="18" s="1"/>
  <c r="X141" i="18"/>
  <c r="X143" i="18" s="1"/>
  <c r="O141" i="18"/>
  <c r="O143" i="18" s="1"/>
  <c r="G141" i="18"/>
  <c r="G143" i="18" s="1"/>
  <c r="J141" i="18"/>
  <c r="J143" i="18" s="1"/>
  <c r="L141" i="18"/>
  <c r="L143" i="18" s="1"/>
  <c r="K141" i="18"/>
  <c r="K143" i="18" s="1"/>
  <c r="Q141" i="18"/>
  <c r="Q143" i="18" s="1"/>
  <c r="T141" i="18"/>
  <c r="T143" i="18" s="1"/>
  <c r="H141" i="18"/>
  <c r="H143" i="18" s="1"/>
  <c r="S141" i="18"/>
  <c r="S143" i="18" s="1"/>
  <c r="H647" i="18"/>
  <c r="N647" i="18"/>
  <c r="R647" i="18"/>
  <c r="T647" i="18"/>
  <c r="U647" i="18"/>
  <c r="Q164" i="18"/>
  <c r="X555" i="18"/>
  <c r="AA670" i="18"/>
  <c r="AA718" i="18"/>
  <c r="AE38" i="18" s="1"/>
  <c r="S647" i="18"/>
  <c r="X647" i="18"/>
  <c r="W647" i="18"/>
  <c r="I647" i="18"/>
  <c r="Y647" i="18"/>
  <c r="K647" i="18"/>
  <c r="G647" i="18"/>
  <c r="P647" i="18" s="1"/>
  <c r="AA647" i="18" s="1"/>
  <c r="J647" i="18"/>
  <c r="H210" i="18"/>
  <c r="H212" i="18" s="1"/>
  <c r="K210" i="18"/>
  <c r="K212" i="18" s="1"/>
  <c r="I210" i="18"/>
  <c r="I212" i="18" s="1"/>
  <c r="M210" i="18"/>
  <c r="M212" i="18" s="1"/>
  <c r="T210" i="18"/>
  <c r="T212" i="18" s="1"/>
  <c r="S210" i="18"/>
  <c r="S212" i="18" s="1"/>
  <c r="Y210" i="18"/>
  <c r="Y212" i="18" s="1"/>
  <c r="N210" i="18"/>
  <c r="N212" i="18" s="1"/>
  <c r="J210" i="18"/>
  <c r="J212" i="18" s="1"/>
  <c r="O210" i="18"/>
  <c r="O212" i="18" s="1"/>
  <c r="X210" i="18"/>
  <c r="X212" i="18" s="1"/>
  <c r="W210" i="18"/>
  <c r="W212" i="18" s="1"/>
  <c r="G210" i="18"/>
  <c r="V210" i="18"/>
  <c r="V212" i="18" s="1"/>
  <c r="R210" i="18"/>
  <c r="R212" i="18" s="1"/>
  <c r="L210" i="18"/>
  <c r="L212" i="18" s="1"/>
  <c r="Q210" i="18"/>
  <c r="Q212" i="18" s="1"/>
  <c r="U210" i="18"/>
  <c r="U212" i="18" s="1"/>
  <c r="W371" i="18"/>
  <c r="W373" i="18" s="1"/>
  <c r="H371" i="18"/>
  <c r="H373" i="18" s="1"/>
  <c r="N371" i="18"/>
  <c r="N373" i="18" s="1"/>
  <c r="K371" i="18"/>
  <c r="K373" i="18" s="1"/>
  <c r="Y371" i="18"/>
  <c r="Y373" i="18" s="1"/>
  <c r="AA512" i="18"/>
  <c r="AJ29" i="18" s="1"/>
  <c r="AL33" i="18" s="1"/>
  <c r="K417" i="18"/>
  <c r="K419" i="18" s="1"/>
  <c r="T417" i="18"/>
  <c r="T419" i="18" s="1"/>
  <c r="Q417" i="18"/>
  <c r="Z417" i="18" s="1"/>
  <c r="N417" i="18"/>
  <c r="N419" i="18" s="1"/>
  <c r="K164" i="18"/>
  <c r="K166" i="18" s="1"/>
  <c r="N164" i="18"/>
  <c r="N166" i="18" s="1"/>
  <c r="H762" i="18"/>
  <c r="S762" i="18"/>
  <c r="I762" i="18"/>
  <c r="Y762" i="18"/>
  <c r="V762" i="18"/>
  <c r="W164" i="18"/>
  <c r="W166" i="18" s="1"/>
  <c r="U164" i="18"/>
  <c r="U166" i="18" s="1"/>
  <c r="AA466" i="18"/>
  <c r="AJ27" i="18" s="1"/>
  <c r="AA649" i="18"/>
  <c r="AE35" i="18" s="1"/>
  <c r="S417" i="18"/>
  <c r="S419" i="18" s="1"/>
  <c r="O417" i="18"/>
  <c r="O419" i="18" s="1"/>
  <c r="X417" i="18"/>
  <c r="X419" i="18" s="1"/>
  <c r="U417" i="18"/>
  <c r="U419" i="18" s="1"/>
  <c r="L164" i="18"/>
  <c r="L166" i="18" s="1"/>
  <c r="S164" i="18"/>
  <c r="S166" i="18" s="1"/>
  <c r="R164" i="18"/>
  <c r="R166" i="18" s="1"/>
  <c r="V555" i="18"/>
  <c r="X762" i="18"/>
  <c r="G762" i="18"/>
  <c r="P762" i="18" s="1"/>
  <c r="AA762" i="18" s="1"/>
  <c r="M762" i="18"/>
  <c r="AA764" i="18"/>
  <c r="AE40" i="18" s="1"/>
  <c r="AA511" i="18"/>
  <c r="AE29" i="18" s="1"/>
  <c r="J256" i="18"/>
  <c r="J258" i="18" s="1"/>
  <c r="S256" i="18"/>
  <c r="S258" i="18" s="1"/>
  <c r="Q256" i="18"/>
  <c r="Q258" i="18" s="1"/>
  <c r="O256" i="18"/>
  <c r="O258" i="18" s="1"/>
  <c r="N256" i="18"/>
  <c r="N258" i="18" s="1"/>
  <c r="L371" i="18"/>
  <c r="L373" i="18" s="1"/>
  <c r="N302" i="18"/>
  <c r="N304" i="18" s="1"/>
  <c r="Y302" i="18"/>
  <c r="Y304" i="18" s="1"/>
  <c r="U302" i="18"/>
  <c r="U304" i="18" s="1"/>
  <c r="S302" i="18"/>
  <c r="S304" i="18" s="1"/>
  <c r="T302" i="18"/>
  <c r="T304" i="18" s="1"/>
  <c r="M371" i="18"/>
  <c r="M373" i="18" s="1"/>
  <c r="I371" i="18"/>
  <c r="I373" i="18" s="1"/>
  <c r="T371" i="18"/>
  <c r="T373" i="18" s="1"/>
  <c r="V371" i="18"/>
  <c r="V373" i="18" s="1"/>
  <c r="S371" i="18"/>
  <c r="S373" i="18" s="1"/>
  <c r="T164" i="18"/>
  <c r="T166" i="18" s="1"/>
  <c r="H164" i="18"/>
  <c r="H166" i="18" s="1"/>
  <c r="I164" i="18"/>
  <c r="I166" i="18" s="1"/>
  <c r="Y164" i="18"/>
  <c r="Y166" i="18" s="1"/>
  <c r="V164" i="18"/>
  <c r="V166" i="18" s="1"/>
  <c r="Q302" i="18"/>
  <c r="Q304" i="18" s="1"/>
  <c r="M302" i="18"/>
  <c r="M304" i="18" s="1"/>
  <c r="O302" i="18"/>
  <c r="O304" i="18" s="1"/>
  <c r="L302" i="18"/>
  <c r="L304" i="18" s="1"/>
  <c r="X371" i="18"/>
  <c r="X373" i="18" s="1"/>
  <c r="R371" i="18"/>
  <c r="R373" i="18" s="1"/>
  <c r="O371" i="18"/>
  <c r="O373" i="18" s="1"/>
  <c r="Q325" i="18"/>
  <c r="Q327" i="18" s="1"/>
  <c r="V302" i="18"/>
  <c r="V304" i="18" s="1"/>
  <c r="J302" i="18"/>
  <c r="J304" i="18" s="1"/>
  <c r="G302" i="18"/>
  <c r="G304" i="18" s="1"/>
  <c r="W302" i="18"/>
  <c r="W304" i="18" s="1"/>
  <c r="U371" i="18"/>
  <c r="U373" i="18" s="1"/>
  <c r="Q371" i="18"/>
  <c r="Q373" i="18" s="1"/>
  <c r="J371" i="18"/>
  <c r="J373" i="18" s="1"/>
  <c r="G371" i="18"/>
  <c r="G373" i="18" s="1"/>
  <c r="G164" i="18"/>
  <c r="G166" i="18" s="1"/>
  <c r="X164" i="18"/>
  <c r="X166" i="18" s="1"/>
  <c r="M164" i="18"/>
  <c r="M166" i="18" s="1"/>
  <c r="AQ37" i="18"/>
  <c r="X739" i="18"/>
  <c r="M555" i="18"/>
  <c r="V739" i="18"/>
  <c r="U739" i="18"/>
  <c r="J325" i="18"/>
  <c r="J327" i="18" s="1"/>
  <c r="AA509" i="18"/>
  <c r="G739" i="18"/>
  <c r="P739" i="18" s="1"/>
  <c r="AA739" i="18" s="1"/>
  <c r="N325" i="18"/>
  <c r="N327" i="18" s="1"/>
  <c r="AA716" i="18"/>
  <c r="Q481" i="18"/>
  <c r="K486" i="18" s="1"/>
  <c r="K488" i="18" s="1"/>
  <c r="S739" i="18"/>
  <c r="T325" i="18"/>
  <c r="T327" i="18" s="1"/>
  <c r="AA534" i="18"/>
  <c r="AE30" i="18" s="1"/>
  <c r="J739" i="18"/>
  <c r="O739" i="18"/>
  <c r="H739" i="18"/>
  <c r="I739" i="18"/>
  <c r="Y739" i="18"/>
  <c r="G325" i="18"/>
  <c r="G327" i="18" s="1"/>
  <c r="R325" i="18"/>
  <c r="R327" i="18" s="1"/>
  <c r="V325" i="18"/>
  <c r="V327" i="18" s="1"/>
  <c r="X325" i="18"/>
  <c r="X327" i="18" s="1"/>
  <c r="U325" i="18"/>
  <c r="U327" i="18" s="1"/>
  <c r="W555" i="18"/>
  <c r="N739" i="18"/>
  <c r="W739" i="18"/>
  <c r="L739" i="18"/>
  <c r="M739" i="18"/>
  <c r="O325" i="18"/>
  <c r="O327" i="18" s="1"/>
  <c r="K325" i="18"/>
  <c r="K327" i="18" s="1"/>
  <c r="H325" i="18"/>
  <c r="H327" i="18" s="1"/>
  <c r="I325" i="18"/>
  <c r="I327" i="18" s="1"/>
  <c r="Y325" i="18"/>
  <c r="Y327" i="18" s="1"/>
  <c r="R739" i="18"/>
  <c r="K739" i="18"/>
  <c r="T739" i="18"/>
  <c r="W325" i="18"/>
  <c r="W327" i="18" s="1"/>
  <c r="S325" i="18"/>
  <c r="S327" i="18" s="1"/>
  <c r="L325" i="18"/>
  <c r="L327" i="18" s="1"/>
  <c r="AA624" i="18"/>
  <c r="H256" i="18"/>
  <c r="H258" i="18" s="1"/>
  <c r="L256" i="18"/>
  <c r="L258" i="18" s="1"/>
  <c r="W256" i="18"/>
  <c r="W258" i="18" s="1"/>
  <c r="U256" i="18"/>
  <c r="U258" i="18" s="1"/>
  <c r="R256" i="18"/>
  <c r="R258" i="18" s="1"/>
  <c r="I555" i="18"/>
  <c r="U555" i="18"/>
  <c r="J555" i="18"/>
  <c r="H555" i="18"/>
  <c r="X256" i="18"/>
  <c r="X258" i="18" s="1"/>
  <c r="T256" i="18"/>
  <c r="T258" i="18" s="1"/>
  <c r="I256" i="18"/>
  <c r="I258" i="18" s="1"/>
  <c r="Y256" i="18"/>
  <c r="Y258" i="18" s="1"/>
  <c r="V256" i="18"/>
  <c r="V258" i="18" s="1"/>
  <c r="K555" i="18"/>
  <c r="G555" i="18"/>
  <c r="P555" i="18" s="1"/>
  <c r="N555" i="18"/>
  <c r="L555" i="18"/>
  <c r="Q182" i="18"/>
  <c r="K187" i="18" s="1"/>
  <c r="K189" i="18" s="1"/>
  <c r="K256" i="18"/>
  <c r="K258" i="18" s="1"/>
  <c r="G256" i="18"/>
  <c r="G258" i="18" s="1"/>
  <c r="M256" i="18"/>
  <c r="M258" i="18" s="1"/>
  <c r="Q555" i="18"/>
  <c r="Z555" i="18" s="1"/>
  <c r="S555" i="18"/>
  <c r="O555" i="18"/>
  <c r="R555" i="18"/>
  <c r="AA718" i="17"/>
  <c r="AE38" i="17" s="1"/>
  <c r="Y187" i="17"/>
  <c r="Y189" i="17" s="1"/>
  <c r="W141" i="17"/>
  <c r="W143" i="17" s="1"/>
  <c r="W187" i="17"/>
  <c r="W189" i="17" s="1"/>
  <c r="Y141" i="17"/>
  <c r="Y143" i="17" s="1"/>
  <c r="S187" i="17"/>
  <c r="S189" i="17" s="1"/>
  <c r="V187" i="17"/>
  <c r="V189" i="17" s="1"/>
  <c r="K187" i="17"/>
  <c r="K189" i="17" s="1"/>
  <c r="I187" i="17"/>
  <c r="I189" i="17" s="1"/>
  <c r="G187" i="17"/>
  <c r="J187" i="17"/>
  <c r="J189" i="17" s="1"/>
  <c r="R141" i="17"/>
  <c r="R143" i="17" s="1"/>
  <c r="L141" i="17"/>
  <c r="L143" i="17" s="1"/>
  <c r="J486" i="17"/>
  <c r="J488" i="17" s="1"/>
  <c r="G486" i="17"/>
  <c r="P486" i="17" s="1"/>
  <c r="I486" i="17"/>
  <c r="I488" i="17" s="1"/>
  <c r="U187" i="17"/>
  <c r="U189" i="17" s="1"/>
  <c r="O187" i="17"/>
  <c r="O189" i="17" s="1"/>
  <c r="L187" i="17"/>
  <c r="L189" i="17" s="1"/>
  <c r="N187" i="17"/>
  <c r="N189" i="17" s="1"/>
  <c r="V141" i="17"/>
  <c r="V143" i="17" s="1"/>
  <c r="U141" i="17"/>
  <c r="U143" i="17" s="1"/>
  <c r="X141" i="17"/>
  <c r="X143" i="17" s="1"/>
  <c r="H187" i="17"/>
  <c r="H189" i="17" s="1"/>
  <c r="M187" i="17"/>
  <c r="M189" i="17" s="1"/>
  <c r="T187" i="17"/>
  <c r="T189" i="17" s="1"/>
  <c r="Q187" i="17"/>
  <c r="J141" i="17"/>
  <c r="J143" i="17" s="1"/>
  <c r="N141" i="17"/>
  <c r="N143" i="17" s="1"/>
  <c r="X716" i="17"/>
  <c r="I716" i="17"/>
  <c r="J716" i="17"/>
  <c r="V716" i="17"/>
  <c r="S716" i="17"/>
  <c r="K279" i="17"/>
  <c r="K281" i="17" s="1"/>
  <c r="T279" i="17"/>
  <c r="T281" i="17" s="1"/>
  <c r="Q279" i="17"/>
  <c r="N279" i="17"/>
  <c r="N281" i="17" s="1"/>
  <c r="R118" i="17"/>
  <c r="R120" i="17" s="1"/>
  <c r="K118" i="17"/>
  <c r="K120" i="17" s="1"/>
  <c r="H118" i="17"/>
  <c r="H120" i="17" s="1"/>
  <c r="I118" i="17"/>
  <c r="I120" i="17" s="1"/>
  <c r="Y118" i="17"/>
  <c r="Y120" i="17" s="1"/>
  <c r="G601" i="17"/>
  <c r="P601" i="17" s="1"/>
  <c r="AA601" i="17" s="1"/>
  <c r="R601" i="17"/>
  <c r="W601" i="17"/>
  <c r="I601" i="17"/>
  <c r="T601" i="17"/>
  <c r="H716" i="17"/>
  <c r="N716" i="17"/>
  <c r="U716" i="17"/>
  <c r="G716" i="17"/>
  <c r="P716" i="17" s="1"/>
  <c r="AA716" i="17" s="1"/>
  <c r="W716" i="17"/>
  <c r="S279" i="17"/>
  <c r="S281" i="17" s="1"/>
  <c r="O279" i="17"/>
  <c r="O281" i="17" s="1"/>
  <c r="X279" i="17"/>
  <c r="X281" i="17" s="1"/>
  <c r="U279" i="17"/>
  <c r="U281" i="17" s="1"/>
  <c r="R279" i="17"/>
  <c r="R281" i="17" s="1"/>
  <c r="V118" i="17"/>
  <c r="V120" i="17" s="1"/>
  <c r="O118" i="17"/>
  <c r="O120" i="17" s="1"/>
  <c r="L118" i="17"/>
  <c r="L120" i="17" s="1"/>
  <c r="M118" i="17"/>
  <c r="M120" i="17" s="1"/>
  <c r="O601" i="17"/>
  <c r="K601" i="17"/>
  <c r="H601" i="17"/>
  <c r="M601" i="17"/>
  <c r="X601" i="17"/>
  <c r="M716" i="17"/>
  <c r="T716" i="17"/>
  <c r="L716" i="17"/>
  <c r="G279" i="17"/>
  <c r="H279" i="17"/>
  <c r="H281" i="17" s="1"/>
  <c r="I279" i="17"/>
  <c r="I281" i="17" s="1"/>
  <c r="Y279" i="17"/>
  <c r="Y281" i="17" s="1"/>
  <c r="N118" i="17"/>
  <c r="N120" i="17" s="1"/>
  <c r="S118" i="17"/>
  <c r="S120" i="17" s="1"/>
  <c r="T118" i="17"/>
  <c r="T120" i="17" s="1"/>
  <c r="Y601" i="17"/>
  <c r="S601" i="17"/>
  <c r="L601" i="17"/>
  <c r="AA489" i="17"/>
  <c r="AJ28" i="17" s="1"/>
  <c r="G141" i="17"/>
  <c r="G143" i="17" s="1"/>
  <c r="K141" i="17"/>
  <c r="K143" i="17" s="1"/>
  <c r="I141" i="17"/>
  <c r="I143" i="17" s="1"/>
  <c r="H141" i="17"/>
  <c r="H143" i="17" s="1"/>
  <c r="Q205" i="17"/>
  <c r="O210" i="17" s="1"/>
  <c r="O212" i="17" s="1"/>
  <c r="O141" i="17"/>
  <c r="O143" i="17" s="1"/>
  <c r="Q141" i="17"/>
  <c r="M141" i="17"/>
  <c r="M143" i="17" s="1"/>
  <c r="S141" i="17"/>
  <c r="S143" i="17" s="1"/>
  <c r="N210" i="17"/>
  <c r="N212" i="17" s="1"/>
  <c r="J210" i="17"/>
  <c r="J212" i="17" s="1"/>
  <c r="T210" i="17"/>
  <c r="T212" i="17" s="1"/>
  <c r="Q90" i="17"/>
  <c r="S95" i="17" s="1"/>
  <c r="S97" i="17" s="1"/>
  <c r="AQ39" i="17"/>
  <c r="AA328" i="17"/>
  <c r="AJ21" i="17" s="1"/>
  <c r="H233" i="17"/>
  <c r="H235" i="17" s="1"/>
  <c r="I233" i="17"/>
  <c r="I235" i="17" s="1"/>
  <c r="G233" i="17"/>
  <c r="U233" i="17"/>
  <c r="U235" i="17" s="1"/>
  <c r="X233" i="17"/>
  <c r="X235" i="17" s="1"/>
  <c r="Y233" i="17"/>
  <c r="Y235" i="17" s="1"/>
  <c r="W233" i="17"/>
  <c r="W235" i="17" s="1"/>
  <c r="V233" i="17"/>
  <c r="V235" i="17" s="1"/>
  <c r="O233" i="17"/>
  <c r="O235" i="17" s="1"/>
  <c r="T233" i="17"/>
  <c r="T235" i="17" s="1"/>
  <c r="S233" i="17"/>
  <c r="S235" i="17" s="1"/>
  <c r="R233" i="17"/>
  <c r="R235" i="17" s="1"/>
  <c r="Q233" i="17"/>
  <c r="J233" i="17"/>
  <c r="J235" i="17" s="1"/>
  <c r="L233" i="17"/>
  <c r="L235" i="17" s="1"/>
  <c r="N233" i="17"/>
  <c r="N235" i="17" s="1"/>
  <c r="M233" i="17"/>
  <c r="M235" i="17" s="1"/>
  <c r="K233" i="17"/>
  <c r="K235" i="17" s="1"/>
  <c r="G371" i="17"/>
  <c r="L371" i="17"/>
  <c r="L373" i="17" s="1"/>
  <c r="M371" i="17"/>
  <c r="M373" i="17" s="1"/>
  <c r="J371" i="17"/>
  <c r="J373" i="17" s="1"/>
  <c r="AA534" i="17"/>
  <c r="AE30" i="17" s="1"/>
  <c r="W371" i="17"/>
  <c r="W373" i="17" s="1"/>
  <c r="T371" i="17"/>
  <c r="T373" i="17" s="1"/>
  <c r="Q371" i="17"/>
  <c r="N371" i="17"/>
  <c r="N373" i="17" s="1"/>
  <c r="O371" i="17"/>
  <c r="O373" i="17" s="1"/>
  <c r="K371" i="17"/>
  <c r="K373" i="17" s="1"/>
  <c r="X371" i="17"/>
  <c r="X373" i="17" s="1"/>
  <c r="U371" i="17"/>
  <c r="U373" i="17" s="1"/>
  <c r="AA374" i="17"/>
  <c r="AJ23" i="17" s="1"/>
  <c r="AA649" i="17"/>
  <c r="AE35" i="17" s="1"/>
  <c r="AA764" i="17"/>
  <c r="AE40" i="17" s="1"/>
  <c r="AA741" i="17"/>
  <c r="AE39" i="17" s="1"/>
  <c r="AA672" i="17"/>
  <c r="AE36" i="17" s="1"/>
  <c r="Q297" i="17"/>
  <c r="W302" i="17" s="1"/>
  <c r="W304" i="17" s="1"/>
  <c r="R670" i="16"/>
  <c r="W670" i="16"/>
  <c r="L670" i="16"/>
  <c r="M670" i="16"/>
  <c r="R739" i="16"/>
  <c r="V739" i="16"/>
  <c r="H739" i="16"/>
  <c r="I739" i="16"/>
  <c r="Y739" i="16"/>
  <c r="V670" i="16"/>
  <c r="K670" i="16"/>
  <c r="T670" i="16"/>
  <c r="S739" i="16"/>
  <c r="G739" i="16"/>
  <c r="P739" i="16" s="1"/>
  <c r="L739" i="16"/>
  <c r="AA328" i="16"/>
  <c r="AJ21" i="16" s="1"/>
  <c r="AA259" i="16"/>
  <c r="AJ18" i="16" s="1"/>
  <c r="AA718" i="16"/>
  <c r="AE38" i="16" s="1"/>
  <c r="N348" i="16"/>
  <c r="N350" i="16" s="1"/>
  <c r="AA535" i="16"/>
  <c r="AJ30" i="16" s="1"/>
  <c r="O394" i="16"/>
  <c r="O396" i="16" s="1"/>
  <c r="M762" i="16"/>
  <c r="AA672" i="16"/>
  <c r="AE36" i="16" s="1"/>
  <c r="K348" i="16"/>
  <c r="K350" i="16" s="1"/>
  <c r="AA190" i="16"/>
  <c r="AJ15" i="16" s="1"/>
  <c r="M394" i="16"/>
  <c r="M396" i="16" s="1"/>
  <c r="L348" i="16"/>
  <c r="L350" i="16" s="1"/>
  <c r="Q435" i="16"/>
  <c r="L440" i="16" s="1"/>
  <c r="L442" i="16" s="1"/>
  <c r="T348" i="16"/>
  <c r="T350" i="16" s="1"/>
  <c r="O348" i="16"/>
  <c r="O350" i="16" s="1"/>
  <c r="Y348" i="16"/>
  <c r="Y350" i="16" s="1"/>
  <c r="J394" i="16"/>
  <c r="J396" i="16" s="1"/>
  <c r="Y394" i="16"/>
  <c r="Y396" i="16" s="1"/>
  <c r="K762" i="16"/>
  <c r="N394" i="16"/>
  <c r="N396" i="16" s="1"/>
  <c r="X394" i="16"/>
  <c r="X396" i="16" s="1"/>
  <c r="G762" i="16"/>
  <c r="P762" i="16" s="1"/>
  <c r="T394" i="16"/>
  <c r="T396" i="16" s="1"/>
  <c r="J762" i="16"/>
  <c r="K394" i="16"/>
  <c r="K396" i="16" s="1"/>
  <c r="I394" i="16"/>
  <c r="I396" i="16" s="1"/>
  <c r="O762" i="16"/>
  <c r="U486" i="16"/>
  <c r="U488" i="16" s="1"/>
  <c r="X486" i="16"/>
  <c r="X488" i="16" s="1"/>
  <c r="S486" i="16"/>
  <c r="S488" i="16" s="1"/>
  <c r="G486" i="16"/>
  <c r="J486" i="16"/>
  <c r="J488" i="16" s="1"/>
  <c r="L486" i="16"/>
  <c r="L488" i="16" s="1"/>
  <c r="Q486" i="16"/>
  <c r="T486" i="16"/>
  <c r="T488" i="16" s="1"/>
  <c r="K486" i="16"/>
  <c r="K488" i="16" s="1"/>
  <c r="V486" i="16"/>
  <c r="V488" i="16" s="1"/>
  <c r="M486" i="16"/>
  <c r="M488" i="16" s="1"/>
  <c r="W486" i="16"/>
  <c r="W488" i="16" s="1"/>
  <c r="R486" i="16"/>
  <c r="R488" i="16" s="1"/>
  <c r="Y486" i="16"/>
  <c r="Y488" i="16" s="1"/>
  <c r="I486" i="16"/>
  <c r="I488" i="16" s="1"/>
  <c r="H486" i="16"/>
  <c r="H488" i="16" s="1"/>
  <c r="O486" i="16"/>
  <c r="O488" i="16" s="1"/>
  <c r="N486" i="16"/>
  <c r="N488" i="16" s="1"/>
  <c r="O532" i="16"/>
  <c r="O534" i="16" s="1"/>
  <c r="H532" i="16"/>
  <c r="H534" i="16" s="1"/>
  <c r="S532" i="16"/>
  <c r="S534" i="16" s="1"/>
  <c r="N762" i="16"/>
  <c r="R394" i="16"/>
  <c r="R396" i="16" s="1"/>
  <c r="H394" i="16"/>
  <c r="H396" i="16" s="1"/>
  <c r="G394" i="16"/>
  <c r="Q394" i="16"/>
  <c r="Q396" i="16" s="1"/>
  <c r="I348" i="16"/>
  <c r="I350" i="16" s="1"/>
  <c r="U348" i="16"/>
  <c r="U350" i="16" s="1"/>
  <c r="R348" i="16"/>
  <c r="R350" i="16" s="1"/>
  <c r="S348" i="16"/>
  <c r="S350" i="16" s="1"/>
  <c r="H762" i="16"/>
  <c r="L762" i="16"/>
  <c r="W762" i="16"/>
  <c r="U762" i="16"/>
  <c r="R762" i="16"/>
  <c r="Q762" i="16"/>
  <c r="Z762" i="16" s="1"/>
  <c r="W394" i="16"/>
  <c r="W396" i="16" s="1"/>
  <c r="V394" i="16"/>
  <c r="V396" i="16" s="1"/>
  <c r="L394" i="16"/>
  <c r="L396" i="16" s="1"/>
  <c r="S394" i="16"/>
  <c r="S396" i="16" s="1"/>
  <c r="H348" i="16"/>
  <c r="H350" i="16" s="1"/>
  <c r="M348" i="16"/>
  <c r="M350" i="16" s="1"/>
  <c r="V348" i="16"/>
  <c r="V350" i="16" s="1"/>
  <c r="X762" i="16"/>
  <c r="T762" i="16"/>
  <c r="I762" i="16"/>
  <c r="Y762" i="16"/>
  <c r="Q90" i="16"/>
  <c r="X95" i="16" s="1"/>
  <c r="X97" i="16" s="1"/>
  <c r="AA443" i="16"/>
  <c r="AJ26" i="16" s="1"/>
  <c r="AA558" i="16"/>
  <c r="AJ31" i="16" s="1"/>
  <c r="Q251" i="16"/>
  <c r="V256" i="16" s="1"/>
  <c r="V258" i="16" s="1"/>
  <c r="M532" i="16"/>
  <c r="M534" i="16" s="1"/>
  <c r="U532" i="16"/>
  <c r="U534" i="16" s="1"/>
  <c r="V532" i="16"/>
  <c r="V534" i="16" s="1"/>
  <c r="U716" i="16"/>
  <c r="L532" i="16"/>
  <c r="L534" i="16" s="1"/>
  <c r="Q532" i="16"/>
  <c r="Q534" i="16" s="1"/>
  <c r="J532" i="16"/>
  <c r="J534" i="16" s="1"/>
  <c r="G532" i="16"/>
  <c r="W532" i="16"/>
  <c r="W534" i="16" s="1"/>
  <c r="Q716" i="16"/>
  <c r="Z716" i="16" s="1"/>
  <c r="T532" i="16"/>
  <c r="T534" i="16" s="1"/>
  <c r="Y532" i="16"/>
  <c r="Y534" i="16" s="1"/>
  <c r="N532" i="16"/>
  <c r="N534" i="16" s="1"/>
  <c r="K532" i="16"/>
  <c r="K534" i="16" s="1"/>
  <c r="O716" i="16"/>
  <c r="X532" i="16"/>
  <c r="X534" i="16" s="1"/>
  <c r="I532" i="16"/>
  <c r="I534" i="16" s="1"/>
  <c r="R532" i="16"/>
  <c r="R534" i="16" s="1"/>
  <c r="L716" i="16"/>
  <c r="J509" i="16"/>
  <c r="J511" i="16" s="1"/>
  <c r="Q509" i="16"/>
  <c r="Q511" i="16" s="1"/>
  <c r="T509" i="16"/>
  <c r="T511" i="16" s="1"/>
  <c r="S509" i="16"/>
  <c r="S511" i="16" s="1"/>
  <c r="N509" i="16"/>
  <c r="N511" i="16" s="1"/>
  <c r="AA351" i="16"/>
  <c r="AJ22" i="16" s="1"/>
  <c r="U578" i="16"/>
  <c r="U580" i="16" s="1"/>
  <c r="X578" i="16"/>
  <c r="X580" i="16" s="1"/>
  <c r="O578" i="16"/>
  <c r="O580" i="16" s="1"/>
  <c r="G578" i="16"/>
  <c r="G580" i="16" s="1"/>
  <c r="J578" i="16"/>
  <c r="J580" i="16" s="1"/>
  <c r="Q578" i="16"/>
  <c r="Q580" i="16" s="1"/>
  <c r="T578" i="16"/>
  <c r="T580" i="16" s="1"/>
  <c r="W578" i="16"/>
  <c r="W580" i="16" s="1"/>
  <c r="V578" i="16"/>
  <c r="V580" i="16" s="1"/>
  <c r="M578" i="16"/>
  <c r="M580" i="16" s="1"/>
  <c r="L578" i="16"/>
  <c r="L580" i="16" s="1"/>
  <c r="S578" i="16"/>
  <c r="S580" i="16" s="1"/>
  <c r="R578" i="16"/>
  <c r="R580" i="16" s="1"/>
  <c r="Y578" i="16"/>
  <c r="Y580" i="16" s="1"/>
  <c r="I578" i="16"/>
  <c r="I580" i="16" s="1"/>
  <c r="H578" i="16"/>
  <c r="H580" i="16" s="1"/>
  <c r="K578" i="16"/>
  <c r="K580" i="16" s="1"/>
  <c r="N578" i="16"/>
  <c r="N580" i="16" s="1"/>
  <c r="U210" i="16"/>
  <c r="U212" i="16" s="1"/>
  <c r="G210" i="16"/>
  <c r="G212" i="16" s="1"/>
  <c r="H210" i="16"/>
  <c r="H212" i="16" s="1"/>
  <c r="R210" i="16"/>
  <c r="R212" i="16" s="1"/>
  <c r="K210" i="16"/>
  <c r="K212" i="16" s="1"/>
  <c r="M210" i="16"/>
  <c r="M212" i="16" s="1"/>
  <c r="X210" i="16"/>
  <c r="X212" i="16" s="1"/>
  <c r="W210" i="16"/>
  <c r="W212" i="16" s="1"/>
  <c r="N210" i="16"/>
  <c r="N212" i="16" s="1"/>
  <c r="I210" i="16"/>
  <c r="I212" i="16" s="1"/>
  <c r="T210" i="16"/>
  <c r="T212" i="16" s="1"/>
  <c r="O210" i="16"/>
  <c r="O212" i="16" s="1"/>
  <c r="J210" i="16"/>
  <c r="J212" i="16" s="1"/>
  <c r="Y210" i="16"/>
  <c r="Y212" i="16" s="1"/>
  <c r="S210" i="16"/>
  <c r="S212" i="16" s="1"/>
  <c r="L210" i="16"/>
  <c r="L212" i="16" s="1"/>
  <c r="V210" i="16"/>
  <c r="V212" i="16" s="1"/>
  <c r="Q210" i="16"/>
  <c r="Q212" i="16" s="1"/>
  <c r="AA512" i="16"/>
  <c r="AJ29" i="16" s="1"/>
  <c r="AP38" i="16"/>
  <c r="Q348" i="16"/>
  <c r="Q350" i="16" s="1"/>
  <c r="X348" i="16"/>
  <c r="X350" i="16" s="1"/>
  <c r="J348" i="16"/>
  <c r="J350" i="16" s="1"/>
  <c r="G348" i="16"/>
  <c r="G350" i="16" s="1"/>
  <c r="V325" i="16"/>
  <c r="V327" i="16" s="1"/>
  <c r="H325" i="16"/>
  <c r="H327" i="16" s="1"/>
  <c r="K325" i="16"/>
  <c r="K327" i="16" s="1"/>
  <c r="J325" i="16"/>
  <c r="J327" i="16" s="1"/>
  <c r="M325" i="16"/>
  <c r="M327" i="16" s="1"/>
  <c r="AA167" i="16"/>
  <c r="AJ14" i="16" s="1"/>
  <c r="I118" i="16"/>
  <c r="I120" i="16" s="1"/>
  <c r="Y118" i="16"/>
  <c r="Y120" i="16" s="1"/>
  <c r="W118" i="16"/>
  <c r="W120" i="16" s="1"/>
  <c r="M118" i="16"/>
  <c r="M120" i="16" s="1"/>
  <c r="Q118" i="16"/>
  <c r="Q120" i="16" s="1"/>
  <c r="K118" i="16"/>
  <c r="K120" i="16" s="1"/>
  <c r="G118" i="16"/>
  <c r="G120" i="16" s="1"/>
  <c r="X118" i="16"/>
  <c r="X120" i="16" s="1"/>
  <c r="R118" i="16"/>
  <c r="R120" i="16" s="1"/>
  <c r="T118" i="16"/>
  <c r="T120" i="16" s="1"/>
  <c r="N118" i="16"/>
  <c r="N120" i="16" s="1"/>
  <c r="W624" i="16"/>
  <c r="G624" i="16"/>
  <c r="P624" i="16" s="1"/>
  <c r="J624" i="16"/>
  <c r="Q624" i="16"/>
  <c r="Z624" i="16" s="1"/>
  <c r="L624" i="16"/>
  <c r="S624" i="16"/>
  <c r="V624" i="16"/>
  <c r="U624" i="16"/>
  <c r="M624" i="16"/>
  <c r="H624" i="16"/>
  <c r="O624" i="16"/>
  <c r="R624" i="16"/>
  <c r="I624" i="16"/>
  <c r="X624" i="16"/>
  <c r="K624" i="16"/>
  <c r="N624" i="16"/>
  <c r="Y624" i="16"/>
  <c r="T624" i="16"/>
  <c r="AA627" i="16"/>
  <c r="AJ34" i="16" s="1"/>
  <c r="Q159" i="17"/>
  <c r="M164" i="17" s="1"/>
  <c r="M166" i="17" s="1"/>
  <c r="AA695" i="17"/>
  <c r="AE37" i="17" s="1"/>
  <c r="AA509" i="17"/>
  <c r="AA603" i="17"/>
  <c r="AE33" i="17" s="1"/>
  <c r="Y440" i="16"/>
  <c r="Y442" i="16" s="1"/>
  <c r="M440" i="16"/>
  <c r="M442" i="16" s="1"/>
  <c r="J440" i="16"/>
  <c r="J442" i="16" s="1"/>
  <c r="N440" i="16"/>
  <c r="N442" i="16" s="1"/>
  <c r="O325" i="16"/>
  <c r="O327" i="16" s="1"/>
  <c r="L325" i="16"/>
  <c r="L327" i="16" s="1"/>
  <c r="Q325" i="16"/>
  <c r="Q327" i="16" s="1"/>
  <c r="N325" i="16"/>
  <c r="N327" i="16" s="1"/>
  <c r="J716" i="16"/>
  <c r="N716" i="16"/>
  <c r="Y716" i="16"/>
  <c r="S716" i="16"/>
  <c r="T716" i="16"/>
  <c r="X325" i="16"/>
  <c r="X327" i="16" s="1"/>
  <c r="S325" i="16"/>
  <c r="S327" i="16" s="1"/>
  <c r="T325" i="16"/>
  <c r="T327" i="16" s="1"/>
  <c r="U325" i="16"/>
  <c r="U327" i="16" s="1"/>
  <c r="R325" i="16"/>
  <c r="R327" i="16" s="1"/>
  <c r="R716" i="16"/>
  <c r="V716" i="16"/>
  <c r="G716" i="16"/>
  <c r="P716" i="16" s="1"/>
  <c r="W716" i="16"/>
  <c r="X716" i="16"/>
  <c r="G325" i="16"/>
  <c r="G327" i="16" s="1"/>
  <c r="W325" i="16"/>
  <c r="W327" i="16" s="1"/>
  <c r="I325" i="16"/>
  <c r="I327" i="16" s="1"/>
  <c r="Y325" i="16"/>
  <c r="Y327" i="16" s="1"/>
  <c r="M716" i="16"/>
  <c r="I716" i="16"/>
  <c r="K716" i="16"/>
  <c r="Q297" i="16"/>
  <c r="W302" i="16" s="1"/>
  <c r="W304" i="16" s="1"/>
  <c r="U118" i="16"/>
  <c r="U120" i="16" s="1"/>
  <c r="V118" i="16"/>
  <c r="V120" i="16" s="1"/>
  <c r="H118" i="16"/>
  <c r="H120" i="16" s="1"/>
  <c r="S118" i="16"/>
  <c r="S120" i="16" s="1"/>
  <c r="J118" i="16"/>
  <c r="J120" i="16" s="1"/>
  <c r="O118" i="16"/>
  <c r="O120" i="16" s="1"/>
  <c r="L118" i="16"/>
  <c r="L120" i="16" s="1"/>
  <c r="W164" i="16"/>
  <c r="W166" i="16" s="1"/>
  <c r="V164" i="16"/>
  <c r="V166" i="16" s="1"/>
  <c r="Q164" i="16"/>
  <c r="L164" i="16"/>
  <c r="L166" i="16" s="1"/>
  <c r="G164" i="16"/>
  <c r="G166" i="16" s="1"/>
  <c r="K164" i="16"/>
  <c r="K166" i="16" s="1"/>
  <c r="R164" i="16"/>
  <c r="R166" i="16" s="1"/>
  <c r="U164" i="16"/>
  <c r="U166" i="16" s="1"/>
  <c r="H164" i="16"/>
  <c r="H166" i="16" s="1"/>
  <c r="I164" i="16"/>
  <c r="I166" i="16" s="1"/>
  <c r="Y164" i="16"/>
  <c r="Y166" i="16" s="1"/>
  <c r="N164" i="16"/>
  <c r="N166" i="16" s="1"/>
  <c r="X164" i="16"/>
  <c r="X166" i="16" s="1"/>
  <c r="S164" i="16"/>
  <c r="S166" i="16" s="1"/>
  <c r="M164" i="16"/>
  <c r="M166" i="16" s="1"/>
  <c r="J164" i="16"/>
  <c r="J166" i="16" s="1"/>
  <c r="T164" i="16"/>
  <c r="T166" i="16" s="1"/>
  <c r="O164" i="16"/>
  <c r="O166" i="16" s="1"/>
  <c r="AQ18" i="16"/>
  <c r="AP18" i="16"/>
  <c r="G509" i="16"/>
  <c r="G511" i="16" s="1"/>
  <c r="W509" i="16"/>
  <c r="W511" i="16" s="1"/>
  <c r="X509" i="16"/>
  <c r="X511" i="16" s="1"/>
  <c r="U509" i="16"/>
  <c r="U511" i="16" s="1"/>
  <c r="R509" i="16"/>
  <c r="R511" i="16" s="1"/>
  <c r="AA121" i="16"/>
  <c r="AJ12" i="16" s="1"/>
  <c r="AK39" i="16" s="1"/>
  <c r="K509" i="16"/>
  <c r="K511" i="16" s="1"/>
  <c r="L509" i="16"/>
  <c r="L511" i="16" s="1"/>
  <c r="I509" i="16"/>
  <c r="I511" i="16" s="1"/>
  <c r="Y509" i="16"/>
  <c r="Y511" i="16" s="1"/>
  <c r="V509" i="16"/>
  <c r="O509" i="16"/>
  <c r="O511" i="16" s="1"/>
  <c r="H509" i="16"/>
  <c r="H511" i="16" s="1"/>
  <c r="M509" i="16"/>
  <c r="M511" i="16" s="1"/>
  <c r="AA739" i="16"/>
  <c r="Q550" i="16"/>
  <c r="T555" i="16" s="1"/>
  <c r="T557" i="16" s="1"/>
  <c r="AP37" i="16"/>
  <c r="AP13" i="16"/>
  <c r="AQ37" i="16"/>
  <c r="AP25" i="16"/>
  <c r="Q182" i="16"/>
  <c r="W187" i="16" s="1"/>
  <c r="W189" i="16" s="1"/>
  <c r="AQ21" i="16"/>
  <c r="Q274" i="16"/>
  <c r="X279" i="16" s="1"/>
  <c r="X281" i="16" s="1"/>
  <c r="AA649" i="16"/>
  <c r="AE35" i="16" s="1"/>
  <c r="AA741" i="16"/>
  <c r="AE39" i="16" s="1"/>
  <c r="AA626" i="16"/>
  <c r="AE34" i="16" s="1"/>
  <c r="Q366" i="16"/>
  <c r="L371" i="16" s="1"/>
  <c r="L373" i="16" s="1"/>
  <c r="AK39" i="24"/>
  <c r="AL39" i="24"/>
  <c r="AL32" i="23"/>
  <c r="AK32" i="23"/>
  <c r="AK20" i="22"/>
  <c r="AL20" i="22"/>
  <c r="AL21" i="23"/>
  <c r="AK21" i="23"/>
  <c r="AL13" i="22"/>
  <c r="AK13" i="22"/>
  <c r="AK11" i="19"/>
  <c r="AL11" i="19"/>
  <c r="AL39" i="16"/>
  <c r="AK19" i="24"/>
  <c r="AL19" i="24"/>
  <c r="AL25" i="22"/>
  <c r="AK25" i="22"/>
  <c r="AL29" i="22"/>
  <c r="AK29" i="22"/>
  <c r="AL22" i="19"/>
  <c r="AL29" i="19"/>
  <c r="AK11" i="24"/>
  <c r="AL11" i="24"/>
  <c r="AK29" i="24"/>
  <c r="AL40" i="24"/>
  <c r="AK31" i="24"/>
  <c r="AK40" i="24"/>
  <c r="AK23" i="24"/>
  <c r="AL31" i="24"/>
  <c r="AL23" i="24"/>
  <c r="AL29" i="24"/>
  <c r="AL40" i="23"/>
  <c r="AK40" i="23"/>
  <c r="AK24" i="22"/>
  <c r="AL24" i="22"/>
  <c r="AL17" i="22"/>
  <c r="AK17" i="22"/>
  <c r="AL39" i="22"/>
  <c r="AK39" i="22"/>
  <c r="AK18" i="19"/>
  <c r="AL31" i="23"/>
  <c r="AK31" i="23"/>
  <c r="AL38" i="22"/>
  <c r="AK38" i="22"/>
  <c r="AL33" i="22"/>
  <c r="AK33" i="22"/>
  <c r="X348" i="19"/>
  <c r="X350" i="19" s="1"/>
  <c r="T348" i="19"/>
  <c r="T350" i="19" s="1"/>
  <c r="L348" i="19"/>
  <c r="L350" i="19" s="1"/>
  <c r="H348" i="19"/>
  <c r="H350" i="19" s="1"/>
  <c r="W348" i="19"/>
  <c r="W350" i="19" s="1"/>
  <c r="S348" i="19"/>
  <c r="S350" i="19" s="1"/>
  <c r="O348" i="19"/>
  <c r="O350" i="19" s="1"/>
  <c r="K348" i="19"/>
  <c r="K350" i="19" s="1"/>
  <c r="G348" i="19"/>
  <c r="V348" i="19"/>
  <c r="V350" i="19" s="1"/>
  <c r="N348" i="19"/>
  <c r="N350" i="19" s="1"/>
  <c r="U348" i="19"/>
  <c r="U350" i="19" s="1"/>
  <c r="M348" i="19"/>
  <c r="M350" i="19" s="1"/>
  <c r="Q348" i="19"/>
  <c r="J348" i="19"/>
  <c r="J350" i="19" s="1"/>
  <c r="Y348" i="19"/>
  <c r="Y350" i="19" s="1"/>
  <c r="I348" i="19"/>
  <c r="I350" i="19" s="1"/>
  <c r="R348" i="19"/>
  <c r="R350" i="19" s="1"/>
  <c r="AK14" i="19"/>
  <c r="AL14" i="19"/>
  <c r="V348" i="18"/>
  <c r="V350" i="18" s="1"/>
  <c r="R348" i="18"/>
  <c r="R350" i="18" s="1"/>
  <c r="N348" i="18"/>
  <c r="N350" i="18" s="1"/>
  <c r="J348" i="18"/>
  <c r="J350" i="18" s="1"/>
  <c r="Y348" i="18"/>
  <c r="Y350" i="18" s="1"/>
  <c r="U348" i="18"/>
  <c r="U350" i="18" s="1"/>
  <c r="Q348" i="18"/>
  <c r="M348" i="18"/>
  <c r="M350" i="18" s="1"/>
  <c r="I348" i="18"/>
  <c r="I350" i="18" s="1"/>
  <c r="X348" i="18"/>
  <c r="X350" i="18" s="1"/>
  <c r="H348" i="18"/>
  <c r="H350" i="18" s="1"/>
  <c r="W348" i="18"/>
  <c r="W350" i="18" s="1"/>
  <c r="O348" i="18"/>
  <c r="O350" i="18" s="1"/>
  <c r="G348" i="18"/>
  <c r="T348" i="18"/>
  <c r="T350" i="18" s="1"/>
  <c r="L348" i="18"/>
  <c r="L350" i="18" s="1"/>
  <c r="S348" i="18"/>
  <c r="S350" i="18" s="1"/>
  <c r="K348" i="18"/>
  <c r="K350" i="18" s="1"/>
  <c r="V233" i="16"/>
  <c r="V235" i="16" s="1"/>
  <c r="R233" i="16"/>
  <c r="R235" i="16" s="1"/>
  <c r="N233" i="16"/>
  <c r="N235" i="16" s="1"/>
  <c r="J233" i="16"/>
  <c r="J235" i="16" s="1"/>
  <c r="H233" i="16"/>
  <c r="H235" i="16" s="1"/>
  <c r="Y233" i="16"/>
  <c r="Y235" i="16" s="1"/>
  <c r="U233" i="16"/>
  <c r="U235" i="16" s="1"/>
  <c r="Q233" i="16"/>
  <c r="M233" i="16"/>
  <c r="M235" i="16" s="1"/>
  <c r="I233" i="16"/>
  <c r="I235" i="16" s="1"/>
  <c r="L233" i="16"/>
  <c r="L235" i="16" s="1"/>
  <c r="T233" i="16"/>
  <c r="T235" i="16" s="1"/>
  <c r="W233" i="16"/>
  <c r="W235" i="16" s="1"/>
  <c r="S233" i="16"/>
  <c r="S235" i="16" s="1"/>
  <c r="O233" i="16"/>
  <c r="O235" i="16" s="1"/>
  <c r="K233" i="16"/>
  <c r="K235" i="16" s="1"/>
  <c r="G233" i="16"/>
  <c r="X233" i="16"/>
  <c r="X235" i="16" s="1"/>
  <c r="AK15" i="24"/>
  <c r="AL15" i="24"/>
  <c r="AL20" i="23"/>
  <c r="AK20" i="23"/>
  <c r="AL28" i="23"/>
  <c r="AK28" i="23"/>
  <c r="AK27" i="24"/>
  <c r="AL27" i="24"/>
  <c r="AK35" i="24"/>
  <c r="AL35" i="24"/>
  <c r="AK12" i="22"/>
  <c r="AL12" i="22"/>
  <c r="AL17" i="23"/>
  <c r="AK17" i="23"/>
  <c r="AL21" i="22"/>
  <c r="AK21" i="22"/>
  <c r="AK28" i="22"/>
  <c r="AL28" i="22"/>
  <c r="AK39" i="23"/>
  <c r="V394" i="19"/>
  <c r="V396" i="19" s="1"/>
  <c r="R394" i="19"/>
  <c r="R396" i="19" s="1"/>
  <c r="N394" i="19"/>
  <c r="N396" i="19" s="1"/>
  <c r="J394" i="19"/>
  <c r="J396" i="19" s="1"/>
  <c r="Y394" i="19"/>
  <c r="Y396" i="19" s="1"/>
  <c r="U394" i="19"/>
  <c r="U396" i="19" s="1"/>
  <c r="Q394" i="19"/>
  <c r="M394" i="19"/>
  <c r="M396" i="19" s="1"/>
  <c r="I394" i="19"/>
  <c r="I396" i="19" s="1"/>
  <c r="W394" i="19"/>
  <c r="W396" i="19" s="1"/>
  <c r="O394" i="19"/>
  <c r="O396" i="19" s="1"/>
  <c r="G394" i="19"/>
  <c r="T394" i="19"/>
  <c r="T396" i="19" s="1"/>
  <c r="L394" i="19"/>
  <c r="L396" i="19" s="1"/>
  <c r="K394" i="19"/>
  <c r="K396" i="19" s="1"/>
  <c r="X394" i="19"/>
  <c r="X396" i="19" s="1"/>
  <c r="H394" i="19"/>
  <c r="H396" i="19" s="1"/>
  <c r="S394" i="19"/>
  <c r="S396" i="19" s="1"/>
  <c r="AL19" i="19"/>
  <c r="AK19" i="19"/>
  <c r="AL33" i="19"/>
  <c r="AK33" i="19"/>
  <c r="AL40" i="19"/>
  <c r="AK40" i="19"/>
  <c r="AL24" i="24"/>
  <c r="AK24" i="24"/>
  <c r="AL24" i="23"/>
  <c r="AK24" i="23"/>
  <c r="AK15" i="19"/>
  <c r="AL15" i="19"/>
  <c r="Y532" i="19"/>
  <c r="U532" i="19"/>
  <c r="Q532" i="19"/>
  <c r="Z532" i="19" s="1"/>
  <c r="M532" i="19"/>
  <c r="I532" i="19"/>
  <c r="W532" i="19"/>
  <c r="R532" i="19"/>
  <c r="L532" i="19"/>
  <c r="G532" i="19"/>
  <c r="P532" i="19" s="1"/>
  <c r="V532" i="19"/>
  <c r="K532" i="19"/>
  <c r="T532" i="19"/>
  <c r="J532" i="19"/>
  <c r="S532" i="19"/>
  <c r="H532" i="19"/>
  <c r="N532" i="19"/>
  <c r="X532" i="19"/>
  <c r="O532" i="19"/>
  <c r="AK15" i="16"/>
  <c r="AL12" i="24"/>
  <c r="AK12" i="24"/>
  <c r="AL32" i="24"/>
  <c r="AK32" i="24"/>
  <c r="AK16" i="22"/>
  <c r="AL16" i="22"/>
  <c r="Y233" i="21"/>
  <c r="Y235" i="21" s="1"/>
  <c r="U233" i="21"/>
  <c r="U235" i="21" s="1"/>
  <c r="Q233" i="21"/>
  <c r="M233" i="21"/>
  <c r="M235" i="21" s="1"/>
  <c r="I233" i="21"/>
  <c r="I235" i="21" s="1"/>
  <c r="X233" i="21"/>
  <c r="X235" i="21" s="1"/>
  <c r="S233" i="21"/>
  <c r="S235" i="21" s="1"/>
  <c r="N233" i="21"/>
  <c r="N235" i="21" s="1"/>
  <c r="H233" i="21"/>
  <c r="H235" i="21" s="1"/>
  <c r="W233" i="21"/>
  <c r="W235" i="21" s="1"/>
  <c r="R233" i="21"/>
  <c r="R235" i="21" s="1"/>
  <c r="L233" i="21"/>
  <c r="L235" i="21" s="1"/>
  <c r="G233" i="21"/>
  <c r="V233" i="21"/>
  <c r="V235" i="21" s="1"/>
  <c r="K233" i="21"/>
  <c r="K235" i="21" s="1"/>
  <c r="T233" i="21"/>
  <c r="T235" i="21" s="1"/>
  <c r="J233" i="21"/>
  <c r="J235" i="21" s="1"/>
  <c r="O233" i="21"/>
  <c r="O235" i="21" s="1"/>
  <c r="AL16" i="24"/>
  <c r="AK16" i="24"/>
  <c r="AL28" i="24"/>
  <c r="AK28" i="24"/>
  <c r="AL27" i="23"/>
  <c r="AK27" i="23"/>
  <c r="AL35" i="23"/>
  <c r="AK35" i="23"/>
  <c r="Y164" i="23"/>
  <c r="Y166" i="23" s="1"/>
  <c r="U164" i="23"/>
  <c r="U166" i="23" s="1"/>
  <c r="Q164" i="23"/>
  <c r="M164" i="23"/>
  <c r="M166" i="23" s="1"/>
  <c r="I164" i="23"/>
  <c r="I166" i="23" s="1"/>
  <c r="V164" i="23"/>
  <c r="V166" i="23" s="1"/>
  <c r="K164" i="23"/>
  <c r="K166" i="23" s="1"/>
  <c r="T164" i="23"/>
  <c r="T166" i="23" s="1"/>
  <c r="O164" i="23"/>
  <c r="O166" i="23" s="1"/>
  <c r="J164" i="23"/>
  <c r="J166" i="23" s="1"/>
  <c r="X164" i="23"/>
  <c r="X166" i="23" s="1"/>
  <c r="S164" i="23"/>
  <c r="S166" i="23" s="1"/>
  <c r="N164" i="23"/>
  <c r="N166" i="23" s="1"/>
  <c r="H164" i="23"/>
  <c r="H166" i="23" s="1"/>
  <c r="W164" i="23"/>
  <c r="W166" i="23" s="1"/>
  <c r="R164" i="23"/>
  <c r="R166" i="23" s="1"/>
  <c r="L164" i="23"/>
  <c r="L166" i="23" s="1"/>
  <c r="G164" i="23"/>
  <c r="AL36" i="24"/>
  <c r="AK36" i="24"/>
  <c r="V118" i="19"/>
  <c r="V120" i="19" s="1"/>
  <c r="R118" i="19"/>
  <c r="R120" i="19" s="1"/>
  <c r="N118" i="19"/>
  <c r="N120" i="19" s="1"/>
  <c r="J118" i="19"/>
  <c r="J120" i="19" s="1"/>
  <c r="Y118" i="19"/>
  <c r="Y120" i="19" s="1"/>
  <c r="U118" i="19"/>
  <c r="U120" i="19" s="1"/>
  <c r="Q118" i="19"/>
  <c r="M118" i="19"/>
  <c r="M120" i="19" s="1"/>
  <c r="I118" i="19"/>
  <c r="I120" i="19" s="1"/>
  <c r="W118" i="19"/>
  <c r="W120" i="19" s="1"/>
  <c r="O118" i="19"/>
  <c r="O120" i="19" s="1"/>
  <c r="G118" i="19"/>
  <c r="T118" i="19"/>
  <c r="T120" i="19" s="1"/>
  <c r="L118" i="19"/>
  <c r="L120" i="19" s="1"/>
  <c r="K118" i="19"/>
  <c r="K120" i="19" s="1"/>
  <c r="X118" i="19"/>
  <c r="X120" i="19" s="1"/>
  <c r="H118" i="19"/>
  <c r="H120" i="19" s="1"/>
  <c r="S118" i="19"/>
  <c r="S120" i="19" s="1"/>
  <c r="AQ14" i="20"/>
  <c r="AP14" i="20"/>
  <c r="AL20" i="19"/>
  <c r="AK20" i="19"/>
  <c r="AL13" i="19"/>
  <c r="AK13" i="19"/>
  <c r="AL32" i="19"/>
  <c r="AK32" i="19"/>
  <c r="AQ24" i="18"/>
  <c r="AP24" i="18"/>
  <c r="V348" i="23"/>
  <c r="V350" i="23" s="1"/>
  <c r="R348" i="23"/>
  <c r="R350" i="23" s="1"/>
  <c r="N348" i="23"/>
  <c r="N350" i="23" s="1"/>
  <c r="J348" i="23"/>
  <c r="J350" i="23" s="1"/>
  <c r="Y348" i="23"/>
  <c r="Y350" i="23" s="1"/>
  <c r="U348" i="23"/>
  <c r="U350" i="23" s="1"/>
  <c r="Q348" i="23"/>
  <c r="M348" i="23"/>
  <c r="M350" i="23" s="1"/>
  <c r="I348" i="23"/>
  <c r="I350" i="23" s="1"/>
  <c r="W348" i="23"/>
  <c r="W350" i="23" s="1"/>
  <c r="S348" i="23"/>
  <c r="S350" i="23" s="1"/>
  <c r="O348" i="23"/>
  <c r="O350" i="23" s="1"/>
  <c r="K348" i="23"/>
  <c r="K350" i="23" s="1"/>
  <c r="G348" i="23"/>
  <c r="X348" i="23"/>
  <c r="X350" i="23" s="1"/>
  <c r="H348" i="23"/>
  <c r="H350" i="23" s="1"/>
  <c r="T348" i="23"/>
  <c r="T350" i="23" s="1"/>
  <c r="L348" i="23"/>
  <c r="L350" i="23" s="1"/>
  <c r="W187" i="23"/>
  <c r="W189" i="23" s="1"/>
  <c r="S187" i="23"/>
  <c r="S189" i="23" s="1"/>
  <c r="O187" i="23"/>
  <c r="O189" i="23" s="1"/>
  <c r="K187" i="23"/>
  <c r="K189" i="23" s="1"/>
  <c r="G187" i="23"/>
  <c r="V187" i="23"/>
  <c r="V189" i="23" s="1"/>
  <c r="R187" i="23"/>
  <c r="R189" i="23" s="1"/>
  <c r="N187" i="23"/>
  <c r="N189" i="23" s="1"/>
  <c r="J187" i="23"/>
  <c r="J189" i="23" s="1"/>
  <c r="Y187" i="23"/>
  <c r="Y189" i="23" s="1"/>
  <c r="Q187" i="23"/>
  <c r="I187" i="23"/>
  <c r="I189" i="23" s="1"/>
  <c r="X187" i="23"/>
  <c r="X189" i="23" s="1"/>
  <c r="H187" i="23"/>
  <c r="H189" i="23" s="1"/>
  <c r="U187" i="23"/>
  <c r="U189" i="23" s="1"/>
  <c r="M187" i="23"/>
  <c r="M189" i="23" s="1"/>
  <c r="T187" i="23"/>
  <c r="T189" i="23" s="1"/>
  <c r="L187" i="23"/>
  <c r="L189" i="23" s="1"/>
  <c r="Y233" i="22"/>
  <c r="Y235" i="22" s="1"/>
  <c r="U233" i="22"/>
  <c r="U235" i="22" s="1"/>
  <c r="Q233" i="22"/>
  <c r="M233" i="22"/>
  <c r="M235" i="22" s="1"/>
  <c r="I233" i="22"/>
  <c r="I235" i="22" s="1"/>
  <c r="X233" i="22"/>
  <c r="X235" i="22" s="1"/>
  <c r="T233" i="22"/>
  <c r="T235" i="22" s="1"/>
  <c r="L233" i="22"/>
  <c r="L235" i="22" s="1"/>
  <c r="H233" i="22"/>
  <c r="H235" i="22" s="1"/>
  <c r="W233" i="22"/>
  <c r="W235" i="22" s="1"/>
  <c r="O233" i="22"/>
  <c r="O235" i="22" s="1"/>
  <c r="G233" i="22"/>
  <c r="V233" i="22"/>
  <c r="V235" i="22" s="1"/>
  <c r="N233" i="22"/>
  <c r="N235" i="22" s="1"/>
  <c r="S233" i="22"/>
  <c r="S235" i="22" s="1"/>
  <c r="K233" i="22"/>
  <c r="K235" i="22" s="1"/>
  <c r="R233" i="22"/>
  <c r="R235" i="22" s="1"/>
  <c r="J233" i="22"/>
  <c r="J235" i="22" s="1"/>
  <c r="Z325" i="22"/>
  <c r="Q327" i="22"/>
  <c r="Z327" i="22" s="1"/>
  <c r="AQ22" i="22"/>
  <c r="P256" i="21"/>
  <c r="G258" i="21"/>
  <c r="P258" i="21" s="1"/>
  <c r="Z210" i="19"/>
  <c r="Q212" i="19"/>
  <c r="Z212" i="19" s="1"/>
  <c r="AQ20" i="19"/>
  <c r="AP20" i="19"/>
  <c r="W578" i="19"/>
  <c r="S578" i="19"/>
  <c r="O578" i="19"/>
  <c r="K578" i="19"/>
  <c r="G578" i="19"/>
  <c r="P578" i="19" s="1"/>
  <c r="AA578" i="19" s="1"/>
  <c r="Y578" i="19"/>
  <c r="T578" i="19"/>
  <c r="N578" i="19"/>
  <c r="I578" i="19"/>
  <c r="X578" i="19"/>
  <c r="R578" i="19"/>
  <c r="M578" i="19"/>
  <c r="H578" i="19"/>
  <c r="V578" i="19"/>
  <c r="Q578" i="19"/>
  <c r="Z578" i="19" s="1"/>
  <c r="L578" i="19"/>
  <c r="J578" i="19"/>
  <c r="U578" i="19"/>
  <c r="O532" i="18"/>
  <c r="U532" i="18"/>
  <c r="X532" i="18"/>
  <c r="T532" i="18"/>
  <c r="AP15" i="17"/>
  <c r="AQ26" i="17"/>
  <c r="AA695" i="16"/>
  <c r="AE37" i="16" s="1"/>
  <c r="AP19" i="24"/>
  <c r="AQ19" i="24"/>
  <c r="AP11" i="24"/>
  <c r="P417" i="24"/>
  <c r="G419" i="24"/>
  <c r="P419" i="24" s="1"/>
  <c r="AL15" i="23"/>
  <c r="AK15" i="23"/>
  <c r="AA555" i="24"/>
  <c r="Z118" i="23"/>
  <c r="Q120" i="23"/>
  <c r="Z120" i="23" s="1"/>
  <c r="AL13" i="23"/>
  <c r="AK13" i="23"/>
  <c r="AP38" i="23"/>
  <c r="AQ38" i="23"/>
  <c r="Q711" i="23"/>
  <c r="Z118" i="22"/>
  <c r="Q120" i="22"/>
  <c r="Z120" i="22" s="1"/>
  <c r="P118" i="22"/>
  <c r="G120" i="22"/>
  <c r="P120" i="22" s="1"/>
  <c r="AQ18" i="22"/>
  <c r="AP18" i="22"/>
  <c r="AP23" i="22"/>
  <c r="AQ23" i="22"/>
  <c r="AP28" i="22"/>
  <c r="AQ28" i="22"/>
  <c r="AP19" i="21"/>
  <c r="AQ19" i="21"/>
  <c r="AQ13" i="22"/>
  <c r="AQ33" i="22"/>
  <c r="AP33" i="22"/>
  <c r="AP12" i="20"/>
  <c r="AQ12" i="20"/>
  <c r="AQ25" i="21"/>
  <c r="AP25" i="21"/>
  <c r="AQ17" i="19"/>
  <c r="AP17" i="19"/>
  <c r="AQ16" i="21"/>
  <c r="AQ24" i="21"/>
  <c r="AP24" i="21"/>
  <c r="AA259" i="20"/>
  <c r="AJ18" i="20" s="1"/>
  <c r="AL21" i="19"/>
  <c r="AK21" i="19"/>
  <c r="AP33" i="20"/>
  <c r="AQ33" i="20"/>
  <c r="AA532" i="20"/>
  <c r="AL25" i="19"/>
  <c r="AK25" i="19"/>
  <c r="AQ28" i="19"/>
  <c r="AP28" i="19"/>
  <c r="AK30" i="19"/>
  <c r="AL30" i="19"/>
  <c r="AQ31" i="19"/>
  <c r="AP31" i="19"/>
  <c r="Y601" i="19"/>
  <c r="U601" i="19"/>
  <c r="Q601" i="19"/>
  <c r="Z601" i="19" s="1"/>
  <c r="M601" i="19"/>
  <c r="I601" i="19"/>
  <c r="X601" i="19"/>
  <c r="T601" i="19"/>
  <c r="L601" i="19"/>
  <c r="H601" i="19"/>
  <c r="S601" i="19"/>
  <c r="K601" i="19"/>
  <c r="W601" i="19"/>
  <c r="O601" i="19"/>
  <c r="G601" i="19"/>
  <c r="P601" i="19" s="1"/>
  <c r="V601" i="19"/>
  <c r="R601" i="19"/>
  <c r="N601" i="19"/>
  <c r="J601" i="19"/>
  <c r="AQ19" i="18"/>
  <c r="AP19" i="18"/>
  <c r="AQ20" i="17"/>
  <c r="AP20" i="17"/>
  <c r="AA557" i="18"/>
  <c r="AE31" i="18" s="1"/>
  <c r="G189" i="17"/>
  <c r="AQ39" i="18"/>
  <c r="AQ27" i="17"/>
  <c r="AA397" i="17"/>
  <c r="AJ24" i="17" s="1"/>
  <c r="AQ25" i="17"/>
  <c r="AP27" i="23"/>
  <c r="P302" i="23"/>
  <c r="G304" i="23"/>
  <c r="P304" i="23" s="1"/>
  <c r="Z210" i="22"/>
  <c r="Q212" i="22"/>
  <c r="Z212" i="22" s="1"/>
  <c r="P210" i="22"/>
  <c r="AA210" i="22" s="1"/>
  <c r="G212" i="22"/>
  <c r="P212" i="22" s="1"/>
  <c r="AP15" i="21"/>
  <c r="AQ15" i="21"/>
  <c r="AP39" i="21"/>
  <c r="AP26" i="21"/>
  <c r="AP27" i="19"/>
  <c r="P325" i="19"/>
  <c r="G327" i="19"/>
  <c r="P327" i="19" s="1"/>
  <c r="AP14" i="18"/>
  <c r="AP36" i="19"/>
  <c r="AP31" i="18"/>
  <c r="AP23" i="17"/>
  <c r="AQ23" i="17"/>
  <c r="AP22" i="17"/>
  <c r="V417" i="16"/>
  <c r="V419" i="16" s="1"/>
  <c r="R417" i="16"/>
  <c r="R419" i="16" s="1"/>
  <c r="N417" i="16"/>
  <c r="N419" i="16" s="1"/>
  <c r="J417" i="16"/>
  <c r="J419" i="16" s="1"/>
  <c r="L417" i="16"/>
  <c r="L419" i="16" s="1"/>
  <c r="Y417" i="16"/>
  <c r="Y419" i="16" s="1"/>
  <c r="U417" i="16"/>
  <c r="U419" i="16" s="1"/>
  <c r="Q417" i="16"/>
  <c r="M417" i="16"/>
  <c r="M419" i="16" s="1"/>
  <c r="I417" i="16"/>
  <c r="I419" i="16" s="1"/>
  <c r="W417" i="16"/>
  <c r="W419" i="16" s="1"/>
  <c r="S417" i="16"/>
  <c r="S419" i="16" s="1"/>
  <c r="O417" i="16"/>
  <c r="O419" i="16" s="1"/>
  <c r="K417" i="16"/>
  <c r="K419" i="16" s="1"/>
  <c r="G417" i="16"/>
  <c r="X417" i="16"/>
  <c r="X419" i="16" s="1"/>
  <c r="T417" i="16"/>
  <c r="T419" i="16" s="1"/>
  <c r="H417" i="16"/>
  <c r="H419" i="16" s="1"/>
  <c r="AQ17" i="16"/>
  <c r="AQ33" i="16"/>
  <c r="AL18" i="24"/>
  <c r="AK18" i="24"/>
  <c r="Z279" i="24"/>
  <c r="Q281" i="24"/>
  <c r="Z281" i="24" s="1"/>
  <c r="P302" i="24"/>
  <c r="G304" i="24"/>
  <c r="P304" i="24" s="1"/>
  <c r="AA509" i="24"/>
  <c r="AP12" i="24"/>
  <c r="AQ25" i="24"/>
  <c r="AQ37" i="24"/>
  <c r="AK26" i="23"/>
  <c r="AL26" i="23"/>
  <c r="AP23" i="24"/>
  <c r="AQ12" i="23"/>
  <c r="W647" i="20"/>
  <c r="S647" i="20"/>
  <c r="O647" i="20"/>
  <c r="K647" i="20"/>
  <c r="G647" i="20"/>
  <c r="P647" i="20" s="1"/>
  <c r="V647" i="20"/>
  <c r="R647" i="20"/>
  <c r="N647" i="20"/>
  <c r="J647" i="20"/>
  <c r="U647" i="20"/>
  <c r="M647" i="20"/>
  <c r="T647" i="20"/>
  <c r="L647" i="20"/>
  <c r="Y647" i="20"/>
  <c r="Q647" i="20"/>
  <c r="Z647" i="20" s="1"/>
  <c r="I647" i="20"/>
  <c r="X647" i="20"/>
  <c r="H647" i="20"/>
  <c r="AQ17" i="21"/>
  <c r="AQ21" i="19"/>
  <c r="AP29" i="20"/>
  <c r="AP13" i="19"/>
  <c r="AA555" i="19"/>
  <c r="AP32" i="19"/>
  <c r="AQ13" i="18"/>
  <c r="AP17" i="17"/>
  <c r="Q120" i="17"/>
  <c r="AA626" i="17"/>
  <c r="AE34" i="17" s="1"/>
  <c r="AP11" i="16"/>
  <c r="AQ11" i="16"/>
  <c r="AQ22" i="16"/>
  <c r="AQ13" i="24"/>
  <c r="AP13" i="24"/>
  <c r="AP21" i="24"/>
  <c r="AQ33" i="24"/>
  <c r="AP33" i="24"/>
  <c r="AK22" i="23"/>
  <c r="AL22" i="23"/>
  <c r="AQ16" i="24"/>
  <c r="AA647" i="24"/>
  <c r="AQ16" i="23"/>
  <c r="AP16" i="23"/>
  <c r="AP35" i="24"/>
  <c r="AQ35" i="24"/>
  <c r="AP19" i="23"/>
  <c r="AK30" i="23"/>
  <c r="AL30" i="23"/>
  <c r="Z302" i="22"/>
  <c r="Q304" i="22"/>
  <c r="Z304" i="22" s="1"/>
  <c r="P302" i="22"/>
  <c r="G304" i="22"/>
  <c r="P304" i="22" s="1"/>
  <c r="AQ37" i="23"/>
  <c r="AL37" i="22"/>
  <c r="AK37" i="22"/>
  <c r="AQ40" i="23"/>
  <c r="AP40" i="23"/>
  <c r="AQ25" i="22"/>
  <c r="AQ32" i="21"/>
  <c r="AP32" i="21"/>
  <c r="AP31" i="21"/>
  <c r="AQ31" i="21"/>
  <c r="Q458" i="21"/>
  <c r="AP17" i="20"/>
  <c r="AQ17" i="20"/>
  <c r="AP26" i="20"/>
  <c r="AP39" i="22"/>
  <c r="Q205" i="20"/>
  <c r="P486" i="20"/>
  <c r="G488" i="20"/>
  <c r="P488" i="20" s="1"/>
  <c r="AQ16" i="19"/>
  <c r="AA534" i="20"/>
  <c r="AE30" i="20" s="1"/>
  <c r="AQ38" i="20"/>
  <c r="AP19" i="19"/>
  <c r="AQ24" i="19"/>
  <c r="AK34" i="19"/>
  <c r="AL34" i="19"/>
  <c r="AA672" i="19"/>
  <c r="AE36" i="19" s="1"/>
  <c r="AP38" i="19"/>
  <c r="AQ28" i="18"/>
  <c r="AP28" i="18"/>
  <c r="AQ34" i="18"/>
  <c r="AP16" i="16"/>
  <c r="AP24" i="16"/>
  <c r="Z417" i="23"/>
  <c r="Q419" i="23"/>
  <c r="Z419" i="23" s="1"/>
  <c r="AA601" i="23"/>
  <c r="Z486" i="22"/>
  <c r="Q488" i="22"/>
  <c r="Z488" i="22" s="1"/>
  <c r="P440" i="20"/>
  <c r="G442" i="20"/>
  <c r="P442" i="20" s="1"/>
  <c r="AP37" i="20"/>
  <c r="Z463" i="18"/>
  <c r="Q465" i="18"/>
  <c r="Z465" i="18" s="1"/>
  <c r="G442" i="17"/>
  <c r="P442" i="17" s="1"/>
  <c r="P440" i="17"/>
  <c r="P233" i="24"/>
  <c r="G235" i="24"/>
  <c r="P235" i="24" s="1"/>
  <c r="AA716" i="24"/>
  <c r="P325" i="23"/>
  <c r="G327" i="23"/>
  <c r="P327" i="23" s="1"/>
  <c r="Z164" i="22"/>
  <c r="Q166" i="22"/>
  <c r="Z166" i="22" s="1"/>
  <c r="P440" i="22"/>
  <c r="G442" i="22"/>
  <c r="P442" i="22" s="1"/>
  <c r="AA624" i="22"/>
  <c r="P164" i="20"/>
  <c r="G166" i="20"/>
  <c r="P166" i="20" s="1"/>
  <c r="X164" i="19"/>
  <c r="X166" i="19" s="1"/>
  <c r="T164" i="19"/>
  <c r="T166" i="19" s="1"/>
  <c r="L164" i="19"/>
  <c r="L166" i="19" s="1"/>
  <c r="H164" i="19"/>
  <c r="H166" i="19" s="1"/>
  <c r="W164" i="19"/>
  <c r="W166" i="19" s="1"/>
  <c r="S164" i="19"/>
  <c r="S166" i="19" s="1"/>
  <c r="O164" i="19"/>
  <c r="O166" i="19" s="1"/>
  <c r="K164" i="19"/>
  <c r="K166" i="19" s="1"/>
  <c r="G164" i="19"/>
  <c r="U164" i="19"/>
  <c r="U166" i="19" s="1"/>
  <c r="M164" i="19"/>
  <c r="M166" i="19" s="1"/>
  <c r="R164" i="19"/>
  <c r="R166" i="19" s="1"/>
  <c r="J164" i="19"/>
  <c r="J166" i="19" s="1"/>
  <c r="V164" i="19"/>
  <c r="V166" i="19" s="1"/>
  <c r="Q164" i="19"/>
  <c r="N164" i="19"/>
  <c r="N166" i="19" s="1"/>
  <c r="Y164" i="19"/>
  <c r="Y166" i="19" s="1"/>
  <c r="I164" i="19"/>
  <c r="I166" i="19" s="1"/>
  <c r="P417" i="18"/>
  <c r="G419" i="18"/>
  <c r="Q212" i="17"/>
  <c r="AL33" i="16"/>
  <c r="AQ36" i="16"/>
  <c r="P118" i="24"/>
  <c r="G120" i="24"/>
  <c r="P120" i="24" s="1"/>
  <c r="P141" i="24"/>
  <c r="G143" i="24"/>
  <c r="P143" i="24" s="1"/>
  <c r="P486" i="23"/>
  <c r="G488" i="23"/>
  <c r="P488" i="23" s="1"/>
  <c r="Z463" i="22"/>
  <c r="Q465" i="22"/>
  <c r="Z465" i="22" s="1"/>
  <c r="AL36" i="23"/>
  <c r="P371" i="21"/>
  <c r="G373" i="21"/>
  <c r="P373" i="21" s="1"/>
  <c r="Z325" i="20"/>
  <c r="Q327" i="20"/>
  <c r="Z327" i="20" s="1"/>
  <c r="P233" i="19"/>
  <c r="G235" i="19"/>
  <c r="P235" i="19" s="1"/>
  <c r="Z187" i="19"/>
  <c r="Q189" i="19"/>
  <c r="Z189" i="19" s="1"/>
  <c r="Z417" i="17"/>
  <c r="Q419" i="17"/>
  <c r="Z419" i="17" s="1"/>
  <c r="G488" i="17"/>
  <c r="AP21" i="23"/>
  <c r="AA762" i="22"/>
  <c r="Z141" i="20"/>
  <c r="Q143" i="20"/>
  <c r="P302" i="20"/>
  <c r="G304" i="20"/>
  <c r="P304" i="20" s="1"/>
  <c r="AA601" i="20"/>
  <c r="Z394" i="18"/>
  <c r="Q396" i="18"/>
  <c r="Q97" i="17"/>
  <c r="Y256" i="17"/>
  <c r="Y258" i="17" s="1"/>
  <c r="U256" i="17"/>
  <c r="U258" i="17" s="1"/>
  <c r="Q256" i="17"/>
  <c r="M256" i="17"/>
  <c r="M258" i="17" s="1"/>
  <c r="I256" i="17"/>
  <c r="I258" i="17" s="1"/>
  <c r="X256" i="17"/>
  <c r="X258" i="17" s="1"/>
  <c r="S256" i="17"/>
  <c r="S258" i="17" s="1"/>
  <c r="N256" i="17"/>
  <c r="N258" i="17" s="1"/>
  <c r="H256" i="17"/>
  <c r="H258" i="17" s="1"/>
  <c r="W256" i="17"/>
  <c r="W258" i="17" s="1"/>
  <c r="R256" i="17"/>
  <c r="R258" i="17" s="1"/>
  <c r="L256" i="17"/>
  <c r="L258" i="17" s="1"/>
  <c r="G256" i="17"/>
  <c r="V256" i="17"/>
  <c r="V258" i="17" s="1"/>
  <c r="K256" i="17"/>
  <c r="K258" i="17" s="1"/>
  <c r="T256" i="17"/>
  <c r="T258" i="17" s="1"/>
  <c r="O256" i="17"/>
  <c r="O258" i="17" s="1"/>
  <c r="J256" i="17"/>
  <c r="J258" i="17" s="1"/>
  <c r="AL22" i="22"/>
  <c r="AK22" i="22"/>
  <c r="AQ18" i="24"/>
  <c r="AP18" i="24"/>
  <c r="AL38" i="24"/>
  <c r="AK38" i="24"/>
  <c r="AP26" i="23"/>
  <c r="AQ26" i="23"/>
  <c r="AP20" i="24"/>
  <c r="AQ31" i="24"/>
  <c r="AQ26" i="24"/>
  <c r="AQ14" i="22"/>
  <c r="AL23" i="22"/>
  <c r="AK23" i="22"/>
  <c r="AK34" i="23"/>
  <c r="AL34" i="23"/>
  <c r="AQ19" i="22"/>
  <c r="AP19" i="22"/>
  <c r="Z371" i="22"/>
  <c r="Q373" i="22"/>
  <c r="Z373" i="22" s="1"/>
  <c r="AP22" i="21"/>
  <c r="AQ22" i="21"/>
  <c r="AP23" i="21"/>
  <c r="AQ23" i="21"/>
  <c r="Y118" i="21"/>
  <c r="Y120" i="21" s="1"/>
  <c r="U118" i="21"/>
  <c r="U120" i="21" s="1"/>
  <c r="Q118" i="21"/>
  <c r="M118" i="21"/>
  <c r="M120" i="21" s="1"/>
  <c r="I118" i="21"/>
  <c r="I120" i="21" s="1"/>
  <c r="X118" i="21"/>
  <c r="X120" i="21" s="1"/>
  <c r="T118" i="21"/>
  <c r="T120" i="21" s="1"/>
  <c r="L118" i="21"/>
  <c r="L120" i="21" s="1"/>
  <c r="H118" i="21"/>
  <c r="H120" i="21" s="1"/>
  <c r="V118" i="21"/>
  <c r="V120" i="21" s="1"/>
  <c r="N118" i="21"/>
  <c r="N120" i="21" s="1"/>
  <c r="S118" i="21"/>
  <c r="S120" i="21" s="1"/>
  <c r="K118" i="21"/>
  <c r="K120" i="21" s="1"/>
  <c r="R118" i="21"/>
  <c r="R120" i="21" s="1"/>
  <c r="J118" i="21"/>
  <c r="J120" i="21" s="1"/>
  <c r="W118" i="21"/>
  <c r="W120" i="21" s="1"/>
  <c r="O118" i="21"/>
  <c r="O120" i="21" s="1"/>
  <c r="G118" i="21"/>
  <c r="AQ13" i="21"/>
  <c r="AQ34" i="21"/>
  <c r="AP34" i="21"/>
  <c r="W647" i="21"/>
  <c r="S647" i="21"/>
  <c r="O647" i="21"/>
  <c r="K647" i="21"/>
  <c r="G647" i="21"/>
  <c r="P647" i="21" s="1"/>
  <c r="V647" i="21"/>
  <c r="R647" i="21"/>
  <c r="N647" i="21"/>
  <c r="J647" i="21"/>
  <c r="U647" i="21"/>
  <c r="M647" i="21"/>
  <c r="T647" i="21"/>
  <c r="L647" i="21"/>
  <c r="Y647" i="21"/>
  <c r="Q647" i="21"/>
  <c r="Z647" i="21" s="1"/>
  <c r="I647" i="21"/>
  <c r="X647" i="21"/>
  <c r="H647" i="21"/>
  <c r="AQ38" i="21"/>
  <c r="AP12" i="21"/>
  <c r="Z233" i="20"/>
  <c r="Q235" i="20"/>
  <c r="Z235" i="20" s="1"/>
  <c r="V279" i="20"/>
  <c r="V281" i="20" s="1"/>
  <c r="R279" i="20"/>
  <c r="R281" i="20" s="1"/>
  <c r="N279" i="20"/>
  <c r="N281" i="20" s="1"/>
  <c r="J279" i="20"/>
  <c r="J281" i="20" s="1"/>
  <c r="W279" i="20"/>
  <c r="W281" i="20" s="1"/>
  <c r="Q279" i="20"/>
  <c r="L279" i="20"/>
  <c r="L281" i="20" s="1"/>
  <c r="G279" i="20"/>
  <c r="U279" i="20"/>
  <c r="U281" i="20" s="1"/>
  <c r="K279" i="20"/>
  <c r="K281" i="20" s="1"/>
  <c r="X279" i="20"/>
  <c r="X281" i="20" s="1"/>
  <c r="M279" i="20"/>
  <c r="M281" i="20" s="1"/>
  <c r="T279" i="20"/>
  <c r="T281" i="20" s="1"/>
  <c r="I279" i="20"/>
  <c r="I281" i="20" s="1"/>
  <c r="S279" i="20"/>
  <c r="S281" i="20" s="1"/>
  <c r="H279" i="20"/>
  <c r="H281" i="20" s="1"/>
  <c r="Y279" i="20"/>
  <c r="Y281" i="20" s="1"/>
  <c r="O279" i="20"/>
  <c r="O281" i="20" s="1"/>
  <c r="Y739" i="20"/>
  <c r="U739" i="20"/>
  <c r="Q739" i="20"/>
  <c r="Z739" i="20" s="1"/>
  <c r="M739" i="20"/>
  <c r="I739" i="20"/>
  <c r="T739" i="20"/>
  <c r="O739" i="20"/>
  <c r="J739" i="20"/>
  <c r="X739" i="20"/>
  <c r="S739" i="20"/>
  <c r="N739" i="20"/>
  <c r="H739" i="20"/>
  <c r="R739" i="20"/>
  <c r="G739" i="20"/>
  <c r="P739" i="20" s="1"/>
  <c r="W739" i="20"/>
  <c r="L739" i="20"/>
  <c r="V739" i="20"/>
  <c r="K739" i="20"/>
  <c r="AQ22" i="20"/>
  <c r="AP22" i="20"/>
  <c r="AA649" i="20"/>
  <c r="AE35" i="20" s="1"/>
  <c r="AQ33" i="21"/>
  <c r="AP33" i="21"/>
  <c r="AA305" i="20"/>
  <c r="AJ20" i="20" s="1"/>
  <c r="AK19" i="20" s="1"/>
  <c r="AP30" i="20"/>
  <c r="Y371" i="19"/>
  <c r="Y373" i="19" s="1"/>
  <c r="U371" i="19"/>
  <c r="U373" i="19" s="1"/>
  <c r="Q371" i="19"/>
  <c r="M371" i="19"/>
  <c r="M373" i="19" s="1"/>
  <c r="I371" i="19"/>
  <c r="I373" i="19" s="1"/>
  <c r="X371" i="19"/>
  <c r="X373" i="19" s="1"/>
  <c r="T371" i="19"/>
  <c r="T373" i="19" s="1"/>
  <c r="L371" i="19"/>
  <c r="L373" i="19" s="1"/>
  <c r="H371" i="19"/>
  <c r="H373" i="19" s="1"/>
  <c r="W371" i="19"/>
  <c r="W373" i="19" s="1"/>
  <c r="O371" i="19"/>
  <c r="O373" i="19" s="1"/>
  <c r="G371" i="19"/>
  <c r="V371" i="19"/>
  <c r="V373" i="19" s="1"/>
  <c r="N371" i="19"/>
  <c r="N373" i="19" s="1"/>
  <c r="R371" i="19"/>
  <c r="R373" i="19" s="1"/>
  <c r="K371" i="19"/>
  <c r="K373" i="19" s="1"/>
  <c r="J371" i="19"/>
  <c r="J373" i="19" s="1"/>
  <c r="S371" i="19"/>
  <c r="S373" i="19" s="1"/>
  <c r="AQ23" i="19"/>
  <c r="AP23" i="19"/>
  <c r="AQ20" i="18"/>
  <c r="AP20" i="18"/>
  <c r="AP12" i="18"/>
  <c r="AQ40" i="18"/>
  <c r="AP40" i="18"/>
  <c r="AQ32" i="17"/>
  <c r="AP32" i="17"/>
  <c r="AL16" i="23"/>
  <c r="AK16" i="23"/>
  <c r="AQ20" i="21"/>
  <c r="Z256" i="21"/>
  <c r="Q258" i="21"/>
  <c r="Z258" i="21" s="1"/>
  <c r="AP24" i="20"/>
  <c r="AK15" i="20"/>
  <c r="AL15" i="20"/>
  <c r="AL30" i="20"/>
  <c r="AK30" i="20"/>
  <c r="Q435" i="18"/>
  <c r="AQ13" i="17"/>
  <c r="Z187" i="24"/>
  <c r="Q189" i="24"/>
  <c r="Z189" i="24" s="1"/>
  <c r="P187" i="24"/>
  <c r="G189" i="24"/>
  <c r="P189" i="24" s="1"/>
  <c r="Y440" i="24"/>
  <c r="Y442" i="24" s="1"/>
  <c r="U440" i="24"/>
  <c r="U442" i="24" s="1"/>
  <c r="Q440" i="24"/>
  <c r="M440" i="24"/>
  <c r="M442" i="24" s="1"/>
  <c r="I440" i="24"/>
  <c r="I442" i="24" s="1"/>
  <c r="X440" i="24"/>
  <c r="X442" i="24" s="1"/>
  <c r="T440" i="24"/>
  <c r="T442" i="24" s="1"/>
  <c r="L440" i="24"/>
  <c r="L442" i="24" s="1"/>
  <c r="H440" i="24"/>
  <c r="H442" i="24" s="1"/>
  <c r="W440" i="24"/>
  <c r="W442" i="24" s="1"/>
  <c r="S440" i="24"/>
  <c r="S442" i="24" s="1"/>
  <c r="O440" i="24"/>
  <c r="O442" i="24" s="1"/>
  <c r="K440" i="24"/>
  <c r="K442" i="24" s="1"/>
  <c r="G440" i="24"/>
  <c r="V440" i="24"/>
  <c r="V442" i="24" s="1"/>
  <c r="R440" i="24"/>
  <c r="R442" i="24" s="1"/>
  <c r="N440" i="24"/>
  <c r="N442" i="24" s="1"/>
  <c r="J440" i="24"/>
  <c r="J442" i="24" s="1"/>
  <c r="Q419" i="24"/>
  <c r="Z419" i="24" s="1"/>
  <c r="Z417" i="24"/>
  <c r="AA578" i="24"/>
  <c r="V95" i="23"/>
  <c r="V97" i="23" s="1"/>
  <c r="R95" i="23"/>
  <c r="R97" i="23" s="1"/>
  <c r="N95" i="23"/>
  <c r="N97" i="23" s="1"/>
  <c r="J95" i="23"/>
  <c r="J97" i="23" s="1"/>
  <c r="Y95" i="23"/>
  <c r="Y97" i="23" s="1"/>
  <c r="T95" i="23"/>
  <c r="T97" i="23" s="1"/>
  <c r="O95" i="23"/>
  <c r="O97" i="23" s="1"/>
  <c r="I95" i="23"/>
  <c r="I97" i="23" s="1"/>
  <c r="X95" i="23"/>
  <c r="X97" i="23" s="1"/>
  <c r="S95" i="23"/>
  <c r="S97" i="23" s="1"/>
  <c r="M95" i="23"/>
  <c r="M97" i="23" s="1"/>
  <c r="H95" i="23"/>
  <c r="H97" i="23" s="1"/>
  <c r="W95" i="23"/>
  <c r="W97" i="23" s="1"/>
  <c r="Q95" i="23"/>
  <c r="L95" i="23"/>
  <c r="L97" i="23" s="1"/>
  <c r="G95" i="23"/>
  <c r="U95" i="23"/>
  <c r="U97" i="23" s="1"/>
  <c r="K95" i="23"/>
  <c r="K97" i="23" s="1"/>
  <c r="X210" i="23"/>
  <c r="X212" i="23" s="1"/>
  <c r="T210" i="23"/>
  <c r="T212" i="23" s="1"/>
  <c r="L210" i="23"/>
  <c r="L212" i="23" s="1"/>
  <c r="H210" i="23"/>
  <c r="H212" i="23" s="1"/>
  <c r="W210" i="23"/>
  <c r="W212" i="23" s="1"/>
  <c r="S210" i="23"/>
  <c r="S212" i="23" s="1"/>
  <c r="O210" i="23"/>
  <c r="O212" i="23" s="1"/>
  <c r="K210" i="23"/>
  <c r="K212" i="23" s="1"/>
  <c r="G210" i="23"/>
  <c r="R210" i="23"/>
  <c r="R212" i="23" s="1"/>
  <c r="J210" i="23"/>
  <c r="J212" i="23" s="1"/>
  <c r="Y210" i="23"/>
  <c r="Y212" i="23" s="1"/>
  <c r="Q210" i="23"/>
  <c r="I210" i="23"/>
  <c r="I212" i="23" s="1"/>
  <c r="V210" i="23"/>
  <c r="V212" i="23" s="1"/>
  <c r="N210" i="23"/>
  <c r="N212" i="23" s="1"/>
  <c r="U210" i="23"/>
  <c r="U212" i="23" s="1"/>
  <c r="M210" i="23"/>
  <c r="M212" i="23" s="1"/>
  <c r="AQ27" i="24"/>
  <c r="Q619" i="23"/>
  <c r="AL26" i="22"/>
  <c r="AK26" i="22"/>
  <c r="AQ35" i="22"/>
  <c r="AP35" i="22"/>
  <c r="AP36" i="23"/>
  <c r="AP21" i="22"/>
  <c r="Y256" i="20"/>
  <c r="Y258" i="20" s="1"/>
  <c r="U256" i="20"/>
  <c r="U258" i="20" s="1"/>
  <c r="Q256" i="20"/>
  <c r="M256" i="20"/>
  <c r="M258" i="20" s="1"/>
  <c r="I256" i="20"/>
  <c r="I258" i="20" s="1"/>
  <c r="V256" i="20"/>
  <c r="V258" i="20" s="1"/>
  <c r="K256" i="20"/>
  <c r="K258" i="20" s="1"/>
  <c r="T256" i="20"/>
  <c r="T258" i="20" s="1"/>
  <c r="O256" i="20"/>
  <c r="O258" i="20" s="1"/>
  <c r="J256" i="20"/>
  <c r="J258" i="20" s="1"/>
  <c r="R256" i="20"/>
  <c r="R258" i="20" s="1"/>
  <c r="G256" i="20"/>
  <c r="X256" i="20"/>
  <c r="X258" i="20" s="1"/>
  <c r="N256" i="20"/>
  <c r="N258" i="20" s="1"/>
  <c r="W256" i="20"/>
  <c r="W258" i="20" s="1"/>
  <c r="L256" i="20"/>
  <c r="L258" i="20" s="1"/>
  <c r="S256" i="20"/>
  <c r="S258" i="20" s="1"/>
  <c r="H256" i="20"/>
  <c r="H258" i="20" s="1"/>
  <c r="Q412" i="19"/>
  <c r="AQ36" i="20"/>
  <c r="AP36" i="20"/>
  <c r="V371" i="20"/>
  <c r="V373" i="20" s="1"/>
  <c r="R371" i="20"/>
  <c r="R373" i="20" s="1"/>
  <c r="N371" i="20"/>
  <c r="N373" i="20" s="1"/>
  <c r="J371" i="20"/>
  <c r="J373" i="20" s="1"/>
  <c r="Y371" i="20"/>
  <c r="Y373" i="20" s="1"/>
  <c r="T371" i="20"/>
  <c r="T373" i="20" s="1"/>
  <c r="O371" i="20"/>
  <c r="O373" i="20" s="1"/>
  <c r="I371" i="20"/>
  <c r="I373" i="20" s="1"/>
  <c r="X371" i="20"/>
  <c r="X373" i="20" s="1"/>
  <c r="S371" i="20"/>
  <c r="S373" i="20" s="1"/>
  <c r="M371" i="20"/>
  <c r="M373" i="20" s="1"/>
  <c r="H371" i="20"/>
  <c r="H373" i="20" s="1"/>
  <c r="W371" i="20"/>
  <c r="W373" i="20" s="1"/>
  <c r="L371" i="20"/>
  <c r="L373" i="20" s="1"/>
  <c r="U371" i="20"/>
  <c r="U373" i="20" s="1"/>
  <c r="K371" i="20"/>
  <c r="K373" i="20" s="1"/>
  <c r="Q371" i="20"/>
  <c r="G371" i="20"/>
  <c r="AP35" i="20"/>
  <c r="X440" i="19"/>
  <c r="X442" i="19" s="1"/>
  <c r="T440" i="19"/>
  <c r="T442" i="19" s="1"/>
  <c r="L440" i="19"/>
  <c r="L442" i="19" s="1"/>
  <c r="H440" i="19"/>
  <c r="H442" i="19" s="1"/>
  <c r="W440" i="19"/>
  <c r="W442" i="19" s="1"/>
  <c r="S440" i="19"/>
  <c r="S442" i="19" s="1"/>
  <c r="O440" i="19"/>
  <c r="O442" i="19" s="1"/>
  <c r="K440" i="19"/>
  <c r="K442" i="19" s="1"/>
  <c r="G440" i="19"/>
  <c r="V440" i="19"/>
  <c r="V442" i="19" s="1"/>
  <c r="N440" i="19"/>
  <c r="N442" i="19" s="1"/>
  <c r="U440" i="19"/>
  <c r="U442" i="19" s="1"/>
  <c r="M440" i="19"/>
  <c r="M442" i="19" s="1"/>
  <c r="Y440" i="19"/>
  <c r="Y442" i="19" s="1"/>
  <c r="I440" i="19"/>
  <c r="I442" i="19" s="1"/>
  <c r="R440" i="19"/>
  <c r="R442" i="19" s="1"/>
  <c r="Q440" i="19"/>
  <c r="J440" i="19"/>
  <c r="J442" i="19" s="1"/>
  <c r="AA144" i="18"/>
  <c r="AJ13" i="18" s="1"/>
  <c r="AQ23" i="18"/>
  <c r="AP23" i="18"/>
  <c r="AQ22" i="18"/>
  <c r="AP22" i="18"/>
  <c r="AP32" i="18"/>
  <c r="AQ21" i="17"/>
  <c r="AP21" i="17"/>
  <c r="AA213" i="17"/>
  <c r="AJ16" i="17" s="1"/>
  <c r="AP27" i="17"/>
  <c r="AQ33" i="17"/>
  <c r="AP33" i="17"/>
  <c r="Q619" i="17"/>
  <c r="Y739" i="17"/>
  <c r="U739" i="17"/>
  <c r="Q739" i="17"/>
  <c r="Z739" i="17" s="1"/>
  <c r="M739" i="17"/>
  <c r="I739" i="17"/>
  <c r="X739" i="17"/>
  <c r="T739" i="17"/>
  <c r="L739" i="17"/>
  <c r="H739" i="17"/>
  <c r="W739" i="17"/>
  <c r="S739" i="17"/>
  <c r="O739" i="17"/>
  <c r="K739" i="17"/>
  <c r="G739" i="17"/>
  <c r="P739" i="17" s="1"/>
  <c r="V739" i="17"/>
  <c r="R739" i="17"/>
  <c r="N739" i="17"/>
  <c r="J739" i="17"/>
  <c r="AQ27" i="23"/>
  <c r="Z302" i="23"/>
  <c r="Q304" i="23"/>
  <c r="Z304" i="23" s="1"/>
  <c r="AL33" i="23"/>
  <c r="AK33" i="23"/>
  <c r="P187" i="21"/>
  <c r="G189" i="21"/>
  <c r="P189" i="21" s="1"/>
  <c r="Q320" i="21"/>
  <c r="AP21" i="21"/>
  <c r="AQ26" i="21"/>
  <c r="AP11" i="20"/>
  <c r="Q90" i="20"/>
  <c r="AP28" i="20"/>
  <c r="AQ28" i="20"/>
  <c r="AQ27" i="19"/>
  <c r="AP35" i="19"/>
  <c r="AQ14" i="18"/>
  <c r="AQ36" i="19"/>
  <c r="AK33" i="18"/>
  <c r="AQ31" i="18"/>
  <c r="AQ24" i="17"/>
  <c r="AP24" i="17"/>
  <c r="AQ22" i="17"/>
  <c r="AP38" i="17"/>
  <c r="AP18" i="17"/>
  <c r="AP36" i="17"/>
  <c r="Q688" i="17"/>
  <c r="AK26" i="16"/>
  <c r="AP27" i="16"/>
  <c r="AQ27" i="16"/>
  <c r="AP30" i="16"/>
  <c r="Z302" i="24"/>
  <c r="Q304" i="24"/>
  <c r="Z304" i="24" s="1"/>
  <c r="AQ12" i="24"/>
  <c r="AL30" i="24"/>
  <c r="AK30" i="24"/>
  <c r="AP11" i="23"/>
  <c r="AK14" i="23"/>
  <c r="AL14" i="23"/>
  <c r="AA532" i="23"/>
  <c r="P486" i="21"/>
  <c r="G488" i="21"/>
  <c r="P488" i="21" s="1"/>
  <c r="P417" i="21"/>
  <c r="G419" i="21"/>
  <c r="P419" i="21" s="1"/>
  <c r="AP21" i="19"/>
  <c r="AP39" i="20"/>
  <c r="AQ13" i="19"/>
  <c r="AA670" i="19"/>
  <c r="AQ32" i="19"/>
  <c r="AP13" i="18"/>
  <c r="AQ11" i="17"/>
  <c r="AQ17" i="17"/>
  <c r="AP30" i="17"/>
  <c r="AL36" i="18"/>
  <c r="G120" i="17"/>
  <c r="V141" i="16"/>
  <c r="V143" i="16" s="1"/>
  <c r="R141" i="16"/>
  <c r="R143" i="16" s="1"/>
  <c r="J141" i="16"/>
  <c r="J143" i="16" s="1"/>
  <c r="Y141" i="16"/>
  <c r="Y143" i="16" s="1"/>
  <c r="U141" i="16"/>
  <c r="U143" i="16" s="1"/>
  <c r="Q141" i="16"/>
  <c r="M141" i="16"/>
  <c r="M143" i="16" s="1"/>
  <c r="I141" i="16"/>
  <c r="I143" i="16" s="1"/>
  <c r="L141" i="16"/>
  <c r="L143" i="16" s="1"/>
  <c r="X141" i="16"/>
  <c r="X143" i="16" s="1"/>
  <c r="T141" i="16"/>
  <c r="T143" i="16" s="1"/>
  <c r="H141" i="16"/>
  <c r="H143" i="16" s="1"/>
  <c r="W141" i="16"/>
  <c r="W143" i="16" s="1"/>
  <c r="S141" i="16"/>
  <c r="S143" i="16" s="1"/>
  <c r="O141" i="16"/>
  <c r="O143" i="16" s="1"/>
  <c r="K141" i="16"/>
  <c r="K143" i="16" s="1"/>
  <c r="G141" i="16"/>
  <c r="N141" i="16"/>
  <c r="N143" i="16" s="1"/>
  <c r="AP22" i="16"/>
  <c r="AQ21" i="24"/>
  <c r="AK18" i="23"/>
  <c r="AL18" i="23"/>
  <c r="AQ24" i="24"/>
  <c r="AP24" i="24"/>
  <c r="AP15" i="23"/>
  <c r="AQ19" i="23"/>
  <c r="AP24" i="23"/>
  <c r="AQ35" i="23"/>
  <c r="AP35" i="23"/>
  <c r="AL18" i="22"/>
  <c r="AK18" i="22"/>
  <c r="AP26" i="22"/>
  <c r="AP31" i="23"/>
  <c r="AK38" i="23"/>
  <c r="AL38" i="23"/>
  <c r="P95" i="22"/>
  <c r="G97" i="22"/>
  <c r="P97" i="22" s="1"/>
  <c r="Z187" i="22"/>
  <c r="Q189" i="22"/>
  <c r="Z189" i="22" s="1"/>
  <c r="P279" i="22"/>
  <c r="G281" i="22"/>
  <c r="P281" i="22" s="1"/>
  <c r="Q274" i="21"/>
  <c r="AP17" i="22"/>
  <c r="AQ23" i="20"/>
  <c r="AP23" i="20"/>
  <c r="Z440" i="21"/>
  <c r="Q442" i="21"/>
  <c r="Z442" i="21" s="1"/>
  <c r="AQ26" i="20"/>
  <c r="AP32" i="20"/>
  <c r="AL40" i="20"/>
  <c r="AK40" i="20"/>
  <c r="AP18" i="19"/>
  <c r="AQ18" i="19"/>
  <c r="AP21" i="20"/>
  <c r="AQ21" i="20"/>
  <c r="AQ19" i="19"/>
  <c r="AP33" i="19"/>
  <c r="AQ40" i="19"/>
  <c r="AP40" i="19"/>
  <c r="AL39" i="19"/>
  <c r="AK39" i="19"/>
  <c r="AQ27" i="18"/>
  <c r="AP27" i="18"/>
  <c r="AQ16" i="18"/>
  <c r="AP16" i="18"/>
  <c r="Q596" i="18"/>
  <c r="AP32" i="16"/>
  <c r="P417" i="23"/>
  <c r="AA417" i="23" s="1"/>
  <c r="G419" i="23"/>
  <c r="P419" i="23" s="1"/>
  <c r="AA419" i="23" s="1"/>
  <c r="AE25" i="23" s="1"/>
  <c r="AA647" i="22"/>
  <c r="Z210" i="21"/>
  <c r="Q212" i="21"/>
  <c r="Z212" i="21" s="1"/>
  <c r="AA716" i="21"/>
  <c r="X118" i="18"/>
  <c r="X120" i="18" s="1"/>
  <c r="Y118" i="18"/>
  <c r="Y120" i="18" s="1"/>
  <c r="T118" i="18"/>
  <c r="T120" i="18" s="1"/>
  <c r="L118" i="18"/>
  <c r="L120" i="18" s="1"/>
  <c r="H118" i="18"/>
  <c r="H120" i="18" s="1"/>
  <c r="W118" i="18"/>
  <c r="W120" i="18" s="1"/>
  <c r="S118" i="18"/>
  <c r="S120" i="18" s="1"/>
  <c r="O118" i="18"/>
  <c r="O120" i="18" s="1"/>
  <c r="K118" i="18"/>
  <c r="K120" i="18" s="1"/>
  <c r="G118" i="18"/>
  <c r="V118" i="18"/>
  <c r="V120" i="18" s="1"/>
  <c r="R118" i="18"/>
  <c r="R120" i="18" s="1"/>
  <c r="N118" i="18"/>
  <c r="N120" i="18" s="1"/>
  <c r="J118" i="18"/>
  <c r="J120" i="18" s="1"/>
  <c r="I118" i="18"/>
  <c r="I120" i="18" s="1"/>
  <c r="U118" i="18"/>
  <c r="U120" i="18" s="1"/>
  <c r="Q118" i="18"/>
  <c r="M118" i="18"/>
  <c r="M120" i="18" s="1"/>
  <c r="AA739" i="19"/>
  <c r="Q235" i="17"/>
  <c r="Z233" i="24"/>
  <c r="Q235" i="24"/>
  <c r="Z235" i="24" s="1"/>
  <c r="P256" i="24"/>
  <c r="G258" i="24"/>
  <c r="P258" i="24" s="1"/>
  <c r="Q488" i="16"/>
  <c r="Z325" i="23"/>
  <c r="Q327" i="23"/>
  <c r="Z327" i="23" s="1"/>
  <c r="AK25" i="23"/>
  <c r="P256" i="22"/>
  <c r="G258" i="22"/>
  <c r="P258" i="22" s="1"/>
  <c r="Z440" i="22"/>
  <c r="Q442" i="22"/>
  <c r="Z442" i="22" s="1"/>
  <c r="AP39" i="19"/>
  <c r="V578" i="18"/>
  <c r="R578" i="18"/>
  <c r="N578" i="18"/>
  <c r="J578" i="18"/>
  <c r="X578" i="18"/>
  <c r="S578" i="18"/>
  <c r="M578" i="18"/>
  <c r="H578" i="18"/>
  <c r="U578" i="18"/>
  <c r="K578" i="18"/>
  <c r="T578" i="18"/>
  <c r="I578" i="18"/>
  <c r="Q578" i="18"/>
  <c r="Z578" i="18" s="1"/>
  <c r="G578" i="18"/>
  <c r="P578" i="18" s="1"/>
  <c r="Y578" i="18"/>
  <c r="O578" i="18"/>
  <c r="L578" i="18"/>
  <c r="W578" i="18"/>
  <c r="P164" i="24"/>
  <c r="G166" i="24"/>
  <c r="P166" i="24" s="1"/>
  <c r="AP36" i="16"/>
  <c r="Z118" i="24"/>
  <c r="Q120" i="24"/>
  <c r="Z120" i="24" s="1"/>
  <c r="Z141" i="24"/>
  <c r="Q143" i="24"/>
  <c r="Z143" i="24" s="1"/>
  <c r="Z463" i="23"/>
  <c r="Q465" i="23"/>
  <c r="Z465" i="23" s="1"/>
  <c r="P463" i="23"/>
  <c r="G465" i="23"/>
  <c r="P465" i="23" s="1"/>
  <c r="AP17" i="23"/>
  <c r="Z486" i="23"/>
  <c r="Q488" i="23"/>
  <c r="Z488" i="23" s="1"/>
  <c r="Z141" i="21"/>
  <c r="Q143" i="21"/>
  <c r="Z143" i="21" s="1"/>
  <c r="AA670" i="21"/>
  <c r="P348" i="20"/>
  <c r="G350" i="20"/>
  <c r="P350" i="20" s="1"/>
  <c r="P417" i="17"/>
  <c r="G419" i="17"/>
  <c r="P419" i="17" s="1"/>
  <c r="AA578" i="17"/>
  <c r="AL21" i="24"/>
  <c r="AK21" i="24"/>
  <c r="AQ21" i="23"/>
  <c r="AA739" i="23"/>
  <c r="AA624" i="20"/>
  <c r="P141" i="20"/>
  <c r="AA141" i="20" s="1"/>
  <c r="G143" i="20"/>
  <c r="AL22" i="20"/>
  <c r="AK22" i="20"/>
  <c r="Z417" i="20"/>
  <c r="Q419" i="20"/>
  <c r="Z419" i="20" s="1"/>
  <c r="G396" i="18"/>
  <c r="P394" i="18"/>
  <c r="AP15" i="22"/>
  <c r="AQ15" i="22"/>
  <c r="AP20" i="22"/>
  <c r="AQ20" i="22"/>
  <c r="AQ27" i="22"/>
  <c r="AP27" i="22"/>
  <c r="AQ32" i="22"/>
  <c r="X302" i="21"/>
  <c r="X304" i="21" s="1"/>
  <c r="T302" i="21"/>
  <c r="T304" i="21" s="1"/>
  <c r="L302" i="21"/>
  <c r="L304" i="21" s="1"/>
  <c r="H302" i="21"/>
  <c r="H304" i="21" s="1"/>
  <c r="V302" i="21"/>
  <c r="V304" i="21" s="1"/>
  <c r="Q302" i="21"/>
  <c r="K302" i="21"/>
  <c r="K304" i="21" s="1"/>
  <c r="U302" i="21"/>
  <c r="U304" i="21" s="1"/>
  <c r="O302" i="21"/>
  <c r="O304" i="21" s="1"/>
  <c r="J302" i="21"/>
  <c r="J304" i="21" s="1"/>
  <c r="S302" i="21"/>
  <c r="S304" i="21" s="1"/>
  <c r="I302" i="21"/>
  <c r="I304" i="21" s="1"/>
  <c r="R302" i="21"/>
  <c r="G302" i="21"/>
  <c r="Y302" i="21"/>
  <c r="Y304" i="21" s="1"/>
  <c r="N302" i="21"/>
  <c r="N304" i="21" s="1"/>
  <c r="W302" i="21"/>
  <c r="W304" i="21" s="1"/>
  <c r="M302" i="21"/>
  <c r="M304" i="21" s="1"/>
  <c r="AQ22" i="24"/>
  <c r="AP22" i="24"/>
  <c r="AL26" i="24"/>
  <c r="AK26" i="24"/>
  <c r="AP34" i="16"/>
  <c r="AQ13" i="16"/>
  <c r="AP29" i="16"/>
  <c r="Z95" i="24"/>
  <c r="Q97" i="24"/>
  <c r="Z97" i="24" s="1"/>
  <c r="P95" i="24"/>
  <c r="G97" i="24"/>
  <c r="P97" i="24" s="1"/>
  <c r="AQ17" i="24"/>
  <c r="AL20" i="24"/>
  <c r="AK20" i="24"/>
  <c r="AQ29" i="24"/>
  <c r="AP29" i="24"/>
  <c r="AQ20" i="24"/>
  <c r="AP31" i="24"/>
  <c r="AP34" i="24"/>
  <c r="AL23" i="23"/>
  <c r="AK23" i="23"/>
  <c r="AP12" i="22"/>
  <c r="AQ12" i="22"/>
  <c r="AP38" i="21"/>
  <c r="AQ19" i="20"/>
  <c r="AP19" i="20"/>
  <c r="AQ12" i="21"/>
  <c r="W739" i="21"/>
  <c r="S739" i="21"/>
  <c r="O739" i="21"/>
  <c r="K739" i="21"/>
  <c r="G739" i="21"/>
  <c r="P739" i="21" s="1"/>
  <c r="V739" i="21"/>
  <c r="R739" i="21"/>
  <c r="N739" i="21"/>
  <c r="J739" i="21"/>
  <c r="Y739" i="21"/>
  <c r="Q739" i="21"/>
  <c r="Z739" i="21" s="1"/>
  <c r="I739" i="21"/>
  <c r="X739" i="21"/>
  <c r="H739" i="21"/>
  <c r="U739" i="21"/>
  <c r="M739" i="21"/>
  <c r="T739" i="21"/>
  <c r="L739" i="21"/>
  <c r="AP15" i="20"/>
  <c r="AQ15" i="20"/>
  <c r="AL11" i="20"/>
  <c r="AK11" i="20"/>
  <c r="AQ30" i="20"/>
  <c r="AP40" i="20"/>
  <c r="AK17" i="19"/>
  <c r="AL17" i="19"/>
  <c r="AP12" i="19"/>
  <c r="AQ25" i="19"/>
  <c r="G97" i="19"/>
  <c r="P97" i="19" s="1"/>
  <c r="P95" i="19"/>
  <c r="Y279" i="19"/>
  <c r="Y281" i="19" s="1"/>
  <c r="U279" i="19"/>
  <c r="U281" i="19" s="1"/>
  <c r="Q279" i="19"/>
  <c r="M279" i="19"/>
  <c r="M281" i="19" s="1"/>
  <c r="I279" i="19"/>
  <c r="I281" i="19" s="1"/>
  <c r="X279" i="19"/>
  <c r="X281" i="19" s="1"/>
  <c r="T279" i="19"/>
  <c r="T281" i="19" s="1"/>
  <c r="L279" i="19"/>
  <c r="L281" i="19" s="1"/>
  <c r="H279" i="19"/>
  <c r="H281" i="19" s="1"/>
  <c r="R279" i="19"/>
  <c r="R281" i="19" s="1"/>
  <c r="J279" i="19"/>
  <c r="J281" i="19" s="1"/>
  <c r="W279" i="19"/>
  <c r="W281" i="19" s="1"/>
  <c r="O279" i="19"/>
  <c r="O281" i="19" s="1"/>
  <c r="G279" i="19"/>
  <c r="N279" i="19"/>
  <c r="N281" i="19" s="1"/>
  <c r="K279" i="19"/>
  <c r="K281" i="19" s="1"/>
  <c r="V279" i="19"/>
  <c r="V281" i="19" s="1"/>
  <c r="S279" i="19"/>
  <c r="S281" i="19" s="1"/>
  <c r="AA534" i="19"/>
  <c r="AE30" i="19" s="1"/>
  <c r="AP11" i="18"/>
  <c r="AP18" i="18"/>
  <c r="AQ12" i="18"/>
  <c r="AQ38" i="18"/>
  <c r="AP38" i="18"/>
  <c r="AP19" i="17"/>
  <c r="AQ19" i="17"/>
  <c r="AL11" i="23"/>
  <c r="AK11" i="23"/>
  <c r="Q281" i="23"/>
  <c r="Z281" i="23" s="1"/>
  <c r="Z279" i="23"/>
  <c r="AP38" i="24"/>
  <c r="AL15" i="22"/>
  <c r="AK15" i="22"/>
  <c r="Q159" i="21"/>
  <c r="AP38" i="22"/>
  <c r="AQ31" i="20"/>
  <c r="AQ30" i="21"/>
  <c r="AQ24" i="20"/>
  <c r="X578" i="20"/>
  <c r="T578" i="20"/>
  <c r="L578" i="20"/>
  <c r="H578" i="20"/>
  <c r="W578" i="20"/>
  <c r="S578" i="20"/>
  <c r="O578" i="20"/>
  <c r="K578" i="20"/>
  <c r="G578" i="20"/>
  <c r="P578" i="20" s="1"/>
  <c r="R578" i="20"/>
  <c r="J578" i="20"/>
  <c r="Y578" i="20"/>
  <c r="Q578" i="20"/>
  <c r="Z578" i="20" s="1"/>
  <c r="I578" i="20"/>
  <c r="V578" i="20"/>
  <c r="N578" i="20"/>
  <c r="U578" i="20"/>
  <c r="M578" i="20"/>
  <c r="AQ25" i="20"/>
  <c r="W555" i="20"/>
  <c r="S555" i="20"/>
  <c r="O555" i="20"/>
  <c r="K555" i="20"/>
  <c r="G555" i="20"/>
  <c r="P555" i="20" s="1"/>
  <c r="V555" i="20"/>
  <c r="R555" i="20"/>
  <c r="N555" i="20"/>
  <c r="J555" i="20"/>
  <c r="T555" i="20"/>
  <c r="L555" i="20"/>
  <c r="Y555" i="20"/>
  <c r="Q555" i="20"/>
  <c r="Z555" i="20" s="1"/>
  <c r="I555" i="20"/>
  <c r="X555" i="20"/>
  <c r="H555" i="20"/>
  <c r="U555" i="20"/>
  <c r="M555" i="20"/>
  <c r="P210" i="19"/>
  <c r="AA210" i="19" s="1"/>
  <c r="G212" i="19"/>
  <c r="P212" i="19" s="1"/>
  <c r="AA212" i="19" s="1"/>
  <c r="AE16" i="19" s="1"/>
  <c r="AP37" i="21"/>
  <c r="AQ13" i="20"/>
  <c r="AP26" i="18"/>
  <c r="AQ33" i="18"/>
  <c r="AP12" i="17"/>
  <c r="AA144" i="17"/>
  <c r="AJ13" i="17" s="1"/>
  <c r="Q281" i="17"/>
  <c r="AQ29" i="17"/>
  <c r="L164" i="17"/>
  <c r="L166" i="17" s="1"/>
  <c r="V601" i="16"/>
  <c r="V603" i="16" s="1"/>
  <c r="R601" i="16"/>
  <c r="R603" i="16" s="1"/>
  <c r="N601" i="16"/>
  <c r="N603" i="16" s="1"/>
  <c r="J601" i="16"/>
  <c r="J603" i="16" s="1"/>
  <c r="Y601" i="16"/>
  <c r="U601" i="16"/>
  <c r="U603" i="16" s="1"/>
  <c r="Q601" i="16"/>
  <c r="Q603" i="16" s="1"/>
  <c r="M601" i="16"/>
  <c r="I601" i="16"/>
  <c r="I603" i="16" s="1"/>
  <c r="T601" i="16"/>
  <c r="T603" i="16" s="1"/>
  <c r="L601" i="16"/>
  <c r="L603" i="16" s="1"/>
  <c r="H601" i="16"/>
  <c r="H603" i="16" s="1"/>
  <c r="X601" i="16"/>
  <c r="W601" i="16"/>
  <c r="W603" i="16" s="1"/>
  <c r="S601" i="16"/>
  <c r="S603" i="16" s="1"/>
  <c r="O601" i="16"/>
  <c r="O603" i="16" s="1"/>
  <c r="K601" i="16"/>
  <c r="G601" i="16"/>
  <c r="AK20" i="16"/>
  <c r="AQ15" i="16"/>
  <c r="AP15" i="16"/>
  <c r="AL13" i="24"/>
  <c r="AK13" i="24"/>
  <c r="AQ14" i="16"/>
  <c r="AL34" i="24"/>
  <c r="AK34" i="24"/>
  <c r="AP18" i="23"/>
  <c r="AQ18" i="23"/>
  <c r="AP39" i="16"/>
  <c r="AQ28" i="24"/>
  <c r="AP28" i="24"/>
  <c r="P118" i="23"/>
  <c r="AA118" i="23" s="1"/>
  <c r="G120" i="23"/>
  <c r="P120" i="23" s="1"/>
  <c r="AA120" i="23" s="1"/>
  <c r="AE12" i="23" s="1"/>
  <c r="AP27" i="24"/>
  <c r="AQ28" i="23"/>
  <c r="AP28" i="23"/>
  <c r="AQ39" i="23"/>
  <c r="AP39" i="23"/>
  <c r="Y141" i="22"/>
  <c r="Y143" i="22" s="1"/>
  <c r="U141" i="22"/>
  <c r="U143" i="22" s="1"/>
  <c r="Q141" i="22"/>
  <c r="M141" i="22"/>
  <c r="M143" i="22" s="1"/>
  <c r="I141" i="22"/>
  <c r="X141" i="22"/>
  <c r="X143" i="22" s="1"/>
  <c r="T141" i="22"/>
  <c r="T143" i="22" s="1"/>
  <c r="L141" i="22"/>
  <c r="L143" i="22" s="1"/>
  <c r="H141" i="22"/>
  <c r="H143" i="22" s="1"/>
  <c r="W141" i="22"/>
  <c r="W143" i="22" s="1"/>
  <c r="O141" i="22"/>
  <c r="O143" i="22" s="1"/>
  <c r="G141" i="22"/>
  <c r="V141" i="22"/>
  <c r="V143" i="22" s="1"/>
  <c r="N141" i="22"/>
  <c r="N143" i="22" s="1"/>
  <c r="S141" i="22"/>
  <c r="S143" i="22" s="1"/>
  <c r="K141" i="22"/>
  <c r="K143" i="22" s="1"/>
  <c r="R141" i="22"/>
  <c r="R143" i="22" s="1"/>
  <c r="J141" i="22"/>
  <c r="J143" i="22" s="1"/>
  <c r="AP29" i="23"/>
  <c r="AK11" i="22"/>
  <c r="AL11" i="22"/>
  <c r="AK27" i="22"/>
  <c r="AL27" i="22"/>
  <c r="V532" i="22"/>
  <c r="R532" i="22"/>
  <c r="N532" i="22"/>
  <c r="J532" i="22"/>
  <c r="Y532" i="22"/>
  <c r="U532" i="22"/>
  <c r="Q532" i="22"/>
  <c r="Z532" i="22" s="1"/>
  <c r="M532" i="22"/>
  <c r="I532" i="22"/>
  <c r="W532" i="22"/>
  <c r="S532" i="22"/>
  <c r="O532" i="22"/>
  <c r="K532" i="22"/>
  <c r="G532" i="22"/>
  <c r="P532" i="22" s="1"/>
  <c r="T532" i="22"/>
  <c r="L532" i="22"/>
  <c r="X532" i="22"/>
  <c r="H532" i="22"/>
  <c r="AQ34" i="22"/>
  <c r="AP34" i="22"/>
  <c r="AQ36" i="23"/>
  <c r="AQ21" i="22"/>
  <c r="AK40" i="22"/>
  <c r="AL40" i="22"/>
  <c r="AP35" i="21"/>
  <c r="AQ35" i="21"/>
  <c r="AP27" i="20"/>
  <c r="AQ27" i="20"/>
  <c r="AL34" i="20"/>
  <c r="AK34" i="20"/>
  <c r="AQ35" i="20"/>
  <c r="AP34" i="19"/>
  <c r="AQ34" i="19"/>
  <c r="AL27" i="18"/>
  <c r="Q274" i="18"/>
  <c r="AQ30" i="18"/>
  <c r="AP30" i="18"/>
  <c r="AQ36" i="18"/>
  <c r="AP36" i="18"/>
  <c r="AQ32" i="18"/>
  <c r="Q189" i="17"/>
  <c r="Y348" i="17"/>
  <c r="Y350" i="17" s="1"/>
  <c r="U348" i="17"/>
  <c r="U350" i="17" s="1"/>
  <c r="Q348" i="17"/>
  <c r="M348" i="17"/>
  <c r="M350" i="17" s="1"/>
  <c r="I348" i="17"/>
  <c r="I350" i="17" s="1"/>
  <c r="X348" i="17"/>
  <c r="X350" i="17" s="1"/>
  <c r="T348" i="17"/>
  <c r="T350" i="17" s="1"/>
  <c r="L348" i="17"/>
  <c r="L350" i="17" s="1"/>
  <c r="H348" i="17"/>
  <c r="H350" i="17" s="1"/>
  <c r="W348" i="17"/>
  <c r="W350" i="17" s="1"/>
  <c r="S348" i="17"/>
  <c r="S350" i="17" s="1"/>
  <c r="O348" i="17"/>
  <c r="O350" i="17" s="1"/>
  <c r="K348" i="17"/>
  <c r="K350" i="17" s="1"/>
  <c r="G348" i="17"/>
  <c r="V348" i="17"/>
  <c r="V350" i="17" s="1"/>
  <c r="R348" i="17"/>
  <c r="R350" i="17" s="1"/>
  <c r="N348" i="17"/>
  <c r="N350" i="17" s="1"/>
  <c r="J348" i="17"/>
  <c r="J350" i="17" s="1"/>
  <c r="AA511" i="17"/>
  <c r="AE29" i="17" s="1"/>
  <c r="AQ28" i="17"/>
  <c r="AP28" i="17"/>
  <c r="AQ39" i="24"/>
  <c r="AQ21" i="21"/>
  <c r="Q343" i="21"/>
  <c r="AP36" i="21"/>
  <c r="AQ11" i="20"/>
  <c r="Q327" i="19"/>
  <c r="Z327" i="19" s="1"/>
  <c r="Z325" i="19"/>
  <c r="AQ35" i="19"/>
  <c r="AQ21" i="18"/>
  <c r="K302" i="17"/>
  <c r="K304" i="17" s="1"/>
  <c r="Q302" i="17"/>
  <c r="H302" i="17"/>
  <c r="H304" i="17" s="1"/>
  <c r="AP35" i="17"/>
  <c r="AQ35" i="17"/>
  <c r="AQ38" i="17"/>
  <c r="AP35" i="18"/>
  <c r="AQ18" i="17"/>
  <c r="AQ36" i="17"/>
  <c r="W95" i="16"/>
  <c r="W97" i="16" s="1"/>
  <c r="AQ30" i="16"/>
  <c r="AQ25" i="16"/>
  <c r="AQ40" i="16"/>
  <c r="P279" i="24"/>
  <c r="AA279" i="24" s="1"/>
  <c r="G281" i="24"/>
  <c r="P281" i="24" s="1"/>
  <c r="AA281" i="24" s="1"/>
  <c r="AE19" i="24" s="1"/>
  <c r="G235" i="23"/>
  <c r="P235" i="23" s="1"/>
  <c r="P233" i="23"/>
  <c r="AQ11" i="23"/>
  <c r="X394" i="23"/>
  <c r="X396" i="23" s="1"/>
  <c r="T394" i="23"/>
  <c r="T396" i="23" s="1"/>
  <c r="L394" i="23"/>
  <c r="L396" i="23" s="1"/>
  <c r="H394" i="23"/>
  <c r="H396" i="23" s="1"/>
  <c r="W394" i="23"/>
  <c r="W396" i="23" s="1"/>
  <c r="S394" i="23"/>
  <c r="S396" i="23" s="1"/>
  <c r="O394" i="23"/>
  <c r="O396" i="23" s="1"/>
  <c r="K394" i="23"/>
  <c r="K396" i="23" s="1"/>
  <c r="G394" i="23"/>
  <c r="Y394" i="23"/>
  <c r="Y396" i="23" s="1"/>
  <c r="U394" i="23"/>
  <c r="U396" i="23" s="1"/>
  <c r="Q394" i="23"/>
  <c r="M394" i="23"/>
  <c r="M396" i="23" s="1"/>
  <c r="I394" i="23"/>
  <c r="I396" i="23" s="1"/>
  <c r="J394" i="23"/>
  <c r="J396" i="23" s="1"/>
  <c r="V394" i="23"/>
  <c r="V396" i="23" s="1"/>
  <c r="R394" i="23"/>
  <c r="R396" i="23" s="1"/>
  <c r="N394" i="23"/>
  <c r="N396" i="23" s="1"/>
  <c r="AL14" i="22"/>
  <c r="AK14" i="22"/>
  <c r="AQ11" i="21"/>
  <c r="AP37" i="22"/>
  <c r="AP20" i="20"/>
  <c r="AQ39" i="20"/>
  <c r="AQ11" i="19"/>
  <c r="AP11" i="17"/>
  <c r="AQ30" i="17"/>
  <c r="X325" i="17"/>
  <c r="X327" i="17" s="1"/>
  <c r="T325" i="17"/>
  <c r="T327" i="17" s="1"/>
  <c r="L325" i="17"/>
  <c r="L327" i="17" s="1"/>
  <c r="H325" i="17"/>
  <c r="H327" i="17" s="1"/>
  <c r="W325" i="17"/>
  <c r="W327" i="17" s="1"/>
  <c r="S325" i="17"/>
  <c r="S327" i="17" s="1"/>
  <c r="O325" i="17"/>
  <c r="O327" i="17" s="1"/>
  <c r="K325" i="17"/>
  <c r="K327" i="17" s="1"/>
  <c r="G325" i="17"/>
  <c r="V325" i="17"/>
  <c r="V327" i="17" s="1"/>
  <c r="R325" i="17"/>
  <c r="R327" i="17" s="1"/>
  <c r="N325" i="17"/>
  <c r="N327" i="17" s="1"/>
  <c r="J325" i="17"/>
  <c r="J327" i="17" s="1"/>
  <c r="M325" i="17"/>
  <c r="M327" i="17" s="1"/>
  <c r="Y325" i="17"/>
  <c r="Y327" i="17" s="1"/>
  <c r="I325" i="17"/>
  <c r="U325" i="17"/>
  <c r="U327" i="17" s="1"/>
  <c r="Q325" i="17"/>
  <c r="AP23" i="16"/>
  <c r="AQ23" i="16"/>
  <c r="W394" i="24"/>
  <c r="W396" i="24" s="1"/>
  <c r="S394" i="24"/>
  <c r="S396" i="24" s="1"/>
  <c r="O394" i="24"/>
  <c r="O396" i="24" s="1"/>
  <c r="K394" i="24"/>
  <c r="K396" i="24" s="1"/>
  <c r="G394" i="24"/>
  <c r="V394" i="24"/>
  <c r="V396" i="24" s="1"/>
  <c r="R394" i="24"/>
  <c r="R396" i="24" s="1"/>
  <c r="N394" i="24"/>
  <c r="N396" i="24" s="1"/>
  <c r="J394" i="24"/>
  <c r="J396" i="24" s="1"/>
  <c r="Y394" i="24"/>
  <c r="Y396" i="24" s="1"/>
  <c r="U394" i="24"/>
  <c r="U396" i="24" s="1"/>
  <c r="Q394" i="24"/>
  <c r="M394" i="24"/>
  <c r="M396" i="24" s="1"/>
  <c r="I394" i="24"/>
  <c r="I396" i="24" s="1"/>
  <c r="X394" i="24"/>
  <c r="X396" i="24" s="1"/>
  <c r="T394" i="24"/>
  <c r="T396" i="24" s="1"/>
  <c r="L394" i="24"/>
  <c r="L396" i="24" s="1"/>
  <c r="H394" i="24"/>
  <c r="H396" i="24" s="1"/>
  <c r="AQ26" i="16"/>
  <c r="AQ15" i="24"/>
  <c r="AA555" i="23"/>
  <c r="Z463" i="24"/>
  <c r="Q465" i="24"/>
  <c r="Z465" i="24" s="1"/>
  <c r="AQ32" i="24"/>
  <c r="AP32" i="24"/>
  <c r="AQ15" i="23"/>
  <c r="AP23" i="23"/>
  <c r="AQ24" i="23"/>
  <c r="Y417" i="22"/>
  <c r="Y419" i="22" s="1"/>
  <c r="U417" i="22"/>
  <c r="U419" i="22" s="1"/>
  <c r="Q417" i="22"/>
  <c r="M417" i="22"/>
  <c r="M419" i="22" s="1"/>
  <c r="I417" i="22"/>
  <c r="I419" i="22" s="1"/>
  <c r="X417" i="22"/>
  <c r="X419" i="22" s="1"/>
  <c r="T417" i="22"/>
  <c r="T419" i="22" s="1"/>
  <c r="L417" i="22"/>
  <c r="L419" i="22" s="1"/>
  <c r="H417" i="22"/>
  <c r="H419" i="22" s="1"/>
  <c r="W417" i="22"/>
  <c r="W419" i="22" s="1"/>
  <c r="O417" i="22"/>
  <c r="O419" i="22" s="1"/>
  <c r="G417" i="22"/>
  <c r="V417" i="22"/>
  <c r="V419" i="22" s="1"/>
  <c r="N417" i="22"/>
  <c r="N419" i="22" s="1"/>
  <c r="S417" i="22"/>
  <c r="S419" i="22" s="1"/>
  <c r="K417" i="22"/>
  <c r="K419" i="22" s="1"/>
  <c r="R417" i="22"/>
  <c r="R419" i="22" s="1"/>
  <c r="J417" i="22"/>
  <c r="J419" i="22" s="1"/>
  <c r="AK19" i="22"/>
  <c r="AL19" i="22"/>
  <c r="AQ26" i="22"/>
  <c r="AQ25" i="23"/>
  <c r="AP25" i="23"/>
  <c r="AQ31" i="23"/>
  <c r="AK35" i="22"/>
  <c r="AL35" i="22"/>
  <c r="AP14" i="21"/>
  <c r="AQ14" i="21"/>
  <c r="AP32" i="23"/>
  <c r="AQ17" i="22"/>
  <c r="AQ27" i="21"/>
  <c r="AL27" i="20"/>
  <c r="AK27" i="20"/>
  <c r="AA580" i="21"/>
  <c r="AE32" i="21" s="1"/>
  <c r="AP18" i="20"/>
  <c r="Z486" i="20"/>
  <c r="Q488" i="20"/>
  <c r="Z488" i="20" s="1"/>
  <c r="AQ32" i="20"/>
  <c r="G189" i="20"/>
  <c r="AK12" i="20"/>
  <c r="AL12" i="20"/>
  <c r="AQ33" i="19"/>
  <c r="Q90" i="18"/>
  <c r="AK28" i="18"/>
  <c r="Q688" i="18"/>
  <c r="AP40" i="17"/>
  <c r="AQ32" i="16"/>
  <c r="Z440" i="20"/>
  <c r="Q442" i="20"/>
  <c r="Z442" i="20" s="1"/>
  <c r="P463" i="18"/>
  <c r="G465" i="18"/>
  <c r="P465" i="18" s="1"/>
  <c r="AQ20" i="16"/>
  <c r="G488" i="16"/>
  <c r="Z371" i="23"/>
  <c r="Q373" i="23"/>
  <c r="Z373" i="23" s="1"/>
  <c r="AL25" i="23"/>
  <c r="Z256" i="22"/>
  <c r="Q258" i="22"/>
  <c r="Z258" i="22" s="1"/>
  <c r="AA532" i="21"/>
  <c r="Z164" i="20"/>
  <c r="Q166" i="20"/>
  <c r="Z166" i="20" s="1"/>
  <c r="Z302" i="19"/>
  <c r="Q304" i="19"/>
  <c r="Z304" i="19" s="1"/>
  <c r="AQ15" i="19"/>
  <c r="AQ39" i="19"/>
  <c r="Q419" i="18"/>
  <c r="AP28" i="16"/>
  <c r="AL39" i="23"/>
  <c r="P463" i="22"/>
  <c r="AA463" i="22" s="1"/>
  <c r="G465" i="22"/>
  <c r="P465" i="22" s="1"/>
  <c r="AA465" i="22" s="1"/>
  <c r="AE27" i="22" s="1"/>
  <c r="P348" i="22"/>
  <c r="G350" i="22"/>
  <c r="P350" i="22" s="1"/>
  <c r="P141" i="21"/>
  <c r="AA141" i="21" s="1"/>
  <c r="G143" i="21"/>
  <c r="P143" i="21" s="1"/>
  <c r="AA143" i="21" s="1"/>
  <c r="AE13" i="21" s="1"/>
  <c r="Z371" i="21"/>
  <c r="Q373" i="21"/>
  <c r="Z373" i="21" s="1"/>
  <c r="P325" i="20"/>
  <c r="AA325" i="20" s="1"/>
  <c r="G327" i="20"/>
  <c r="P327" i="20" s="1"/>
  <c r="AA327" i="20" s="1"/>
  <c r="AE21" i="20" s="1"/>
  <c r="Q235" i="19"/>
  <c r="Z235" i="19" s="1"/>
  <c r="Z233" i="19"/>
  <c r="G189" i="19"/>
  <c r="P189" i="19" s="1"/>
  <c r="AA189" i="19" s="1"/>
  <c r="AE15" i="19" s="1"/>
  <c r="P187" i="19"/>
  <c r="AA187" i="19" s="1"/>
  <c r="Z463" i="19"/>
  <c r="Q465" i="19"/>
  <c r="Z465" i="19" s="1"/>
  <c r="Z486" i="17"/>
  <c r="Q488" i="17"/>
  <c r="AQ12" i="16"/>
  <c r="P210" i="24"/>
  <c r="G212" i="24"/>
  <c r="P212" i="24" s="1"/>
  <c r="AL34" i="22"/>
  <c r="AK34" i="22"/>
  <c r="Z302" i="20"/>
  <c r="Q304" i="20"/>
  <c r="Z304" i="20" s="1"/>
  <c r="AP37" i="19"/>
  <c r="X762" i="19"/>
  <c r="T762" i="19"/>
  <c r="L762" i="19"/>
  <c r="H762" i="19"/>
  <c r="W762" i="19"/>
  <c r="S762" i="19"/>
  <c r="O762" i="19"/>
  <c r="K762" i="19"/>
  <c r="G762" i="19"/>
  <c r="P762" i="19" s="1"/>
  <c r="R762" i="19"/>
  <c r="J762" i="19"/>
  <c r="Y762" i="19"/>
  <c r="Q762" i="19"/>
  <c r="Z762" i="19" s="1"/>
  <c r="I762" i="19"/>
  <c r="V762" i="19"/>
  <c r="N762" i="19"/>
  <c r="U762" i="19"/>
  <c r="M762" i="19"/>
  <c r="Q166" i="18"/>
  <c r="Z371" i="24"/>
  <c r="Q373" i="24"/>
  <c r="Z373" i="24" s="1"/>
  <c r="AL19" i="23"/>
  <c r="AK19" i="23"/>
  <c r="AL36" i="16"/>
  <c r="AP17" i="24"/>
  <c r="G373" i="24"/>
  <c r="P373" i="24" s="1"/>
  <c r="P371" i="24"/>
  <c r="AA371" i="24" s="1"/>
  <c r="AL18" i="16"/>
  <c r="V693" i="16"/>
  <c r="R693" i="16"/>
  <c r="N693" i="16"/>
  <c r="J693" i="16"/>
  <c r="Y693" i="16"/>
  <c r="U693" i="16"/>
  <c r="Q693" i="16"/>
  <c r="Z693" i="16" s="1"/>
  <c r="M693" i="16"/>
  <c r="I693" i="16"/>
  <c r="T693" i="16"/>
  <c r="L693" i="16"/>
  <c r="X693" i="16"/>
  <c r="H693" i="16"/>
  <c r="W693" i="16"/>
  <c r="S693" i="16"/>
  <c r="O693" i="16"/>
  <c r="K693" i="16"/>
  <c r="G693" i="16"/>
  <c r="P693" i="16" s="1"/>
  <c r="AQ19" i="16"/>
  <c r="AP19" i="16"/>
  <c r="AQ35" i="16"/>
  <c r="AP35" i="16"/>
  <c r="AQ34" i="16"/>
  <c r="AP21" i="16"/>
  <c r="AQ29" i="16"/>
  <c r="AQ38" i="16"/>
  <c r="Q343" i="24"/>
  <c r="AL12" i="23"/>
  <c r="AK12" i="23"/>
  <c r="Q251" i="23"/>
  <c r="AQ34" i="24"/>
  <c r="AP20" i="23"/>
  <c r="Z394" i="22"/>
  <c r="Q396" i="22"/>
  <c r="Z396" i="22" s="1"/>
  <c r="P394" i="22"/>
  <c r="G396" i="22"/>
  <c r="P396" i="22" s="1"/>
  <c r="AA396" i="22" s="1"/>
  <c r="AE24" i="22" s="1"/>
  <c r="AP33" i="23"/>
  <c r="AQ11" i="22"/>
  <c r="AP11" i="22"/>
  <c r="AP16" i="22"/>
  <c r="AQ16" i="22"/>
  <c r="P371" i="22"/>
  <c r="AA371" i="22" s="1"/>
  <c r="G373" i="22"/>
  <c r="P373" i="22" s="1"/>
  <c r="AA373" i="22" s="1"/>
  <c r="AE23" i="22" s="1"/>
  <c r="AL31" i="22"/>
  <c r="AK31" i="22"/>
  <c r="AQ28" i="21"/>
  <c r="AP28" i="21"/>
  <c r="AQ40" i="21"/>
  <c r="AP40" i="21"/>
  <c r="AA397" i="21"/>
  <c r="AJ24" i="21" s="1"/>
  <c r="P233" i="20"/>
  <c r="AA233" i="20" s="1"/>
  <c r="G235" i="20"/>
  <c r="P235" i="20" s="1"/>
  <c r="AA235" i="20" s="1"/>
  <c r="AE17" i="20" s="1"/>
  <c r="Q458" i="20"/>
  <c r="AL31" i="20"/>
  <c r="AK31" i="20"/>
  <c r="AQ40" i="20"/>
  <c r="AQ12" i="19"/>
  <c r="AP22" i="19"/>
  <c r="AQ22" i="19"/>
  <c r="Z95" i="19"/>
  <c r="Q97" i="19"/>
  <c r="Z97" i="19" s="1"/>
  <c r="AL31" i="19"/>
  <c r="AK31" i="19"/>
  <c r="AQ11" i="18"/>
  <c r="AQ18" i="18"/>
  <c r="AQ15" i="18"/>
  <c r="AP15" i="18"/>
  <c r="AP17" i="18"/>
  <c r="AQ17" i="18"/>
  <c r="Q458" i="17"/>
  <c r="AQ34" i="17"/>
  <c r="AP34" i="17"/>
  <c r="P279" i="23"/>
  <c r="AA279" i="23" s="1"/>
  <c r="G281" i="23"/>
  <c r="P281" i="23" s="1"/>
  <c r="AA281" i="23" s="1"/>
  <c r="AE19" i="23" s="1"/>
  <c r="AQ38" i="24"/>
  <c r="P325" i="22"/>
  <c r="AA325" i="22" s="1"/>
  <c r="G327" i="22"/>
  <c r="P327" i="22" s="1"/>
  <c r="AA327" i="22" s="1"/>
  <c r="AE21" i="22" s="1"/>
  <c r="AP31" i="22"/>
  <c r="AQ31" i="22"/>
  <c r="AP22" i="22"/>
  <c r="AL23" i="19"/>
  <c r="AK23" i="19"/>
  <c r="AQ38" i="22"/>
  <c r="AP31" i="20"/>
  <c r="AP30" i="21"/>
  <c r="Q550" i="21"/>
  <c r="AP25" i="20"/>
  <c r="AQ14" i="19"/>
  <c r="AQ37" i="21"/>
  <c r="AP13" i="20"/>
  <c r="AL36" i="19"/>
  <c r="AK36" i="19"/>
  <c r="AQ26" i="18"/>
  <c r="AP33" i="18"/>
  <c r="AQ15" i="17"/>
  <c r="AQ12" i="17"/>
  <c r="AP26" i="17"/>
  <c r="AA670" i="17"/>
  <c r="AK24" i="16"/>
  <c r="Q458" i="16"/>
  <c r="AP31" i="16"/>
  <c r="AQ31" i="16"/>
  <c r="W486" i="24"/>
  <c r="W488" i="24" s="1"/>
  <c r="S486" i="24"/>
  <c r="S488" i="24" s="1"/>
  <c r="O486" i="24"/>
  <c r="O488" i="24" s="1"/>
  <c r="K486" i="24"/>
  <c r="K488" i="24" s="1"/>
  <c r="G486" i="24"/>
  <c r="V486" i="24"/>
  <c r="V488" i="24" s="1"/>
  <c r="R486" i="24"/>
  <c r="R488" i="24" s="1"/>
  <c r="N486" i="24"/>
  <c r="N488" i="24" s="1"/>
  <c r="J486" i="24"/>
  <c r="J488" i="24" s="1"/>
  <c r="Y486" i="24"/>
  <c r="Y488" i="24" s="1"/>
  <c r="U486" i="24"/>
  <c r="U488" i="24" s="1"/>
  <c r="Q486" i="24"/>
  <c r="M486" i="24"/>
  <c r="M488" i="24" s="1"/>
  <c r="I486" i="24"/>
  <c r="I488" i="24" s="1"/>
  <c r="X486" i="24"/>
  <c r="X488" i="24" s="1"/>
  <c r="T486" i="24"/>
  <c r="T488" i="24" s="1"/>
  <c r="L486" i="24"/>
  <c r="L488" i="24" s="1"/>
  <c r="H486" i="24"/>
  <c r="H488" i="24" s="1"/>
  <c r="AL14" i="24"/>
  <c r="AK14" i="24"/>
  <c r="AP14" i="16"/>
  <c r="AQ11" i="24"/>
  <c r="AP14" i="23"/>
  <c r="AQ14" i="23"/>
  <c r="AP22" i="23"/>
  <c r="AQ22" i="23"/>
  <c r="AQ39" i="16"/>
  <c r="AQ36" i="24"/>
  <c r="AP36" i="24"/>
  <c r="AQ40" i="24"/>
  <c r="AP40" i="24"/>
  <c r="AQ13" i="23"/>
  <c r="AP13" i="23"/>
  <c r="AL30" i="22"/>
  <c r="AK30" i="22"/>
  <c r="AQ29" i="23"/>
  <c r="Y670" i="23"/>
  <c r="U670" i="23"/>
  <c r="Q670" i="23"/>
  <c r="Z670" i="23" s="1"/>
  <c r="M670" i="23"/>
  <c r="I670" i="23"/>
  <c r="X670" i="23"/>
  <c r="T670" i="23"/>
  <c r="L670" i="23"/>
  <c r="H670" i="23"/>
  <c r="V670" i="23"/>
  <c r="N670" i="23"/>
  <c r="S670" i="23"/>
  <c r="K670" i="23"/>
  <c r="R670" i="23"/>
  <c r="J670" i="23"/>
  <c r="W670" i="23"/>
  <c r="O670" i="23"/>
  <c r="G670" i="23"/>
  <c r="P670" i="23" s="1"/>
  <c r="AL37" i="23"/>
  <c r="AK37" i="23"/>
  <c r="AP24" i="22"/>
  <c r="AQ24" i="22"/>
  <c r="AQ18" i="21"/>
  <c r="AP18" i="21"/>
  <c r="Y578" i="23"/>
  <c r="U578" i="23"/>
  <c r="Q578" i="23"/>
  <c r="Z578" i="23" s="1"/>
  <c r="M578" i="23"/>
  <c r="I578" i="23"/>
  <c r="X578" i="23"/>
  <c r="T578" i="23"/>
  <c r="L578" i="23"/>
  <c r="H578" i="23"/>
  <c r="V578" i="23"/>
  <c r="N578" i="23"/>
  <c r="S578" i="23"/>
  <c r="K578" i="23"/>
  <c r="R578" i="23"/>
  <c r="J578" i="23"/>
  <c r="W578" i="23"/>
  <c r="O578" i="23"/>
  <c r="G578" i="23"/>
  <c r="P578" i="23" s="1"/>
  <c r="AK36" i="22"/>
  <c r="AL36" i="22"/>
  <c r="AP13" i="22"/>
  <c r="AQ29" i="22"/>
  <c r="AP29" i="22"/>
  <c r="X95" i="21"/>
  <c r="X97" i="21" s="1"/>
  <c r="T95" i="21"/>
  <c r="T97" i="21" s="1"/>
  <c r="L95" i="21"/>
  <c r="L97" i="21" s="1"/>
  <c r="H95" i="21"/>
  <c r="H97" i="21" s="1"/>
  <c r="W95" i="21"/>
  <c r="W97" i="21" s="1"/>
  <c r="S95" i="21"/>
  <c r="S97" i="21" s="1"/>
  <c r="O95" i="21"/>
  <c r="O97" i="21" s="1"/>
  <c r="K95" i="21"/>
  <c r="K97" i="21" s="1"/>
  <c r="G95" i="21"/>
  <c r="U95" i="21"/>
  <c r="U97" i="21" s="1"/>
  <c r="M95" i="21"/>
  <c r="M97" i="21" s="1"/>
  <c r="R95" i="21"/>
  <c r="R97" i="21" s="1"/>
  <c r="J95" i="21"/>
  <c r="J97" i="21" s="1"/>
  <c r="Y95" i="21"/>
  <c r="Y97" i="21" s="1"/>
  <c r="Q95" i="21"/>
  <c r="I95" i="21"/>
  <c r="I97" i="21" s="1"/>
  <c r="V95" i="21"/>
  <c r="V97" i="21" s="1"/>
  <c r="N95" i="21"/>
  <c r="N97" i="21" s="1"/>
  <c r="AL23" i="20"/>
  <c r="AK23" i="20"/>
  <c r="V486" i="19"/>
  <c r="V488" i="19" s="1"/>
  <c r="R486" i="19"/>
  <c r="R488" i="19" s="1"/>
  <c r="N486" i="19"/>
  <c r="N488" i="19" s="1"/>
  <c r="J486" i="19"/>
  <c r="J488" i="19" s="1"/>
  <c r="Y486" i="19"/>
  <c r="Y488" i="19" s="1"/>
  <c r="U486" i="19"/>
  <c r="U488" i="19" s="1"/>
  <c r="Q486" i="19"/>
  <c r="M486" i="19"/>
  <c r="M488" i="19" s="1"/>
  <c r="I486" i="19"/>
  <c r="I488" i="19" s="1"/>
  <c r="T486" i="19"/>
  <c r="T488" i="19" s="1"/>
  <c r="L486" i="19"/>
  <c r="L488" i="19" s="1"/>
  <c r="S486" i="19"/>
  <c r="S488" i="19" s="1"/>
  <c r="K486" i="19"/>
  <c r="K488" i="19" s="1"/>
  <c r="W486" i="19"/>
  <c r="W488" i="19" s="1"/>
  <c r="G486" i="19"/>
  <c r="O486" i="19"/>
  <c r="O488" i="19" s="1"/>
  <c r="X486" i="19"/>
  <c r="X488" i="19" s="1"/>
  <c r="H486" i="19"/>
  <c r="H488" i="19" s="1"/>
  <c r="AL26" i="20"/>
  <c r="AK26" i="20"/>
  <c r="AP16" i="21"/>
  <c r="AQ16" i="20"/>
  <c r="AP16" i="20"/>
  <c r="X256" i="19"/>
  <c r="X258" i="19" s="1"/>
  <c r="T256" i="19"/>
  <c r="T258" i="19" s="1"/>
  <c r="L256" i="19"/>
  <c r="L258" i="19" s="1"/>
  <c r="H256" i="19"/>
  <c r="H258" i="19" s="1"/>
  <c r="W256" i="19"/>
  <c r="W258" i="19" s="1"/>
  <c r="S256" i="19"/>
  <c r="S258" i="19" s="1"/>
  <c r="O256" i="19"/>
  <c r="O258" i="19" s="1"/>
  <c r="K256" i="19"/>
  <c r="K258" i="19" s="1"/>
  <c r="G256" i="19"/>
  <c r="R256" i="19"/>
  <c r="R258" i="19" s="1"/>
  <c r="J256" i="19"/>
  <c r="J258" i="19" s="1"/>
  <c r="Y256" i="19"/>
  <c r="Y258" i="19" s="1"/>
  <c r="Q256" i="19"/>
  <c r="I256" i="19"/>
  <c r="I258" i="19" s="1"/>
  <c r="U256" i="19"/>
  <c r="U258" i="19" s="1"/>
  <c r="N256" i="19"/>
  <c r="N258" i="19" s="1"/>
  <c r="M256" i="19"/>
  <c r="M258" i="19" s="1"/>
  <c r="V256" i="19"/>
  <c r="V258" i="19" s="1"/>
  <c r="AL16" i="19"/>
  <c r="AK16" i="19"/>
  <c r="AK13" i="20"/>
  <c r="AL13" i="20"/>
  <c r="X394" i="20"/>
  <c r="X396" i="20" s="1"/>
  <c r="T394" i="20"/>
  <c r="T396" i="20" s="1"/>
  <c r="L394" i="20"/>
  <c r="L396" i="20" s="1"/>
  <c r="H394" i="20"/>
  <c r="H396" i="20" s="1"/>
  <c r="W394" i="20"/>
  <c r="W396" i="20" s="1"/>
  <c r="S394" i="20"/>
  <c r="S396" i="20" s="1"/>
  <c r="O394" i="20"/>
  <c r="O396" i="20" s="1"/>
  <c r="K394" i="20"/>
  <c r="K396" i="20" s="1"/>
  <c r="G394" i="20"/>
  <c r="U394" i="20"/>
  <c r="U396" i="20" s="1"/>
  <c r="M394" i="20"/>
  <c r="M396" i="20" s="1"/>
  <c r="R394" i="20"/>
  <c r="R396" i="20" s="1"/>
  <c r="J394" i="20"/>
  <c r="J396" i="20" s="1"/>
  <c r="V394" i="20"/>
  <c r="V396" i="20" s="1"/>
  <c r="Q394" i="20"/>
  <c r="N394" i="20"/>
  <c r="N396" i="20" s="1"/>
  <c r="Y394" i="20"/>
  <c r="Y396" i="20" s="1"/>
  <c r="I394" i="20"/>
  <c r="I396" i="20" s="1"/>
  <c r="AL24" i="19"/>
  <c r="AK24" i="19"/>
  <c r="AP30" i="19"/>
  <c r="AQ30" i="19"/>
  <c r="AL35" i="19"/>
  <c r="AK35" i="19"/>
  <c r="AK38" i="19"/>
  <c r="AL38" i="19"/>
  <c r="AP29" i="18"/>
  <c r="AQ29" i="18"/>
  <c r="Y233" i="18"/>
  <c r="Y235" i="18" s="1"/>
  <c r="U233" i="18"/>
  <c r="U235" i="18" s="1"/>
  <c r="Q233" i="18"/>
  <c r="M233" i="18"/>
  <c r="M235" i="18" s="1"/>
  <c r="I233" i="18"/>
  <c r="I235" i="18" s="1"/>
  <c r="X233" i="18"/>
  <c r="X235" i="18" s="1"/>
  <c r="T233" i="18"/>
  <c r="T235" i="18" s="1"/>
  <c r="L233" i="18"/>
  <c r="L235" i="18" s="1"/>
  <c r="H233" i="18"/>
  <c r="H235" i="18" s="1"/>
  <c r="S233" i="18"/>
  <c r="S235" i="18" s="1"/>
  <c r="K233" i="18"/>
  <c r="K235" i="18" s="1"/>
  <c r="R233" i="18"/>
  <c r="R235" i="18" s="1"/>
  <c r="J233" i="18"/>
  <c r="J235" i="18" s="1"/>
  <c r="W233" i="18"/>
  <c r="W235" i="18" s="1"/>
  <c r="O233" i="18"/>
  <c r="O235" i="18" s="1"/>
  <c r="G233" i="18"/>
  <c r="V233" i="18"/>
  <c r="V235" i="18" s="1"/>
  <c r="N233" i="18"/>
  <c r="N235" i="18" s="1"/>
  <c r="AP25" i="18"/>
  <c r="AQ25" i="18"/>
  <c r="AQ14" i="17"/>
  <c r="AP14" i="17"/>
  <c r="W394" i="17"/>
  <c r="W396" i="17" s="1"/>
  <c r="S394" i="17"/>
  <c r="S396" i="17" s="1"/>
  <c r="O394" i="17"/>
  <c r="O396" i="17" s="1"/>
  <c r="K394" i="17"/>
  <c r="K396" i="17" s="1"/>
  <c r="G394" i="17"/>
  <c r="V394" i="17"/>
  <c r="V396" i="17" s="1"/>
  <c r="Q394" i="17"/>
  <c r="L394" i="17"/>
  <c r="L396" i="17" s="1"/>
  <c r="U394" i="17"/>
  <c r="U396" i="17" s="1"/>
  <c r="J394" i="17"/>
  <c r="J396" i="17" s="1"/>
  <c r="Y394" i="17"/>
  <c r="Y396" i="17" s="1"/>
  <c r="T394" i="17"/>
  <c r="T396" i="17" s="1"/>
  <c r="N394" i="17"/>
  <c r="N396" i="17" s="1"/>
  <c r="I394" i="17"/>
  <c r="I396" i="17" s="1"/>
  <c r="X394" i="17"/>
  <c r="X396" i="17" s="1"/>
  <c r="R394" i="17"/>
  <c r="R396" i="17" s="1"/>
  <c r="M394" i="17"/>
  <c r="M396" i="17" s="1"/>
  <c r="H394" i="17"/>
  <c r="H396" i="17" s="1"/>
  <c r="AP39" i="18"/>
  <c r="AP25" i="17"/>
  <c r="AQ37" i="17"/>
  <c r="AP37" i="17"/>
  <c r="AP39" i="24"/>
  <c r="AK32" i="22"/>
  <c r="AL32" i="22"/>
  <c r="Z187" i="21"/>
  <c r="Q189" i="21"/>
  <c r="Z189" i="21" s="1"/>
  <c r="AA394" i="21"/>
  <c r="AQ39" i="21"/>
  <c r="AQ36" i="21"/>
  <c r="AQ29" i="21"/>
  <c r="AL37" i="19"/>
  <c r="AK37" i="19"/>
  <c r="G212" i="18"/>
  <c r="AK11" i="18"/>
  <c r="AP21" i="18"/>
  <c r="AQ16" i="17"/>
  <c r="AP16" i="17"/>
  <c r="AA555" i="17"/>
  <c r="AP31" i="17"/>
  <c r="AQ31" i="17"/>
  <c r="AQ35" i="18"/>
  <c r="AR35" i="18" s="1"/>
  <c r="AA532" i="17"/>
  <c r="G396" i="16"/>
  <c r="AL22" i="24"/>
  <c r="AK22" i="24"/>
  <c r="AL37" i="24"/>
  <c r="AK37" i="24"/>
  <c r="AL25" i="24"/>
  <c r="AK25" i="24"/>
  <c r="AP17" i="16"/>
  <c r="AP33" i="16"/>
  <c r="AP40" i="16"/>
  <c r="AL17" i="24"/>
  <c r="AK17" i="24"/>
  <c r="Z233" i="23"/>
  <c r="Q235" i="23"/>
  <c r="Z235" i="23" s="1"/>
  <c r="AP25" i="24"/>
  <c r="AP37" i="24"/>
  <c r="AQ23" i="24"/>
  <c r="AP12" i="23"/>
  <c r="AP30" i="24"/>
  <c r="AP11" i="21"/>
  <c r="Z486" i="21"/>
  <c r="Q488" i="21"/>
  <c r="Z488" i="21" s="1"/>
  <c r="AQ37" i="22"/>
  <c r="Z417" i="21"/>
  <c r="Q419" i="21"/>
  <c r="Z419" i="21" s="1"/>
  <c r="AQ20" i="20"/>
  <c r="AP17" i="21"/>
  <c r="AQ29" i="20"/>
  <c r="AL12" i="19"/>
  <c r="AK12" i="19"/>
  <c r="AP11" i="19"/>
  <c r="AP37" i="18"/>
  <c r="AA167" i="17"/>
  <c r="AJ14" i="17" s="1"/>
  <c r="AK32" i="18"/>
  <c r="Q642" i="16"/>
  <c r="AP26" i="16"/>
  <c r="AQ14" i="24"/>
  <c r="AP14" i="24"/>
  <c r="AP15" i="24"/>
  <c r="AP16" i="24"/>
  <c r="G465" i="24"/>
  <c r="P465" i="24" s="1"/>
  <c r="AA465" i="24" s="1"/>
  <c r="AE27" i="24" s="1"/>
  <c r="P463" i="24"/>
  <c r="AA463" i="24" s="1"/>
  <c r="V440" i="23"/>
  <c r="V442" i="23" s="1"/>
  <c r="R440" i="23"/>
  <c r="R442" i="23" s="1"/>
  <c r="N440" i="23"/>
  <c r="N442" i="23" s="1"/>
  <c r="J440" i="23"/>
  <c r="J442" i="23" s="1"/>
  <c r="Y440" i="23"/>
  <c r="Y442" i="23" s="1"/>
  <c r="U440" i="23"/>
  <c r="U442" i="23" s="1"/>
  <c r="Q440" i="23"/>
  <c r="M440" i="23"/>
  <c r="M442" i="23" s="1"/>
  <c r="I440" i="23"/>
  <c r="I442" i="23" s="1"/>
  <c r="W440" i="23"/>
  <c r="W442" i="23" s="1"/>
  <c r="S440" i="23"/>
  <c r="S442" i="23" s="1"/>
  <c r="O440" i="23"/>
  <c r="O442" i="23" s="1"/>
  <c r="K440" i="23"/>
  <c r="K442" i="23" s="1"/>
  <c r="G440" i="23"/>
  <c r="X440" i="23"/>
  <c r="X442" i="23" s="1"/>
  <c r="H440" i="23"/>
  <c r="H442" i="23" s="1"/>
  <c r="T440" i="23"/>
  <c r="T442" i="23" s="1"/>
  <c r="L440" i="23"/>
  <c r="L442" i="23" s="1"/>
  <c r="AQ23" i="23"/>
  <c r="AP34" i="23"/>
  <c r="AQ34" i="23"/>
  <c r="AQ30" i="22"/>
  <c r="AP30" i="22"/>
  <c r="AL29" i="23"/>
  <c r="AK29" i="23"/>
  <c r="AP30" i="23"/>
  <c r="AQ30" i="23"/>
  <c r="AP37" i="23"/>
  <c r="Z95" i="22"/>
  <c r="Q97" i="22"/>
  <c r="Z97" i="22" s="1"/>
  <c r="P187" i="22"/>
  <c r="AA187" i="22" s="1"/>
  <c r="G189" i="22"/>
  <c r="P189" i="22" s="1"/>
  <c r="AA189" i="22" s="1"/>
  <c r="AE15" i="22" s="1"/>
  <c r="Z279" i="22"/>
  <c r="Q281" i="22"/>
  <c r="Z281" i="22" s="1"/>
  <c r="AA420" i="21"/>
  <c r="AJ25" i="21" s="1"/>
  <c r="AL14" i="21" s="1"/>
  <c r="AP36" i="22"/>
  <c r="AQ36" i="22"/>
  <c r="AQ32" i="23"/>
  <c r="AP25" i="22"/>
  <c r="AP40" i="22"/>
  <c r="AK31" i="21"/>
  <c r="AL31" i="21"/>
  <c r="W141" i="19"/>
  <c r="W143" i="19" s="1"/>
  <c r="S141" i="19"/>
  <c r="S143" i="19" s="1"/>
  <c r="O141" i="19"/>
  <c r="O143" i="19" s="1"/>
  <c r="K141" i="19"/>
  <c r="K143" i="19" s="1"/>
  <c r="G141" i="19"/>
  <c r="V141" i="19"/>
  <c r="V143" i="19" s="1"/>
  <c r="R141" i="19"/>
  <c r="R143" i="19" s="1"/>
  <c r="N141" i="19"/>
  <c r="N143" i="19" s="1"/>
  <c r="J141" i="19"/>
  <c r="J143" i="19" s="1"/>
  <c r="U141" i="19"/>
  <c r="U143" i="19" s="1"/>
  <c r="M141" i="19"/>
  <c r="M143" i="19" s="1"/>
  <c r="T141" i="19"/>
  <c r="T143" i="19" s="1"/>
  <c r="L141" i="19"/>
  <c r="L143" i="19" s="1"/>
  <c r="X141" i="19"/>
  <c r="X143" i="19" s="1"/>
  <c r="H141" i="19"/>
  <c r="H143" i="19" s="1"/>
  <c r="Q141" i="19"/>
  <c r="Y141" i="19"/>
  <c r="Y143" i="19" s="1"/>
  <c r="I141" i="19"/>
  <c r="P440" i="21"/>
  <c r="AA440" i="21" s="1"/>
  <c r="G442" i="21"/>
  <c r="P442" i="21" s="1"/>
  <c r="AA442" i="21" s="1"/>
  <c r="AE26" i="21" s="1"/>
  <c r="AP27" i="21"/>
  <c r="AQ39" i="22"/>
  <c r="AK23" i="21"/>
  <c r="AL23" i="21"/>
  <c r="AQ18" i="20"/>
  <c r="AQ29" i="19"/>
  <c r="AP29" i="19"/>
  <c r="Q189" i="20"/>
  <c r="AQ34" i="20"/>
  <c r="AP34" i="20"/>
  <c r="AP16" i="19"/>
  <c r="AP38" i="20"/>
  <c r="AP24" i="19"/>
  <c r="AL28" i="19"/>
  <c r="AK28" i="19"/>
  <c r="AQ38" i="19"/>
  <c r="AP34" i="18"/>
  <c r="Q143" i="17"/>
  <c r="AQ40" i="17"/>
  <c r="AR40" i="17" s="1"/>
  <c r="AQ16" i="16"/>
  <c r="AQ24" i="16"/>
  <c r="AA624" i="24"/>
  <c r="P486" i="22"/>
  <c r="AA486" i="22" s="1"/>
  <c r="G488" i="22"/>
  <c r="P488" i="22" s="1"/>
  <c r="AA488" i="22" s="1"/>
  <c r="AE28" i="22" s="1"/>
  <c r="P210" i="21"/>
  <c r="AA210" i="21" s="1"/>
  <c r="G212" i="21"/>
  <c r="P212" i="21" s="1"/>
  <c r="AA212" i="21" s="1"/>
  <c r="AE16" i="21" s="1"/>
  <c r="AQ37" i="20"/>
  <c r="AR37" i="20" s="1"/>
  <c r="AK19" i="17"/>
  <c r="Z440" i="17"/>
  <c r="Q442" i="17"/>
  <c r="Z442" i="17" s="1"/>
  <c r="AP39" i="17"/>
  <c r="Z256" i="24"/>
  <c r="Q258" i="24"/>
  <c r="Z258" i="24" s="1"/>
  <c r="AP20" i="16"/>
  <c r="P371" i="23"/>
  <c r="AA371" i="23" s="1"/>
  <c r="G373" i="23"/>
  <c r="P373" i="23" s="1"/>
  <c r="AA373" i="23" s="1"/>
  <c r="AE23" i="23" s="1"/>
  <c r="P164" i="22"/>
  <c r="AA164" i="22" s="1"/>
  <c r="G166" i="22"/>
  <c r="P166" i="22" s="1"/>
  <c r="AA166" i="22" s="1"/>
  <c r="AE14" i="22" s="1"/>
  <c r="P302" i="19"/>
  <c r="AA302" i="19" s="1"/>
  <c r="G304" i="19"/>
  <c r="P304" i="19" s="1"/>
  <c r="AA304" i="19" s="1"/>
  <c r="AE20" i="19" s="1"/>
  <c r="AP15" i="19"/>
  <c r="Q373" i="17"/>
  <c r="AK33" i="16"/>
  <c r="Z164" i="24"/>
  <c r="Q166" i="24"/>
  <c r="Z166" i="24" s="1"/>
  <c r="AQ28" i="16"/>
  <c r="AL33" i="24"/>
  <c r="AM33" i="24" s="1"/>
  <c r="AK33" i="24"/>
  <c r="AK36" i="23"/>
  <c r="AA555" i="22"/>
  <c r="Z348" i="22"/>
  <c r="Q350" i="22"/>
  <c r="Z350" i="22" s="1"/>
  <c r="AK16" i="20"/>
  <c r="AL16" i="20"/>
  <c r="Q350" i="20"/>
  <c r="Z350" i="20" s="1"/>
  <c r="Z348" i="20"/>
  <c r="P463" i="19"/>
  <c r="AA463" i="19" s="1"/>
  <c r="G465" i="19"/>
  <c r="P465" i="19" s="1"/>
  <c r="AA465" i="19" s="1"/>
  <c r="AE27" i="19" s="1"/>
  <c r="AP12" i="16"/>
  <c r="Z210" i="24"/>
  <c r="Q212" i="24"/>
  <c r="Z212" i="24" s="1"/>
  <c r="P325" i="24"/>
  <c r="G327" i="24"/>
  <c r="P327" i="24" s="1"/>
  <c r="Z325" i="24"/>
  <c r="Q327" i="24"/>
  <c r="Z327" i="24" s="1"/>
  <c r="G419" i="20"/>
  <c r="P419" i="20" s="1"/>
  <c r="AA419" i="20" s="1"/>
  <c r="AE25" i="20" s="1"/>
  <c r="P417" i="20"/>
  <c r="AA417" i="20" s="1"/>
  <c r="AQ37" i="19"/>
  <c r="Y532" i="18" l="1"/>
  <c r="J532" i="18"/>
  <c r="N532" i="18"/>
  <c r="I532" i="18"/>
  <c r="S532" i="18"/>
  <c r="R532" i="18"/>
  <c r="V532" i="18"/>
  <c r="M532" i="18"/>
  <c r="G532" i="18"/>
  <c r="P532" i="18" s="1"/>
  <c r="W532" i="18"/>
  <c r="I486" i="18"/>
  <c r="I488" i="18" s="1"/>
  <c r="Z396" i="18"/>
  <c r="L532" i="18"/>
  <c r="H532" i="18"/>
  <c r="Q532" i="18"/>
  <c r="Z532" i="18" s="1"/>
  <c r="Z488" i="17"/>
  <c r="N302" i="17"/>
  <c r="N304" i="17" s="1"/>
  <c r="Z189" i="17"/>
  <c r="AA419" i="17"/>
  <c r="AE25" i="17" s="1"/>
  <c r="Y210" i="17"/>
  <c r="Y212" i="17" s="1"/>
  <c r="V95" i="16"/>
  <c r="V97" i="16" s="1"/>
  <c r="M95" i="16"/>
  <c r="M97" i="16" s="1"/>
  <c r="K256" i="16"/>
  <c r="K258" i="16" s="1"/>
  <c r="AF4" i="29"/>
  <c r="AR39" i="22"/>
  <c r="AM29" i="23"/>
  <c r="AM32" i="22"/>
  <c r="AR33" i="23"/>
  <c r="AL20" i="21"/>
  <c r="AR40" i="22"/>
  <c r="AK39" i="20"/>
  <c r="J141" i="20"/>
  <c r="J143" i="20" s="1"/>
  <c r="T141" i="20"/>
  <c r="T143" i="20" s="1"/>
  <c r="Z143" i="20" s="1"/>
  <c r="Y141" i="20"/>
  <c r="Y143" i="20" s="1"/>
  <c r="I141" i="20"/>
  <c r="N141" i="20"/>
  <c r="N143" i="20" s="1"/>
  <c r="R187" i="20"/>
  <c r="R189" i="20" s="1"/>
  <c r="Z189" i="20" s="1"/>
  <c r="T187" i="20"/>
  <c r="T189" i="20" s="1"/>
  <c r="S187" i="20"/>
  <c r="S189" i="20" s="1"/>
  <c r="G187" i="20"/>
  <c r="P187" i="20" s="1"/>
  <c r="K187" i="20"/>
  <c r="K189" i="20" s="1"/>
  <c r="N187" i="20"/>
  <c r="N189" i="20" s="1"/>
  <c r="O187" i="20"/>
  <c r="O189" i="20" s="1"/>
  <c r="M187" i="20"/>
  <c r="M189" i="20" s="1"/>
  <c r="W187" i="20"/>
  <c r="W189" i="20" s="1"/>
  <c r="J187" i="20"/>
  <c r="J189" i="20" s="1"/>
  <c r="P189" i="20" s="1"/>
  <c r="I187" i="20"/>
  <c r="I189" i="20" s="1"/>
  <c r="H187" i="20"/>
  <c r="H189" i="20" s="1"/>
  <c r="L187" i="20"/>
  <c r="L189" i="20" s="1"/>
  <c r="V187" i="20"/>
  <c r="V189" i="20" s="1"/>
  <c r="Y187" i="20"/>
  <c r="Y189" i="20" s="1"/>
  <c r="X187" i="20"/>
  <c r="X189" i="20" s="1"/>
  <c r="Q187" i="20"/>
  <c r="Z187" i="20" s="1"/>
  <c r="U187" i="20"/>
  <c r="U189" i="20" s="1"/>
  <c r="AR30" i="23"/>
  <c r="AR14" i="24"/>
  <c r="P143" i="20"/>
  <c r="AA187" i="24"/>
  <c r="AL39" i="20"/>
  <c r="AA647" i="20"/>
  <c r="AA212" i="22"/>
  <c r="AE16" i="22" s="1"/>
  <c r="AK32" i="20"/>
  <c r="O141" i="20"/>
  <c r="O143" i="20" s="1"/>
  <c r="U141" i="20"/>
  <c r="U143" i="20" s="1"/>
  <c r="X141" i="20"/>
  <c r="X143" i="20" s="1"/>
  <c r="H141" i="20"/>
  <c r="H143" i="20" s="1"/>
  <c r="AR30" i="24"/>
  <c r="AR17" i="23"/>
  <c r="AR36" i="21"/>
  <c r="AA327" i="24"/>
  <c r="AE21" i="24" s="1"/>
  <c r="AA373" i="24"/>
  <c r="AE23" i="24" s="1"/>
  <c r="AA670" i="23"/>
  <c r="H141" i="23"/>
  <c r="H143" i="23" s="1"/>
  <c r="U141" i="23"/>
  <c r="U143" i="23" s="1"/>
  <c r="S141" i="23"/>
  <c r="S143" i="23" s="1"/>
  <c r="R141" i="23"/>
  <c r="R143" i="23" s="1"/>
  <c r="X141" i="23"/>
  <c r="X143" i="23" s="1"/>
  <c r="V141" i="23"/>
  <c r="V143" i="23" s="1"/>
  <c r="O141" i="23"/>
  <c r="O143" i="23" s="1"/>
  <c r="N141" i="23"/>
  <c r="N143" i="23" s="1"/>
  <c r="M141" i="23"/>
  <c r="M143" i="23" s="1"/>
  <c r="T141" i="23"/>
  <c r="T143" i="23" s="1"/>
  <c r="Q141" i="23"/>
  <c r="J141" i="23"/>
  <c r="J143" i="23" s="1"/>
  <c r="I141" i="23"/>
  <c r="G141" i="23"/>
  <c r="L141" i="23"/>
  <c r="L143" i="23" s="1"/>
  <c r="K141" i="23"/>
  <c r="K143" i="23" s="1"/>
  <c r="Y141" i="23"/>
  <c r="Y143" i="23" s="1"/>
  <c r="W141" i="23"/>
  <c r="W143" i="23" s="1"/>
  <c r="S118" i="20"/>
  <c r="S120" i="20" s="1"/>
  <c r="V118" i="20"/>
  <c r="V120" i="20" s="1"/>
  <c r="J118" i="20"/>
  <c r="J120" i="20" s="1"/>
  <c r="M118" i="20"/>
  <c r="M120" i="20" s="1"/>
  <c r="H118" i="20"/>
  <c r="H120" i="20" s="1"/>
  <c r="O118" i="20"/>
  <c r="O120" i="20" s="1"/>
  <c r="Q118" i="20"/>
  <c r="Y118" i="20"/>
  <c r="Y120" i="20" s="1"/>
  <c r="T118" i="20"/>
  <c r="T120" i="20" s="1"/>
  <c r="K118" i="20"/>
  <c r="K120" i="20" s="1"/>
  <c r="L118" i="20"/>
  <c r="L120" i="20" s="1"/>
  <c r="N118" i="20"/>
  <c r="N120" i="20" s="1"/>
  <c r="I118" i="20"/>
  <c r="I120" i="20" s="1"/>
  <c r="W118" i="20"/>
  <c r="W120" i="20" s="1"/>
  <c r="G118" i="20"/>
  <c r="U118" i="20"/>
  <c r="U120" i="20" s="1"/>
  <c r="X118" i="20"/>
  <c r="X120" i="20" s="1"/>
  <c r="R118" i="20"/>
  <c r="R120" i="20" s="1"/>
  <c r="AA394" i="22"/>
  <c r="AA465" i="23"/>
  <c r="AE27" i="23" s="1"/>
  <c r="AA189" i="24"/>
  <c r="AE15" i="24" s="1"/>
  <c r="AA739" i="20"/>
  <c r="AA302" i="22"/>
  <c r="AK22" i="19"/>
  <c r="AL26" i="19"/>
  <c r="AK27" i="19"/>
  <c r="AL18" i="19"/>
  <c r="AM35" i="19" s="1"/>
  <c r="AK29" i="19"/>
  <c r="AK26" i="19"/>
  <c r="N77" i="19" s="1"/>
  <c r="AR37" i="19"/>
  <c r="Q187" i="18"/>
  <c r="Z143" i="18"/>
  <c r="P396" i="18"/>
  <c r="Z371" i="18"/>
  <c r="Z141" i="18"/>
  <c r="P302" i="18"/>
  <c r="Z302" i="18"/>
  <c r="AA302" i="18" s="1"/>
  <c r="P304" i="18"/>
  <c r="P143" i="18"/>
  <c r="P141" i="18"/>
  <c r="AL32" i="18"/>
  <c r="M187" i="18"/>
  <c r="M189" i="18" s="1"/>
  <c r="AL11" i="18"/>
  <c r="Z166" i="18"/>
  <c r="Z419" i="18"/>
  <c r="AL28" i="18"/>
  <c r="AK23" i="18"/>
  <c r="P166" i="18"/>
  <c r="AK31" i="18"/>
  <c r="P373" i="18"/>
  <c r="AA373" i="18" s="1"/>
  <c r="AE23" i="18" s="1"/>
  <c r="P419" i="18"/>
  <c r="R187" i="18"/>
  <c r="R189" i="18" s="1"/>
  <c r="P212" i="18"/>
  <c r="AK18" i="18"/>
  <c r="Z164" i="18"/>
  <c r="AA463" i="18"/>
  <c r="AK30" i="18"/>
  <c r="AL23" i="18"/>
  <c r="P164" i="18"/>
  <c r="AA164" i="18" s="1"/>
  <c r="Z212" i="18"/>
  <c r="P371" i="18"/>
  <c r="O187" i="18"/>
  <c r="O189" i="18" s="1"/>
  <c r="P210" i="18"/>
  <c r="AL18" i="18"/>
  <c r="AL30" i="18"/>
  <c r="AK27" i="18"/>
  <c r="AK36" i="18"/>
  <c r="Z210" i="18"/>
  <c r="Z373" i="18"/>
  <c r="Z304" i="18"/>
  <c r="AA394" i="18"/>
  <c r="AA555" i="18"/>
  <c r="J486" i="18"/>
  <c r="J488" i="18" s="1"/>
  <c r="P325" i="18"/>
  <c r="O486" i="18"/>
  <c r="O488" i="18" s="1"/>
  <c r="H486" i="18"/>
  <c r="H488" i="18" s="1"/>
  <c r="Q486" i="18"/>
  <c r="Q488" i="18" s="1"/>
  <c r="M486" i="18"/>
  <c r="M488" i="18" s="1"/>
  <c r="N486" i="18"/>
  <c r="N488" i="18" s="1"/>
  <c r="U486" i="18"/>
  <c r="U488" i="18" s="1"/>
  <c r="S486" i="18"/>
  <c r="S488" i="18" s="1"/>
  <c r="V486" i="18"/>
  <c r="V488" i="18" s="1"/>
  <c r="R486" i="18"/>
  <c r="R488" i="18" s="1"/>
  <c r="T486" i="18"/>
  <c r="T488" i="18" s="1"/>
  <c r="G486" i="18"/>
  <c r="G488" i="18" s="1"/>
  <c r="W486" i="18"/>
  <c r="W488" i="18" s="1"/>
  <c r="P327" i="18"/>
  <c r="L486" i="18"/>
  <c r="L488" i="18" s="1"/>
  <c r="X486" i="18"/>
  <c r="X488" i="18" s="1"/>
  <c r="Y486" i="18"/>
  <c r="Y488" i="18" s="1"/>
  <c r="AA465" i="18"/>
  <c r="AE27" i="18" s="1"/>
  <c r="AA532" i="18"/>
  <c r="Z327" i="18"/>
  <c r="P258" i="18"/>
  <c r="Z325" i="18"/>
  <c r="AA578" i="18"/>
  <c r="X187" i="18"/>
  <c r="X189" i="18" s="1"/>
  <c r="L187" i="18"/>
  <c r="L189" i="18" s="1"/>
  <c r="J187" i="18"/>
  <c r="J189" i="18" s="1"/>
  <c r="G187" i="18"/>
  <c r="G189" i="18" s="1"/>
  <c r="W187" i="18"/>
  <c r="W189" i="18" s="1"/>
  <c r="Z256" i="18"/>
  <c r="H187" i="18"/>
  <c r="H189" i="18" s="1"/>
  <c r="Y187" i="18"/>
  <c r="Y189" i="18" s="1"/>
  <c r="U187" i="18"/>
  <c r="U189" i="18" s="1"/>
  <c r="V187" i="18"/>
  <c r="V189" i="18" s="1"/>
  <c r="S187" i="18"/>
  <c r="S189" i="18" s="1"/>
  <c r="Z258" i="18"/>
  <c r="P256" i="18"/>
  <c r="I187" i="18"/>
  <c r="I189" i="18" s="1"/>
  <c r="T187" i="18"/>
  <c r="T189" i="18" s="1"/>
  <c r="N187" i="18"/>
  <c r="N189" i="18" s="1"/>
  <c r="P279" i="17"/>
  <c r="Z187" i="17"/>
  <c r="P187" i="17"/>
  <c r="Z143" i="17"/>
  <c r="X302" i="17"/>
  <c r="X304" i="17" s="1"/>
  <c r="U302" i="17"/>
  <c r="U304" i="17" s="1"/>
  <c r="R302" i="17"/>
  <c r="O302" i="17"/>
  <c r="O304" i="17" s="1"/>
  <c r="P189" i="17"/>
  <c r="AA189" i="17" s="1"/>
  <c r="AE15" i="17" s="1"/>
  <c r="G281" i="17"/>
  <c r="P281" i="17" s="1"/>
  <c r="Z141" i="17"/>
  <c r="L302" i="17"/>
  <c r="L304" i="17" s="1"/>
  <c r="I302" i="17"/>
  <c r="I304" i="17" s="1"/>
  <c r="Y302" i="17"/>
  <c r="Y304" i="17" s="1"/>
  <c r="V302" i="17"/>
  <c r="V304" i="17" s="1"/>
  <c r="S302" i="17"/>
  <c r="S304" i="17" s="1"/>
  <c r="Z281" i="17"/>
  <c r="P488" i="17"/>
  <c r="P371" i="17"/>
  <c r="P233" i="17"/>
  <c r="V210" i="17"/>
  <c r="V212" i="17" s="1"/>
  <c r="I210" i="17"/>
  <c r="I212" i="17" s="1"/>
  <c r="Z279" i="17"/>
  <c r="Z373" i="17"/>
  <c r="T302" i="17"/>
  <c r="T304" i="17" s="1"/>
  <c r="M302" i="17"/>
  <c r="M304" i="17" s="1"/>
  <c r="J302" i="17"/>
  <c r="J304" i="17" s="1"/>
  <c r="G302" i="17"/>
  <c r="G304" i="17" s="1"/>
  <c r="G95" i="17"/>
  <c r="G97" i="17" s="1"/>
  <c r="X210" i="17"/>
  <c r="X212" i="17" s="1"/>
  <c r="U210" i="17"/>
  <c r="U212" i="17" s="1"/>
  <c r="Z371" i="17"/>
  <c r="G373" i="17"/>
  <c r="P373" i="17" s="1"/>
  <c r="P120" i="17"/>
  <c r="AA120" i="17" s="1"/>
  <c r="AE12" i="17" s="1"/>
  <c r="Z120" i="17"/>
  <c r="G235" i="17"/>
  <c r="P235" i="17" s="1"/>
  <c r="P143" i="17"/>
  <c r="P118" i="17"/>
  <c r="Z118" i="17"/>
  <c r="P141" i="17"/>
  <c r="N95" i="17"/>
  <c r="N97" i="17" s="1"/>
  <c r="H210" i="17"/>
  <c r="H212" i="17" s="1"/>
  <c r="S210" i="17"/>
  <c r="S212" i="17" s="1"/>
  <c r="G210" i="17"/>
  <c r="L210" i="17"/>
  <c r="L212" i="17" s="1"/>
  <c r="Q210" i="17"/>
  <c r="R95" i="17"/>
  <c r="R97" i="17" s="1"/>
  <c r="M210" i="17"/>
  <c r="M212" i="17" s="1"/>
  <c r="R210" i="17"/>
  <c r="R212" i="17" s="1"/>
  <c r="W210" i="17"/>
  <c r="W212" i="17" s="1"/>
  <c r="K210" i="17"/>
  <c r="K212" i="17" s="1"/>
  <c r="Y95" i="17"/>
  <c r="Y97" i="17" s="1"/>
  <c r="J95" i="17"/>
  <c r="J97" i="17" s="1"/>
  <c r="Q95" i="17"/>
  <c r="I95" i="17"/>
  <c r="I97" i="17" s="1"/>
  <c r="M95" i="17"/>
  <c r="M97" i="17" s="1"/>
  <c r="T95" i="17"/>
  <c r="T97" i="17" s="1"/>
  <c r="W95" i="17"/>
  <c r="W97" i="17" s="1"/>
  <c r="K95" i="17"/>
  <c r="K97" i="17" s="1"/>
  <c r="O95" i="17"/>
  <c r="O97" i="17" s="1"/>
  <c r="V95" i="17"/>
  <c r="V97" i="17" s="1"/>
  <c r="U95" i="17"/>
  <c r="U97" i="17" s="1"/>
  <c r="X95" i="17"/>
  <c r="X97" i="17" s="1"/>
  <c r="H95" i="17"/>
  <c r="L95" i="17"/>
  <c r="L97" i="17" s="1"/>
  <c r="AK33" i="17"/>
  <c r="AR39" i="17"/>
  <c r="Z235" i="17"/>
  <c r="AA235" i="17" s="1"/>
  <c r="AE17" i="17" s="1"/>
  <c r="AK23" i="17"/>
  <c r="Z233" i="17"/>
  <c r="AL19" i="17"/>
  <c r="AK21" i="17"/>
  <c r="AK11" i="17"/>
  <c r="S164" i="17"/>
  <c r="S166" i="17" s="1"/>
  <c r="Q164" i="17"/>
  <c r="J164" i="17"/>
  <c r="J166" i="17" s="1"/>
  <c r="V164" i="17"/>
  <c r="V166" i="17" s="1"/>
  <c r="W164" i="17"/>
  <c r="W166" i="17" s="1"/>
  <c r="T164" i="17"/>
  <c r="T166" i="17" s="1"/>
  <c r="X164" i="17"/>
  <c r="X166" i="17" s="1"/>
  <c r="U164" i="17"/>
  <c r="U166" i="17" s="1"/>
  <c r="G164" i="17"/>
  <c r="G166" i="17" s="1"/>
  <c r="K164" i="17"/>
  <c r="K166" i="17" s="1"/>
  <c r="H164" i="17"/>
  <c r="H166" i="17" s="1"/>
  <c r="I164" i="17"/>
  <c r="I166" i="17" s="1"/>
  <c r="Y164" i="17"/>
  <c r="Y166" i="17" s="1"/>
  <c r="O164" i="17"/>
  <c r="O166" i="17" s="1"/>
  <c r="R164" i="17"/>
  <c r="R166" i="17" s="1"/>
  <c r="N164" i="17"/>
  <c r="N166" i="17" s="1"/>
  <c r="AK12" i="16"/>
  <c r="AA762" i="16"/>
  <c r="J256" i="16"/>
  <c r="J258" i="16" s="1"/>
  <c r="X256" i="16"/>
  <c r="X258" i="16" s="1"/>
  <c r="H256" i="16"/>
  <c r="H258" i="16" s="1"/>
  <c r="W256" i="16"/>
  <c r="W258" i="16" s="1"/>
  <c r="Q256" i="16"/>
  <c r="Q258" i="16" s="1"/>
  <c r="N256" i="16"/>
  <c r="N258" i="16" s="1"/>
  <c r="I256" i="16"/>
  <c r="I258" i="16" s="1"/>
  <c r="L256" i="16"/>
  <c r="L258" i="16" s="1"/>
  <c r="O256" i="16"/>
  <c r="O258" i="16" s="1"/>
  <c r="Y256" i="16"/>
  <c r="Y258" i="16" s="1"/>
  <c r="R256" i="16"/>
  <c r="R258" i="16" s="1"/>
  <c r="U256" i="16"/>
  <c r="U258" i="16" s="1"/>
  <c r="T256" i="16"/>
  <c r="T258" i="16" s="1"/>
  <c r="M256" i="16"/>
  <c r="M258" i="16" s="1"/>
  <c r="S256" i="16"/>
  <c r="S258" i="16" s="1"/>
  <c r="G256" i="16"/>
  <c r="G258" i="16" s="1"/>
  <c r="G440" i="16"/>
  <c r="G442" i="16" s="1"/>
  <c r="R440" i="16"/>
  <c r="R442" i="16" s="1"/>
  <c r="U440" i="16"/>
  <c r="U442" i="16" s="1"/>
  <c r="W440" i="16"/>
  <c r="W442" i="16" s="1"/>
  <c r="S440" i="16"/>
  <c r="S442" i="16" s="1"/>
  <c r="K440" i="16"/>
  <c r="K442" i="16" s="1"/>
  <c r="O440" i="16"/>
  <c r="O442" i="16" s="1"/>
  <c r="T440" i="16"/>
  <c r="T442" i="16" s="1"/>
  <c r="Q440" i="16"/>
  <c r="Q442" i="16" s="1"/>
  <c r="V440" i="16"/>
  <c r="V442" i="16" s="1"/>
  <c r="X440" i="16"/>
  <c r="X442" i="16" s="1"/>
  <c r="I440" i="16"/>
  <c r="I442" i="16" s="1"/>
  <c r="H440" i="16"/>
  <c r="H442" i="16" s="1"/>
  <c r="H95" i="16"/>
  <c r="H97" i="16" s="1"/>
  <c r="U95" i="16"/>
  <c r="U97" i="16" s="1"/>
  <c r="G95" i="16"/>
  <c r="G97" i="16" s="1"/>
  <c r="J95" i="16"/>
  <c r="J97" i="16" s="1"/>
  <c r="P396" i="16"/>
  <c r="T95" i="16"/>
  <c r="T97" i="16" s="1"/>
  <c r="Y95" i="16"/>
  <c r="Y97" i="16" s="1"/>
  <c r="K95" i="16"/>
  <c r="K97" i="16" s="1"/>
  <c r="I95" i="16"/>
  <c r="I97" i="16" s="1"/>
  <c r="R95" i="16"/>
  <c r="R97" i="16" s="1"/>
  <c r="S95" i="16"/>
  <c r="S97" i="16" s="1"/>
  <c r="P488" i="16"/>
  <c r="Z534" i="16"/>
  <c r="P394" i="16"/>
  <c r="Z394" i="16"/>
  <c r="Z396" i="16"/>
  <c r="Z486" i="16"/>
  <c r="I302" i="16"/>
  <c r="I304" i="16" s="1"/>
  <c r="AA624" i="16"/>
  <c r="P486" i="16"/>
  <c r="L95" i="16"/>
  <c r="L97" i="16" s="1"/>
  <c r="Q95" i="16"/>
  <c r="N95" i="16"/>
  <c r="N97" i="16" s="1"/>
  <c r="O95" i="16"/>
  <c r="O97" i="16" s="1"/>
  <c r="O187" i="16"/>
  <c r="O189" i="16" s="1"/>
  <c r="Z348" i="16"/>
  <c r="Z488" i="16"/>
  <c r="AA716" i="16"/>
  <c r="Z350" i="16"/>
  <c r="P532" i="16"/>
  <c r="Z327" i="16"/>
  <c r="Z580" i="16"/>
  <c r="Z210" i="16"/>
  <c r="Q279" i="16"/>
  <c r="G534" i="16"/>
  <c r="P534" i="16" s="1"/>
  <c r="K555" i="16"/>
  <c r="K557" i="16" s="1"/>
  <c r="S279" i="16"/>
  <c r="S281" i="16" s="1"/>
  <c r="Z532" i="16"/>
  <c r="P578" i="16"/>
  <c r="P350" i="16"/>
  <c r="H555" i="16"/>
  <c r="H557" i="16" s="1"/>
  <c r="X187" i="16"/>
  <c r="X189" i="16" s="1"/>
  <c r="Q555" i="16"/>
  <c r="Q557" i="16" s="1"/>
  <c r="U371" i="16"/>
  <c r="U373" i="16" s="1"/>
  <c r="P210" i="16"/>
  <c r="AA210" i="16" s="1"/>
  <c r="U187" i="16"/>
  <c r="U189" i="16" s="1"/>
  <c r="Z578" i="16"/>
  <c r="AA578" i="16" s="1"/>
  <c r="Z212" i="16"/>
  <c r="I555" i="16"/>
  <c r="I557" i="16" s="1"/>
  <c r="R555" i="16"/>
  <c r="R557" i="16" s="1"/>
  <c r="R187" i="16"/>
  <c r="R189" i="16" s="1"/>
  <c r="AK25" i="16"/>
  <c r="AL35" i="16"/>
  <c r="AK36" i="16"/>
  <c r="J279" i="16"/>
  <c r="J281" i="16" s="1"/>
  <c r="H279" i="16"/>
  <c r="H281" i="16" s="1"/>
  <c r="P212" i="16"/>
  <c r="P348" i="16"/>
  <c r="AL26" i="16"/>
  <c r="AK22" i="16"/>
  <c r="AL23" i="16"/>
  <c r="AL15" i="16"/>
  <c r="AK19" i="16"/>
  <c r="V279" i="16"/>
  <c r="V281" i="16" s="1"/>
  <c r="L279" i="16"/>
  <c r="L281" i="16" s="1"/>
  <c r="AL14" i="16"/>
  <c r="AK34" i="16"/>
  <c r="AK29" i="16"/>
  <c r="AL22" i="16"/>
  <c r="AK23" i="16"/>
  <c r="AL27" i="16"/>
  <c r="P120" i="16"/>
  <c r="P166" i="16"/>
  <c r="M279" i="16"/>
  <c r="M281" i="16" s="1"/>
  <c r="O279" i="16"/>
  <c r="O281" i="16" s="1"/>
  <c r="AL34" i="16"/>
  <c r="AK14" i="16"/>
  <c r="AL16" i="16"/>
  <c r="AK37" i="16"/>
  <c r="P580" i="16"/>
  <c r="R302" i="16"/>
  <c r="R304" i="16" s="1"/>
  <c r="M555" i="16"/>
  <c r="M557" i="16" s="1"/>
  <c r="J555" i="16"/>
  <c r="J557" i="16" s="1"/>
  <c r="G555" i="16"/>
  <c r="G557" i="16" s="1"/>
  <c r="W555" i="16"/>
  <c r="W557" i="16" s="1"/>
  <c r="X555" i="16"/>
  <c r="X557" i="16" s="1"/>
  <c r="T187" i="16"/>
  <c r="T189" i="16" s="1"/>
  <c r="Q187" i="16"/>
  <c r="Q189" i="16" s="1"/>
  <c r="J187" i="16"/>
  <c r="J189" i="16" s="1"/>
  <c r="K187" i="16"/>
  <c r="K189" i="16" s="1"/>
  <c r="U302" i="16"/>
  <c r="U304" i="16" s="1"/>
  <c r="U555" i="16"/>
  <c r="U557" i="16" s="1"/>
  <c r="N555" i="16"/>
  <c r="N557" i="16" s="1"/>
  <c r="O555" i="16"/>
  <c r="O557" i="16" s="1"/>
  <c r="L555" i="16"/>
  <c r="L557" i="16" s="1"/>
  <c r="H187" i="16"/>
  <c r="H189" i="16" s="1"/>
  <c r="I187" i="16"/>
  <c r="I189" i="16" s="1"/>
  <c r="Y187" i="16"/>
  <c r="Y189" i="16" s="1"/>
  <c r="V187" i="16"/>
  <c r="V189" i="16" s="1"/>
  <c r="S187" i="16"/>
  <c r="S189" i="16" s="1"/>
  <c r="H302" i="16"/>
  <c r="H304" i="16" s="1"/>
  <c r="G302" i="16"/>
  <c r="G304" i="16" s="1"/>
  <c r="Y555" i="16"/>
  <c r="Y557" i="16" s="1"/>
  <c r="V555" i="16"/>
  <c r="V557" i="16" s="1"/>
  <c r="S555" i="16"/>
  <c r="S557" i="16" s="1"/>
  <c r="L187" i="16"/>
  <c r="L189" i="16" s="1"/>
  <c r="M187" i="16"/>
  <c r="M189" i="16" s="1"/>
  <c r="N187" i="16"/>
  <c r="N189" i="16" s="1"/>
  <c r="G187" i="16"/>
  <c r="G189" i="16" s="1"/>
  <c r="V302" i="16"/>
  <c r="V304" i="16" s="1"/>
  <c r="X302" i="16"/>
  <c r="X304" i="16" s="1"/>
  <c r="S302" i="16"/>
  <c r="S304" i="16" s="1"/>
  <c r="Z164" i="16"/>
  <c r="AA417" i="17"/>
  <c r="AA739" i="17"/>
  <c r="P118" i="16"/>
  <c r="Z325" i="16"/>
  <c r="G371" i="16"/>
  <c r="G373" i="16" s="1"/>
  <c r="P327" i="16"/>
  <c r="AK13" i="16"/>
  <c r="AL28" i="16"/>
  <c r="AL24" i="16"/>
  <c r="AL25" i="16"/>
  <c r="AK18" i="16"/>
  <c r="AL40" i="16"/>
  <c r="Z118" i="16"/>
  <c r="Q166" i="16"/>
  <c r="Z166" i="16" s="1"/>
  <c r="AL29" i="16"/>
  <c r="N279" i="16"/>
  <c r="N281" i="16" s="1"/>
  <c r="U279" i="16"/>
  <c r="U281" i="16" s="1"/>
  <c r="G279" i="16"/>
  <c r="G281" i="16" s="1"/>
  <c r="W279" i="16"/>
  <c r="W281" i="16" s="1"/>
  <c r="T279" i="16"/>
  <c r="T281" i="16" s="1"/>
  <c r="W371" i="16"/>
  <c r="W373" i="16" s="1"/>
  <c r="AL20" i="16"/>
  <c r="AL30" i="16"/>
  <c r="P440" i="16"/>
  <c r="AK11" i="16"/>
  <c r="AK31" i="16"/>
  <c r="AK30" i="16"/>
  <c r="P325" i="16"/>
  <c r="AA325" i="16" s="1"/>
  <c r="AL32" i="16"/>
  <c r="AL12" i="16"/>
  <c r="AK38" i="16"/>
  <c r="AL37" i="16"/>
  <c r="AL19" i="16"/>
  <c r="P511" i="16"/>
  <c r="P164" i="16"/>
  <c r="AK17" i="16"/>
  <c r="AL13" i="16"/>
  <c r="AK28" i="16"/>
  <c r="AK35" i="16"/>
  <c r="AK40" i="16"/>
  <c r="Z120" i="16"/>
  <c r="I279" i="16"/>
  <c r="I281" i="16" s="1"/>
  <c r="Y279" i="16"/>
  <c r="Y281" i="16" s="1"/>
  <c r="K279" i="16"/>
  <c r="K281" i="16" s="1"/>
  <c r="R279" i="16"/>
  <c r="R281" i="16" s="1"/>
  <c r="V371" i="16"/>
  <c r="V373" i="16" s="1"/>
  <c r="T371" i="16"/>
  <c r="T373" i="16" s="1"/>
  <c r="AL21" i="16"/>
  <c r="AL11" i="16"/>
  <c r="AL31" i="16"/>
  <c r="AK21" i="16"/>
  <c r="AL17" i="16"/>
  <c r="AK32" i="16"/>
  <c r="AL38" i="16"/>
  <c r="AK16" i="16"/>
  <c r="AK27" i="16"/>
  <c r="Y302" i="16"/>
  <c r="Y304" i="16" s="1"/>
  <c r="Q302" i="16"/>
  <c r="Q304" i="16" s="1"/>
  <c r="K302" i="16"/>
  <c r="K304" i="16" s="1"/>
  <c r="M302" i="16"/>
  <c r="M304" i="16" s="1"/>
  <c r="O302" i="16"/>
  <c r="O304" i="16" s="1"/>
  <c r="J302" i="16"/>
  <c r="T302" i="16"/>
  <c r="T304" i="16" s="1"/>
  <c r="N302" i="16"/>
  <c r="N304" i="16" s="1"/>
  <c r="L302" i="16"/>
  <c r="L304" i="16" s="1"/>
  <c r="Z509" i="16"/>
  <c r="V511" i="16"/>
  <c r="Z511" i="16" s="1"/>
  <c r="Z603" i="16"/>
  <c r="I371" i="16"/>
  <c r="I373" i="16" s="1"/>
  <c r="Y371" i="16"/>
  <c r="Y373" i="16" s="1"/>
  <c r="K371" i="16"/>
  <c r="K373" i="16" s="1"/>
  <c r="N371" i="16"/>
  <c r="N373" i="16" s="1"/>
  <c r="X371" i="16"/>
  <c r="X373" i="16" s="1"/>
  <c r="P601" i="16"/>
  <c r="G603" i="16"/>
  <c r="P603" i="16" s="1"/>
  <c r="P509" i="16"/>
  <c r="M371" i="16"/>
  <c r="M373" i="16" s="1"/>
  <c r="J371" i="16"/>
  <c r="J373" i="16" s="1"/>
  <c r="O371" i="16"/>
  <c r="O373" i="16" s="1"/>
  <c r="H371" i="16"/>
  <c r="H373" i="16" s="1"/>
  <c r="Q371" i="16"/>
  <c r="Q373" i="16" s="1"/>
  <c r="R371" i="16"/>
  <c r="R373" i="16" s="1"/>
  <c r="S371" i="16"/>
  <c r="S373" i="16" s="1"/>
  <c r="AR24" i="16"/>
  <c r="Z601" i="16"/>
  <c r="AR28" i="16"/>
  <c r="AR18" i="16"/>
  <c r="AR21" i="16"/>
  <c r="AA693" i="16"/>
  <c r="AR38" i="19"/>
  <c r="AR18" i="20"/>
  <c r="AK39" i="21"/>
  <c r="AR36" i="22"/>
  <c r="AR34" i="23"/>
  <c r="X647" i="16"/>
  <c r="T647" i="16"/>
  <c r="L647" i="16"/>
  <c r="H647" i="16"/>
  <c r="W647" i="16"/>
  <c r="S647" i="16"/>
  <c r="O647" i="16"/>
  <c r="K647" i="16"/>
  <c r="G647" i="16"/>
  <c r="P647" i="16" s="1"/>
  <c r="V647" i="16"/>
  <c r="N647" i="16"/>
  <c r="R647" i="16"/>
  <c r="J647" i="16"/>
  <c r="Y647" i="16"/>
  <c r="U647" i="16"/>
  <c r="Q647" i="16"/>
  <c r="Z647" i="16" s="1"/>
  <c r="M647" i="16"/>
  <c r="I647" i="16"/>
  <c r="AL20" i="17"/>
  <c r="AK35" i="17"/>
  <c r="AR29" i="20"/>
  <c r="V78" i="21"/>
  <c r="Z77" i="21"/>
  <c r="AB76" i="21"/>
  <c r="V74" i="21"/>
  <c r="Z73" i="21"/>
  <c r="AB72" i="21"/>
  <c r="V70" i="21"/>
  <c r="Z69" i="21"/>
  <c r="AB68" i="21"/>
  <c r="V66" i="21"/>
  <c r="Z65" i="21"/>
  <c r="AB64" i="21"/>
  <c r="V62" i="21"/>
  <c r="Z61" i="21"/>
  <c r="AB60" i="21"/>
  <c r="V58" i="21"/>
  <c r="Z57" i="21"/>
  <c r="AB56" i="21"/>
  <c r="V54" i="21"/>
  <c r="Z53" i="21"/>
  <c r="AB52" i="21"/>
  <c r="V50" i="21"/>
  <c r="AB79" i="21"/>
  <c r="V77" i="21"/>
  <c r="Z76" i="21"/>
  <c r="AB75" i="21"/>
  <c r="V73" i="21"/>
  <c r="Z72" i="21"/>
  <c r="AB71" i="21"/>
  <c r="V69" i="21"/>
  <c r="Z68" i="21"/>
  <c r="AB67" i="21"/>
  <c r="V65" i="21"/>
  <c r="Z64" i="21"/>
  <c r="AB63" i="21"/>
  <c r="V61" i="21"/>
  <c r="Z60" i="21"/>
  <c r="AB59" i="21"/>
  <c r="V57" i="21"/>
  <c r="Z56" i="21"/>
  <c r="AB55" i="21"/>
  <c r="V53" i="21"/>
  <c r="Z52" i="21"/>
  <c r="AB51" i="21"/>
  <c r="V76" i="21"/>
  <c r="Z75" i="21"/>
  <c r="AB74" i="21"/>
  <c r="V68" i="21"/>
  <c r="Z67" i="21"/>
  <c r="AB66" i="21"/>
  <c r="V60" i="21"/>
  <c r="Z59" i="21"/>
  <c r="AB58" i="21"/>
  <c r="V52" i="21"/>
  <c r="Z51" i="21"/>
  <c r="AB50" i="21"/>
  <c r="V75" i="21"/>
  <c r="Z74" i="21"/>
  <c r="AB73" i="21"/>
  <c r="V67" i="21"/>
  <c r="Z66" i="21"/>
  <c r="AB65" i="21"/>
  <c r="V59" i="21"/>
  <c r="Z58" i="21"/>
  <c r="AB57" i="21"/>
  <c r="V51" i="21"/>
  <c r="Z50" i="21"/>
  <c r="Z79" i="21"/>
  <c r="AB78" i="21"/>
  <c r="V72" i="21"/>
  <c r="Z71" i="21"/>
  <c r="AB70" i="21"/>
  <c r="V64" i="21"/>
  <c r="Z63" i="21"/>
  <c r="AB62" i="21"/>
  <c r="V56" i="21"/>
  <c r="Z55" i="21"/>
  <c r="AB54" i="21"/>
  <c r="V79" i="21"/>
  <c r="Z78" i="21"/>
  <c r="AB77" i="21"/>
  <c r="V71" i="21"/>
  <c r="Z70" i="21"/>
  <c r="AB69" i="21"/>
  <c r="V63" i="21"/>
  <c r="Z62" i="21"/>
  <c r="AB61" i="21"/>
  <c r="V55" i="21"/>
  <c r="Z54" i="21"/>
  <c r="AB53" i="21"/>
  <c r="AM37" i="24"/>
  <c r="AK15" i="21"/>
  <c r="Z394" i="17"/>
  <c r="Q396" i="17"/>
  <c r="Z396" i="17" s="1"/>
  <c r="AR14" i="17"/>
  <c r="AM24" i="19"/>
  <c r="Z394" i="20"/>
  <c r="Q396" i="20"/>
  <c r="Z396" i="20" s="1"/>
  <c r="Z256" i="19"/>
  <c r="Q258" i="19"/>
  <c r="Z258" i="19" s="1"/>
  <c r="P256" i="19"/>
  <c r="G258" i="19"/>
  <c r="P258" i="19" s="1"/>
  <c r="AR16" i="20"/>
  <c r="AR12" i="17"/>
  <c r="AR14" i="19"/>
  <c r="W463" i="17"/>
  <c r="W465" i="17" s="1"/>
  <c r="S463" i="17"/>
  <c r="S465" i="17" s="1"/>
  <c r="O463" i="17"/>
  <c r="O465" i="17" s="1"/>
  <c r="K463" i="17"/>
  <c r="K465" i="17" s="1"/>
  <c r="G463" i="17"/>
  <c r="V463" i="17"/>
  <c r="V465" i="17" s="1"/>
  <c r="R463" i="17"/>
  <c r="R465" i="17" s="1"/>
  <c r="N463" i="17"/>
  <c r="N465" i="17" s="1"/>
  <c r="J463" i="17"/>
  <c r="J465" i="17" s="1"/>
  <c r="Y463" i="17"/>
  <c r="Y465" i="17" s="1"/>
  <c r="U463" i="17"/>
  <c r="U465" i="17" s="1"/>
  <c r="Q463" i="17"/>
  <c r="M463" i="17"/>
  <c r="M465" i="17" s="1"/>
  <c r="I463" i="17"/>
  <c r="I465" i="17" s="1"/>
  <c r="L463" i="17"/>
  <c r="L465" i="17" s="1"/>
  <c r="X463" i="17"/>
  <c r="H463" i="17"/>
  <c r="H465" i="17" s="1"/>
  <c r="T463" i="17"/>
  <c r="T465" i="17" s="1"/>
  <c r="AR15" i="18"/>
  <c r="AR40" i="20"/>
  <c r="AR40" i="21"/>
  <c r="AM31" i="22"/>
  <c r="AM12" i="23"/>
  <c r="AA762" i="19"/>
  <c r="AA350" i="22"/>
  <c r="AE22" i="22" s="1"/>
  <c r="AM39" i="23"/>
  <c r="AR20" i="16"/>
  <c r="W95" i="18"/>
  <c r="W97" i="18" s="1"/>
  <c r="S95" i="18"/>
  <c r="S97" i="18" s="1"/>
  <c r="O95" i="18"/>
  <c r="O97" i="18" s="1"/>
  <c r="K95" i="18"/>
  <c r="K97" i="18" s="1"/>
  <c r="G95" i="18"/>
  <c r="V95" i="18"/>
  <c r="V97" i="18" s="1"/>
  <c r="R95" i="18"/>
  <c r="R97" i="18" s="1"/>
  <c r="N95" i="18"/>
  <c r="N97" i="18" s="1"/>
  <c r="J95" i="18"/>
  <c r="J97" i="18" s="1"/>
  <c r="Y95" i="18"/>
  <c r="Y97" i="18" s="1"/>
  <c r="U95" i="18"/>
  <c r="U97" i="18" s="1"/>
  <c r="Q95" i="18"/>
  <c r="M95" i="18"/>
  <c r="M97" i="18" s="1"/>
  <c r="I95" i="18"/>
  <c r="I97" i="18" s="1"/>
  <c r="L95" i="18"/>
  <c r="L97" i="18" s="1"/>
  <c r="X95" i="18"/>
  <c r="X97" i="18" s="1"/>
  <c r="H95" i="18"/>
  <c r="H97" i="18" s="1"/>
  <c r="T95" i="18"/>
  <c r="T97" i="18" s="1"/>
  <c r="AL27" i="21"/>
  <c r="AR14" i="21"/>
  <c r="AR31" i="23"/>
  <c r="AM19" i="22"/>
  <c r="P417" i="22"/>
  <c r="G419" i="22"/>
  <c r="P419" i="22" s="1"/>
  <c r="AR24" i="23"/>
  <c r="AR32" i="24"/>
  <c r="AR15" i="24"/>
  <c r="AR11" i="19"/>
  <c r="AR11" i="21"/>
  <c r="P394" i="23"/>
  <c r="G396" i="23"/>
  <c r="P396" i="23" s="1"/>
  <c r="AR30" i="16"/>
  <c r="Q97" i="16"/>
  <c r="AR18" i="17"/>
  <c r="AR35" i="19"/>
  <c r="AR35" i="21"/>
  <c r="AR21" i="22"/>
  <c r="AA532" i="22"/>
  <c r="AM11" i="22"/>
  <c r="AR28" i="23"/>
  <c r="AK28" i="21"/>
  <c r="AR24" i="20"/>
  <c r="V164" i="21"/>
  <c r="V166" i="21" s="1"/>
  <c r="R164" i="21"/>
  <c r="R166" i="21" s="1"/>
  <c r="N164" i="21"/>
  <c r="N166" i="21" s="1"/>
  <c r="J164" i="21"/>
  <c r="J166" i="21" s="1"/>
  <c r="W164" i="21"/>
  <c r="W166" i="21" s="1"/>
  <c r="Q164" i="21"/>
  <c r="L164" i="21"/>
  <c r="L166" i="21" s="1"/>
  <c r="G164" i="21"/>
  <c r="U164" i="21"/>
  <c r="U166" i="21" s="1"/>
  <c r="K164" i="21"/>
  <c r="K166" i="21" s="1"/>
  <c r="X164" i="21"/>
  <c r="X166" i="21" s="1"/>
  <c r="M164" i="21"/>
  <c r="M166" i="21" s="1"/>
  <c r="T164" i="21"/>
  <c r="T166" i="21" s="1"/>
  <c r="I164" i="21"/>
  <c r="I166" i="21" s="1"/>
  <c r="S164" i="21"/>
  <c r="S166" i="21" s="1"/>
  <c r="H164" i="21"/>
  <c r="H166" i="21" s="1"/>
  <c r="Y164" i="21"/>
  <c r="Y166" i="21" s="1"/>
  <c r="O164" i="21"/>
  <c r="O166" i="21" s="1"/>
  <c r="AK30" i="17"/>
  <c r="AB79" i="18"/>
  <c r="V77" i="18"/>
  <c r="Z76" i="18"/>
  <c r="AB75" i="18"/>
  <c r="V73" i="18"/>
  <c r="Z72" i="18"/>
  <c r="AB71" i="18"/>
  <c r="V69" i="18"/>
  <c r="Z68" i="18"/>
  <c r="AB67" i="18"/>
  <c r="V65" i="18"/>
  <c r="Z64" i="18"/>
  <c r="AB63" i="18"/>
  <c r="V61" i="18"/>
  <c r="Z79" i="18"/>
  <c r="AB78" i="18"/>
  <c r="V76" i="18"/>
  <c r="Z75" i="18"/>
  <c r="AB74" i="18"/>
  <c r="V72" i="18"/>
  <c r="Z71" i="18"/>
  <c r="AB70" i="18"/>
  <c r="V68" i="18"/>
  <c r="Z67" i="18"/>
  <c r="AB66" i="18"/>
  <c r="V64" i="18"/>
  <c r="Z63" i="18"/>
  <c r="AB62" i="18"/>
  <c r="V60" i="18"/>
  <c r="Z59" i="18"/>
  <c r="AB58" i="18"/>
  <c r="V56" i="18"/>
  <c r="Z55" i="18"/>
  <c r="AB54" i="18"/>
  <c r="V52" i="18"/>
  <c r="Z51" i="18"/>
  <c r="AB50" i="18"/>
  <c r="V79" i="18"/>
  <c r="Z78" i="18"/>
  <c r="AB77" i="18"/>
  <c r="V75" i="18"/>
  <c r="Z74" i="18"/>
  <c r="AB73" i="18"/>
  <c r="V71" i="18"/>
  <c r="Z70" i="18"/>
  <c r="AB69" i="18"/>
  <c r="V67" i="18"/>
  <c r="Z66" i="18"/>
  <c r="AB65" i="18"/>
  <c r="V63" i="18"/>
  <c r="Z62" i="18"/>
  <c r="AB61" i="18"/>
  <c r="V59" i="18"/>
  <c r="Z58" i="18"/>
  <c r="AB57" i="18"/>
  <c r="V55" i="18"/>
  <c r="Z54" i="18"/>
  <c r="AB53" i="18"/>
  <c r="V51" i="18"/>
  <c r="Z50" i="18"/>
  <c r="Z77" i="18"/>
  <c r="V70" i="18"/>
  <c r="AB68" i="18"/>
  <c r="Z61" i="18"/>
  <c r="V58" i="18"/>
  <c r="Z57" i="18"/>
  <c r="AB56" i="18"/>
  <c r="V50" i="18"/>
  <c r="Z73" i="18"/>
  <c r="V66" i="18"/>
  <c r="AB64" i="18"/>
  <c r="V57" i="18"/>
  <c r="Z56" i="18"/>
  <c r="AB55" i="18"/>
  <c r="V78" i="18"/>
  <c r="AB76" i="18"/>
  <c r="Z69" i="18"/>
  <c r="V62" i="18"/>
  <c r="AB60" i="18"/>
  <c r="V54" i="18"/>
  <c r="Z53" i="18"/>
  <c r="AB52" i="18"/>
  <c r="V74" i="18"/>
  <c r="AB72" i="18"/>
  <c r="Z65" i="18"/>
  <c r="Z60" i="18"/>
  <c r="AB59" i="18"/>
  <c r="V53" i="18"/>
  <c r="Z52" i="18"/>
  <c r="AB51" i="18"/>
  <c r="AA95" i="19"/>
  <c r="AM17" i="19"/>
  <c r="AR12" i="21"/>
  <c r="AK21" i="21"/>
  <c r="AR20" i="24"/>
  <c r="AM20" i="24"/>
  <c r="P302" i="21"/>
  <c r="AA302" i="21" s="1"/>
  <c r="G304" i="21"/>
  <c r="P304" i="21" s="1"/>
  <c r="Z302" i="21"/>
  <c r="Q304" i="21"/>
  <c r="Z304" i="21" s="1"/>
  <c r="AR27" i="22"/>
  <c r="AM21" i="24"/>
  <c r="AA258" i="22"/>
  <c r="AE18" i="22" s="1"/>
  <c r="AA256" i="24"/>
  <c r="AR16" i="18"/>
  <c r="AM39" i="19"/>
  <c r="AR19" i="19"/>
  <c r="AR26" i="20"/>
  <c r="AR23" i="20"/>
  <c r="AA279" i="22"/>
  <c r="AA95" i="22"/>
  <c r="AR35" i="23"/>
  <c r="AR21" i="24"/>
  <c r="P141" i="16"/>
  <c r="G143" i="16"/>
  <c r="P143" i="16" s="1"/>
  <c r="AA419" i="21"/>
  <c r="AE25" i="21" s="1"/>
  <c r="AK37" i="17"/>
  <c r="AR24" i="17"/>
  <c r="AR36" i="19"/>
  <c r="V95" i="20"/>
  <c r="V97" i="20" s="1"/>
  <c r="R95" i="20"/>
  <c r="R97" i="20" s="1"/>
  <c r="N95" i="20"/>
  <c r="N97" i="20" s="1"/>
  <c r="J95" i="20"/>
  <c r="J97" i="20" s="1"/>
  <c r="W95" i="20"/>
  <c r="W97" i="20" s="1"/>
  <c r="Q95" i="20"/>
  <c r="L95" i="20"/>
  <c r="L97" i="20" s="1"/>
  <c r="G95" i="20"/>
  <c r="U95" i="20"/>
  <c r="U97" i="20" s="1"/>
  <c r="K95" i="20"/>
  <c r="K97" i="20" s="1"/>
  <c r="X95" i="20"/>
  <c r="X97" i="20" s="1"/>
  <c r="M95" i="20"/>
  <c r="M97" i="20" s="1"/>
  <c r="T95" i="20"/>
  <c r="T97" i="20" s="1"/>
  <c r="I95" i="20"/>
  <c r="I97" i="20" s="1"/>
  <c r="S95" i="20"/>
  <c r="S97" i="20" s="1"/>
  <c r="H95" i="20"/>
  <c r="H97" i="20" s="1"/>
  <c r="Y95" i="20"/>
  <c r="Y97" i="20" s="1"/>
  <c r="O95" i="20"/>
  <c r="O97" i="20" s="1"/>
  <c r="Y325" i="21"/>
  <c r="Y327" i="21" s="1"/>
  <c r="U325" i="21"/>
  <c r="U327" i="21" s="1"/>
  <c r="Q325" i="21"/>
  <c r="M325" i="21"/>
  <c r="M327" i="21" s="1"/>
  <c r="I325" i="21"/>
  <c r="V325" i="21"/>
  <c r="V327" i="21" s="1"/>
  <c r="K325" i="21"/>
  <c r="K327" i="21" s="1"/>
  <c r="T325" i="21"/>
  <c r="T327" i="21" s="1"/>
  <c r="O325" i="21"/>
  <c r="O327" i="21" s="1"/>
  <c r="J325" i="21"/>
  <c r="J327" i="21" s="1"/>
  <c r="X325" i="21"/>
  <c r="X327" i="21" s="1"/>
  <c r="S325" i="21"/>
  <c r="S327" i="21" s="1"/>
  <c r="N325" i="21"/>
  <c r="N327" i="21" s="1"/>
  <c r="H325" i="21"/>
  <c r="H327" i="21" s="1"/>
  <c r="L325" i="21"/>
  <c r="L327" i="21" s="1"/>
  <c r="G325" i="21"/>
  <c r="W325" i="21"/>
  <c r="W327" i="21" s="1"/>
  <c r="R325" i="21"/>
  <c r="R327" i="21" s="1"/>
  <c r="AM33" i="23"/>
  <c r="AR33" i="17"/>
  <c r="AL18" i="17"/>
  <c r="AK13" i="18"/>
  <c r="AL13" i="18"/>
  <c r="W417" i="19"/>
  <c r="W419" i="19" s="1"/>
  <c r="S417" i="19"/>
  <c r="S419" i="19" s="1"/>
  <c r="O417" i="19"/>
  <c r="O419" i="19" s="1"/>
  <c r="K417" i="19"/>
  <c r="K419" i="19" s="1"/>
  <c r="G417" i="19"/>
  <c r="V417" i="19"/>
  <c r="V419" i="19" s="1"/>
  <c r="R417" i="19"/>
  <c r="R419" i="19" s="1"/>
  <c r="N417" i="19"/>
  <c r="N419" i="19" s="1"/>
  <c r="J417" i="19"/>
  <c r="J419" i="19" s="1"/>
  <c r="U417" i="19"/>
  <c r="U419" i="19" s="1"/>
  <c r="M417" i="19"/>
  <c r="M419" i="19" s="1"/>
  <c r="T417" i="19"/>
  <c r="T419" i="19" s="1"/>
  <c r="L417" i="19"/>
  <c r="L419" i="19" s="1"/>
  <c r="X417" i="19"/>
  <c r="X419" i="19" s="1"/>
  <c r="H417" i="19"/>
  <c r="H419" i="19" s="1"/>
  <c r="Q417" i="19"/>
  <c r="Y417" i="19"/>
  <c r="Y419" i="19" s="1"/>
  <c r="I417" i="19"/>
  <c r="I419" i="19" s="1"/>
  <c r="Z256" i="20"/>
  <c r="Q258" i="20"/>
  <c r="Z258" i="20" s="1"/>
  <c r="AM26" i="22"/>
  <c r="Z210" i="23"/>
  <c r="Q212" i="23"/>
  <c r="Z212" i="23" s="1"/>
  <c r="P210" i="23"/>
  <c r="G212" i="23"/>
  <c r="P212" i="23" s="1"/>
  <c r="AA212" i="23" s="1"/>
  <c r="AE16" i="23" s="1"/>
  <c r="AK28" i="17"/>
  <c r="AK26" i="18"/>
  <c r="AR20" i="18"/>
  <c r="AR23" i="19"/>
  <c r="P371" i="19"/>
  <c r="G373" i="19"/>
  <c r="P373" i="19" s="1"/>
  <c r="AR38" i="21"/>
  <c r="AR34" i="21"/>
  <c r="AR23" i="21"/>
  <c r="AM34" i="23"/>
  <c r="AR14" i="22"/>
  <c r="AR26" i="23"/>
  <c r="AA304" i="20"/>
  <c r="AE20" i="20" s="1"/>
  <c r="AA486" i="17"/>
  <c r="AL14" i="20"/>
  <c r="AA371" i="21"/>
  <c r="AA488" i="23"/>
  <c r="AE28" i="23" s="1"/>
  <c r="AA118" i="24"/>
  <c r="AA143" i="18"/>
  <c r="AE13" i="18" s="1"/>
  <c r="AA166" i="20"/>
  <c r="AE14" i="20" s="1"/>
  <c r="AA440" i="22"/>
  <c r="AA325" i="23"/>
  <c r="AA442" i="17"/>
  <c r="AE26" i="17" s="1"/>
  <c r="AA442" i="20"/>
  <c r="AE26" i="20" s="1"/>
  <c r="AK22" i="18"/>
  <c r="AM34" i="19"/>
  <c r="AR38" i="20"/>
  <c r="AK35" i="20"/>
  <c r="W463" i="21"/>
  <c r="W465" i="21" s="1"/>
  <c r="S463" i="21"/>
  <c r="S465" i="21" s="1"/>
  <c r="O463" i="21"/>
  <c r="O465" i="21" s="1"/>
  <c r="K463" i="21"/>
  <c r="K465" i="21" s="1"/>
  <c r="G463" i="21"/>
  <c r="Y463" i="21"/>
  <c r="Y465" i="21" s="1"/>
  <c r="T463" i="21"/>
  <c r="T465" i="21" s="1"/>
  <c r="N463" i="21"/>
  <c r="N465" i="21" s="1"/>
  <c r="I463" i="21"/>
  <c r="I465" i="21" s="1"/>
  <c r="X463" i="21"/>
  <c r="R463" i="21"/>
  <c r="R465" i="21" s="1"/>
  <c r="M463" i="21"/>
  <c r="M465" i="21" s="1"/>
  <c r="H463" i="21"/>
  <c r="H465" i="21" s="1"/>
  <c r="V463" i="21"/>
  <c r="V465" i="21" s="1"/>
  <c r="Q463" i="21"/>
  <c r="L463" i="21"/>
  <c r="L465" i="21" s="1"/>
  <c r="U463" i="21"/>
  <c r="J463" i="21"/>
  <c r="J465" i="21" s="1"/>
  <c r="AR32" i="21"/>
  <c r="AR37" i="23"/>
  <c r="AM22" i="23"/>
  <c r="V78" i="16"/>
  <c r="Z77" i="16"/>
  <c r="V74" i="16"/>
  <c r="Z73" i="16"/>
  <c r="AB72" i="16"/>
  <c r="V70" i="16"/>
  <c r="Z69" i="16"/>
  <c r="AB68" i="16"/>
  <c r="V66" i="16"/>
  <c r="Z65" i="16"/>
  <c r="AB64" i="16"/>
  <c r="V62" i="16"/>
  <c r="Z61" i="16"/>
  <c r="AB60" i="16"/>
  <c r="Z57" i="16"/>
  <c r="AB56" i="16"/>
  <c r="Z53" i="16"/>
  <c r="AB52" i="16"/>
  <c r="V56" i="16"/>
  <c r="AB54" i="16"/>
  <c r="V52" i="16"/>
  <c r="AB50" i="16"/>
  <c r="AB79" i="16"/>
  <c r="V77" i="16"/>
  <c r="Z76" i="16"/>
  <c r="AB75" i="16"/>
  <c r="V73" i="16"/>
  <c r="Z72" i="16"/>
  <c r="AB71" i="16"/>
  <c r="V69" i="16"/>
  <c r="Z68" i="16"/>
  <c r="AB67" i="16"/>
  <c r="V65" i="16"/>
  <c r="Z64" i="16"/>
  <c r="AB63" i="16"/>
  <c r="V61" i="16"/>
  <c r="Z60" i="16"/>
  <c r="AB59" i="16"/>
  <c r="V57" i="16"/>
  <c r="Z56" i="16"/>
  <c r="AB55" i="16"/>
  <c r="V53" i="16"/>
  <c r="Z52" i="16"/>
  <c r="AB51" i="16"/>
  <c r="Z75" i="16"/>
  <c r="V68" i="16"/>
  <c r="AB66" i="16"/>
  <c r="AB78" i="16"/>
  <c r="V76" i="16"/>
  <c r="AB74" i="16"/>
  <c r="Z71" i="16"/>
  <c r="Z67" i="16"/>
  <c r="Z63" i="16"/>
  <c r="Z59" i="16"/>
  <c r="V79" i="16"/>
  <c r="Z78" i="16"/>
  <c r="AB77" i="16"/>
  <c r="V75" i="16"/>
  <c r="Z74" i="16"/>
  <c r="AB73" i="16"/>
  <c r="V71" i="16"/>
  <c r="Z70" i="16"/>
  <c r="AB69" i="16"/>
  <c r="V67" i="16"/>
  <c r="Z66" i="16"/>
  <c r="AB65" i="16"/>
  <c r="V63" i="16"/>
  <c r="Z62" i="16"/>
  <c r="AB61" i="16"/>
  <c r="V59" i="16"/>
  <c r="Z58" i="16"/>
  <c r="AB57" i="16"/>
  <c r="V55" i="16"/>
  <c r="Z54" i="16"/>
  <c r="AB53" i="16"/>
  <c r="V51" i="16"/>
  <c r="Z50" i="16"/>
  <c r="AB76" i="16"/>
  <c r="V58" i="16"/>
  <c r="V54" i="16"/>
  <c r="V50" i="16"/>
  <c r="Z79" i="16"/>
  <c r="V72" i="16"/>
  <c r="AB70" i="16"/>
  <c r="V64" i="16"/>
  <c r="AB62" i="16"/>
  <c r="V60" i="16"/>
  <c r="AB58" i="16"/>
  <c r="Z55" i="16"/>
  <c r="Z51" i="16"/>
  <c r="AL40" i="18"/>
  <c r="AR12" i="23"/>
  <c r="AR37" i="24"/>
  <c r="AA304" i="24"/>
  <c r="AE20" i="24" s="1"/>
  <c r="AA325" i="19"/>
  <c r="AK13" i="21"/>
  <c r="AA304" i="23"/>
  <c r="AE20" i="23" s="1"/>
  <c r="AL24" i="17"/>
  <c r="AK24" i="17"/>
  <c r="AA187" i="17"/>
  <c r="AM21" i="19"/>
  <c r="AR16" i="21"/>
  <c r="AR25" i="21"/>
  <c r="AR19" i="21"/>
  <c r="AR23" i="22"/>
  <c r="AA419" i="24"/>
  <c r="AE25" i="24" s="1"/>
  <c r="AR26" i="17"/>
  <c r="AA258" i="21"/>
  <c r="AE18" i="21" s="1"/>
  <c r="Z233" i="22"/>
  <c r="Q235" i="22"/>
  <c r="Z235" i="22" s="1"/>
  <c r="P187" i="23"/>
  <c r="G189" i="23"/>
  <c r="P189" i="23" s="1"/>
  <c r="Z348" i="23"/>
  <c r="Q350" i="23"/>
  <c r="Z350" i="23" s="1"/>
  <c r="AK31" i="17"/>
  <c r="AL12" i="18"/>
  <c r="AL14" i="18"/>
  <c r="AM13" i="19"/>
  <c r="AR14" i="20"/>
  <c r="AL40" i="21"/>
  <c r="Z118" i="19"/>
  <c r="Q120" i="19"/>
  <c r="Z120" i="19" s="1"/>
  <c r="AK37" i="20"/>
  <c r="AM36" i="24"/>
  <c r="AK24" i="18"/>
  <c r="AK36" i="17"/>
  <c r="AK16" i="18"/>
  <c r="AM16" i="24"/>
  <c r="AL35" i="18"/>
  <c r="AK28" i="20"/>
  <c r="AM15" i="19"/>
  <c r="AK22" i="17"/>
  <c r="AK12" i="17"/>
  <c r="AM40" i="19"/>
  <c r="AM19" i="19"/>
  <c r="AK11" i="21"/>
  <c r="AK26" i="17"/>
  <c r="AK20" i="18"/>
  <c r="AK12" i="21"/>
  <c r="AM12" i="22"/>
  <c r="AM27" i="24"/>
  <c r="AK29" i="21"/>
  <c r="AL25" i="18"/>
  <c r="AM14" i="19"/>
  <c r="AL21" i="17"/>
  <c r="P348" i="19"/>
  <c r="G350" i="19"/>
  <c r="P350" i="19" s="1"/>
  <c r="AM38" i="22"/>
  <c r="AK15" i="17"/>
  <c r="AK25" i="20"/>
  <c r="AM39" i="22"/>
  <c r="AK21" i="18"/>
  <c r="AK33" i="21"/>
  <c r="AM22" i="19"/>
  <c r="AM26" i="19"/>
  <c r="AM11" i="19"/>
  <c r="AK20" i="21"/>
  <c r="AL14" i="17"/>
  <c r="AK14" i="17"/>
  <c r="V79" i="19"/>
  <c r="Z78" i="19"/>
  <c r="AB77" i="19"/>
  <c r="V75" i="19"/>
  <c r="Z74" i="19"/>
  <c r="AB73" i="19"/>
  <c r="V71" i="19"/>
  <c r="Z70" i="19"/>
  <c r="AB69" i="19"/>
  <c r="V67" i="19"/>
  <c r="Z66" i="19"/>
  <c r="AB65" i="19"/>
  <c r="V63" i="19"/>
  <c r="Z62" i="19"/>
  <c r="AB61" i="19"/>
  <c r="V59" i="19"/>
  <c r="Z58" i="19"/>
  <c r="AB57" i="19"/>
  <c r="V55" i="19"/>
  <c r="Z54" i="19"/>
  <c r="AB53" i="19"/>
  <c r="V51" i="19"/>
  <c r="Z50" i="19"/>
  <c r="V78" i="19"/>
  <c r="Z77" i="19"/>
  <c r="AB76" i="19"/>
  <c r="V74" i="19"/>
  <c r="Z73" i="19"/>
  <c r="AB72" i="19"/>
  <c r="V70" i="19"/>
  <c r="Z69" i="19"/>
  <c r="AB68" i="19"/>
  <c r="V66" i="19"/>
  <c r="Z65" i="19"/>
  <c r="AB64" i="19"/>
  <c r="V62" i="19"/>
  <c r="Z61" i="19"/>
  <c r="AB60" i="19"/>
  <c r="V58" i="19"/>
  <c r="Z57" i="19"/>
  <c r="AB56" i="19"/>
  <c r="V54" i="19"/>
  <c r="Z53" i="19"/>
  <c r="AB52" i="19"/>
  <c r="V50" i="19"/>
  <c r="AB79" i="19"/>
  <c r="V73" i="19"/>
  <c r="Z72" i="19"/>
  <c r="AB71" i="19"/>
  <c r="V65" i="19"/>
  <c r="Z64" i="19"/>
  <c r="AB63" i="19"/>
  <c r="V57" i="19"/>
  <c r="Z56" i="19"/>
  <c r="AB55" i="19"/>
  <c r="Z79" i="19"/>
  <c r="AB78" i="19"/>
  <c r="V72" i="19"/>
  <c r="Z71" i="19"/>
  <c r="AB70" i="19"/>
  <c r="V64" i="19"/>
  <c r="Z63" i="19"/>
  <c r="AB62" i="19"/>
  <c r="V56" i="19"/>
  <c r="Z55" i="19"/>
  <c r="AB54" i="19"/>
  <c r="Z76" i="19"/>
  <c r="V69" i="19"/>
  <c r="AB67" i="19"/>
  <c r="Z60" i="19"/>
  <c r="V53" i="19"/>
  <c r="AB51" i="19"/>
  <c r="V76" i="19"/>
  <c r="AB74" i="19"/>
  <c r="Z67" i="19"/>
  <c r="V60" i="19"/>
  <c r="AB58" i="19"/>
  <c r="Z51" i="19"/>
  <c r="V77" i="19"/>
  <c r="AB75" i="19"/>
  <c r="Z68" i="19"/>
  <c r="V61" i="19"/>
  <c r="AB59" i="19"/>
  <c r="Z52" i="19"/>
  <c r="AB50" i="19"/>
  <c r="Z75" i="19"/>
  <c r="V68" i="19"/>
  <c r="AB66" i="19"/>
  <c r="Z59" i="19"/>
  <c r="V52" i="19"/>
  <c r="AR37" i="22"/>
  <c r="AM17" i="24"/>
  <c r="AR31" i="17"/>
  <c r="AR16" i="17"/>
  <c r="AM37" i="19"/>
  <c r="AR25" i="18"/>
  <c r="P233" i="18"/>
  <c r="G235" i="18"/>
  <c r="P235" i="18" s="1"/>
  <c r="AM38" i="19"/>
  <c r="AR30" i="19"/>
  <c r="P95" i="21"/>
  <c r="G97" i="21"/>
  <c r="P97" i="21" s="1"/>
  <c r="AM36" i="22"/>
  <c r="AR29" i="23"/>
  <c r="AR13" i="23"/>
  <c r="AR36" i="24"/>
  <c r="AR14" i="23"/>
  <c r="X463" i="16"/>
  <c r="X465" i="16" s="1"/>
  <c r="T463" i="16"/>
  <c r="T465" i="16" s="1"/>
  <c r="L463" i="16"/>
  <c r="L465" i="16" s="1"/>
  <c r="H463" i="16"/>
  <c r="H465" i="16" s="1"/>
  <c r="N463" i="16"/>
  <c r="N465" i="16" s="1"/>
  <c r="W463" i="16"/>
  <c r="W465" i="16" s="1"/>
  <c r="S463" i="16"/>
  <c r="S465" i="16" s="1"/>
  <c r="O463" i="16"/>
  <c r="O465" i="16" s="1"/>
  <c r="K463" i="16"/>
  <c r="K465" i="16" s="1"/>
  <c r="G463" i="16"/>
  <c r="J463" i="16"/>
  <c r="J465" i="16" s="1"/>
  <c r="V463" i="16"/>
  <c r="V465" i="16" s="1"/>
  <c r="R463" i="16"/>
  <c r="R465" i="16" s="1"/>
  <c r="Y463" i="16"/>
  <c r="Y465" i="16" s="1"/>
  <c r="U463" i="16"/>
  <c r="U465" i="16" s="1"/>
  <c r="Q463" i="16"/>
  <c r="M463" i="16"/>
  <c r="M465" i="16" s="1"/>
  <c r="I463" i="16"/>
  <c r="I465" i="16" s="1"/>
  <c r="AR15" i="17"/>
  <c r="AM23" i="19"/>
  <c r="AR34" i="17"/>
  <c r="AR17" i="18"/>
  <c r="AR18" i="18"/>
  <c r="AR22" i="19"/>
  <c r="AB79" i="22"/>
  <c r="V77" i="22"/>
  <c r="Z76" i="22"/>
  <c r="AB75" i="22"/>
  <c r="V73" i="22"/>
  <c r="Z72" i="22"/>
  <c r="AB71" i="22"/>
  <c r="V69" i="22"/>
  <c r="Z68" i="22"/>
  <c r="AB67" i="22"/>
  <c r="V65" i="22"/>
  <c r="Z64" i="22"/>
  <c r="AB63" i="22"/>
  <c r="V61" i="22"/>
  <c r="Z60" i="22"/>
  <c r="AB59" i="22"/>
  <c r="V57" i="22"/>
  <c r="Z56" i="22"/>
  <c r="AB55" i="22"/>
  <c r="V53" i="22"/>
  <c r="Z52" i="22"/>
  <c r="AB51" i="22"/>
  <c r="Z79" i="22"/>
  <c r="AB78" i="22"/>
  <c r="V76" i="22"/>
  <c r="Z75" i="22"/>
  <c r="AB74" i="22"/>
  <c r="V72" i="22"/>
  <c r="Z71" i="22"/>
  <c r="AB70" i="22"/>
  <c r="V68" i="22"/>
  <c r="Z67" i="22"/>
  <c r="AB66" i="22"/>
  <c r="V64" i="22"/>
  <c r="Z63" i="22"/>
  <c r="AB62" i="22"/>
  <c r="V60" i="22"/>
  <c r="Z59" i="22"/>
  <c r="AB58" i="22"/>
  <c r="V56" i="22"/>
  <c r="Z55" i="22"/>
  <c r="AB54" i="22"/>
  <c r="V52" i="22"/>
  <c r="Z51" i="22"/>
  <c r="AB50" i="22"/>
  <c r="V79" i="22"/>
  <c r="Z78" i="22"/>
  <c r="AB77" i="22"/>
  <c r="V71" i="22"/>
  <c r="Z70" i="22"/>
  <c r="AB69" i="22"/>
  <c r="V63" i="22"/>
  <c r="Z62" i="22"/>
  <c r="AB61" i="22"/>
  <c r="V55" i="22"/>
  <c r="Z54" i="22"/>
  <c r="AB53" i="22"/>
  <c r="V78" i="22"/>
  <c r="Z77" i="22"/>
  <c r="AB76" i="22"/>
  <c r="V70" i="22"/>
  <c r="Z69" i="22"/>
  <c r="AB68" i="22"/>
  <c r="V62" i="22"/>
  <c r="Z61" i="22"/>
  <c r="AB60" i="22"/>
  <c r="V54" i="22"/>
  <c r="Z53" i="22"/>
  <c r="AB52" i="22"/>
  <c r="V75" i="22"/>
  <c r="Z74" i="22"/>
  <c r="AB73" i="22"/>
  <c r="V67" i="22"/>
  <c r="Z66" i="22"/>
  <c r="AB65" i="22"/>
  <c r="V59" i="22"/>
  <c r="Z58" i="22"/>
  <c r="AB57" i="22"/>
  <c r="V51" i="22"/>
  <c r="Z50" i="22"/>
  <c r="V74" i="22"/>
  <c r="Z73" i="22"/>
  <c r="AB72" i="22"/>
  <c r="V66" i="22"/>
  <c r="Z65" i="22"/>
  <c r="AB64" i="22"/>
  <c r="V58" i="22"/>
  <c r="Z57" i="22"/>
  <c r="AB56" i="22"/>
  <c r="V50" i="22"/>
  <c r="Y348" i="24"/>
  <c r="Y350" i="24" s="1"/>
  <c r="U348" i="24"/>
  <c r="U350" i="24" s="1"/>
  <c r="Q348" i="24"/>
  <c r="M348" i="24"/>
  <c r="M350" i="24" s="1"/>
  <c r="I348" i="24"/>
  <c r="I350" i="24" s="1"/>
  <c r="W348" i="24"/>
  <c r="W350" i="24" s="1"/>
  <c r="S348" i="24"/>
  <c r="S350" i="24" s="1"/>
  <c r="O348" i="24"/>
  <c r="O350" i="24" s="1"/>
  <c r="K348" i="24"/>
  <c r="K350" i="24" s="1"/>
  <c r="G348" i="24"/>
  <c r="V348" i="24"/>
  <c r="V350" i="24" s="1"/>
  <c r="R348" i="24"/>
  <c r="R350" i="24" s="1"/>
  <c r="N348" i="24"/>
  <c r="N350" i="24" s="1"/>
  <c r="J348" i="24"/>
  <c r="J350" i="24" s="1"/>
  <c r="X348" i="24"/>
  <c r="X350" i="24" s="1"/>
  <c r="H348" i="24"/>
  <c r="H350" i="24" s="1"/>
  <c r="T348" i="24"/>
  <c r="T350" i="24" s="1"/>
  <c r="L348" i="24"/>
  <c r="L350" i="24" s="1"/>
  <c r="AR34" i="16"/>
  <c r="AR19" i="16"/>
  <c r="AM34" i="22"/>
  <c r="AA212" i="24"/>
  <c r="AE16" i="24" s="1"/>
  <c r="AA348" i="22"/>
  <c r="AR32" i="16"/>
  <c r="W693" i="18"/>
  <c r="S693" i="18"/>
  <c r="O693" i="18"/>
  <c r="K693" i="18"/>
  <c r="G693" i="18"/>
  <c r="P693" i="18" s="1"/>
  <c r="U693" i="18"/>
  <c r="J693" i="18"/>
  <c r="X693" i="18"/>
  <c r="R693" i="18"/>
  <c r="M693" i="18"/>
  <c r="H693" i="18"/>
  <c r="T693" i="18"/>
  <c r="I693" i="18"/>
  <c r="Q693" i="18"/>
  <c r="Z693" i="18" s="1"/>
  <c r="Y693" i="18"/>
  <c r="N693" i="18"/>
  <c r="V693" i="18"/>
  <c r="L693" i="18"/>
  <c r="AR33" i="19"/>
  <c r="AA187" i="20"/>
  <c r="AK27" i="21"/>
  <c r="Z417" i="22"/>
  <c r="Q419" i="22"/>
  <c r="Z419" i="22" s="1"/>
  <c r="AR26" i="16"/>
  <c r="P394" i="24"/>
  <c r="G396" i="24"/>
  <c r="P396" i="24" s="1"/>
  <c r="AR39" i="20"/>
  <c r="Z394" i="23"/>
  <c r="Q396" i="23"/>
  <c r="Z396" i="23" s="1"/>
  <c r="AR11" i="23"/>
  <c r="AR21" i="18"/>
  <c r="V348" i="21"/>
  <c r="V350" i="21" s="1"/>
  <c r="R348" i="21"/>
  <c r="R350" i="21" s="1"/>
  <c r="N348" i="21"/>
  <c r="N350" i="21" s="1"/>
  <c r="J348" i="21"/>
  <c r="J350" i="21" s="1"/>
  <c r="W348" i="21"/>
  <c r="W350" i="21" s="1"/>
  <c r="Q348" i="21"/>
  <c r="L348" i="21"/>
  <c r="L350" i="21" s="1"/>
  <c r="G348" i="21"/>
  <c r="U348" i="21"/>
  <c r="U350" i="21" s="1"/>
  <c r="K348" i="21"/>
  <c r="K350" i="21" s="1"/>
  <c r="Y348" i="21"/>
  <c r="Y350" i="21" s="1"/>
  <c r="T348" i="21"/>
  <c r="T350" i="21" s="1"/>
  <c r="O348" i="21"/>
  <c r="O350" i="21" s="1"/>
  <c r="I348" i="21"/>
  <c r="I350" i="21" s="1"/>
  <c r="H348" i="21"/>
  <c r="H350" i="21" s="1"/>
  <c r="X348" i="21"/>
  <c r="X350" i="21" s="1"/>
  <c r="S348" i="21"/>
  <c r="S350" i="21" s="1"/>
  <c r="M348" i="21"/>
  <c r="M350" i="21" s="1"/>
  <c r="AR39" i="24"/>
  <c r="AK29" i="17"/>
  <c r="AR32" i="18"/>
  <c r="AR30" i="18"/>
  <c r="AR34" i="19"/>
  <c r="AR36" i="23"/>
  <c r="N79" i="22"/>
  <c r="Q78" i="22"/>
  <c r="J76" i="22"/>
  <c r="N75" i="22"/>
  <c r="Q74" i="22"/>
  <c r="J72" i="22"/>
  <c r="N71" i="22"/>
  <c r="Q70" i="22"/>
  <c r="J68" i="22"/>
  <c r="N67" i="22"/>
  <c r="Q66" i="22"/>
  <c r="J64" i="22"/>
  <c r="N63" i="22"/>
  <c r="Q62" i="22"/>
  <c r="J60" i="22"/>
  <c r="N59" i="22"/>
  <c r="Q58" i="22"/>
  <c r="J56" i="22"/>
  <c r="N55" i="22"/>
  <c r="Q54" i="22"/>
  <c r="J52" i="22"/>
  <c r="N51" i="22"/>
  <c r="Q50" i="22"/>
  <c r="J79" i="22"/>
  <c r="N78" i="22"/>
  <c r="Q77" i="22"/>
  <c r="J75" i="22"/>
  <c r="N74" i="22"/>
  <c r="Q73" i="22"/>
  <c r="J71" i="22"/>
  <c r="N70" i="22"/>
  <c r="Q69" i="22"/>
  <c r="J67" i="22"/>
  <c r="N66" i="22"/>
  <c r="Q65" i="22"/>
  <c r="J63" i="22"/>
  <c r="N62" i="22"/>
  <c r="Q61" i="22"/>
  <c r="J59" i="22"/>
  <c r="N58" i="22"/>
  <c r="Q57" i="22"/>
  <c r="J55" i="22"/>
  <c r="N54" i="22"/>
  <c r="Q53" i="22"/>
  <c r="J51" i="22"/>
  <c r="N50" i="22"/>
  <c r="J74" i="22"/>
  <c r="N73" i="22"/>
  <c r="Q72" i="22"/>
  <c r="J66" i="22"/>
  <c r="N65" i="22"/>
  <c r="Q64" i="22"/>
  <c r="J58" i="22"/>
  <c r="N57" i="22"/>
  <c r="Q56" i="22"/>
  <c r="J50" i="22"/>
  <c r="Q79" i="22"/>
  <c r="J73" i="22"/>
  <c r="N72" i="22"/>
  <c r="Q71" i="22"/>
  <c r="J65" i="22"/>
  <c r="N64" i="22"/>
  <c r="Q63" i="22"/>
  <c r="J57" i="22"/>
  <c r="N56" i="22"/>
  <c r="Q55" i="22"/>
  <c r="J78" i="22"/>
  <c r="N77" i="22"/>
  <c r="Q76" i="22"/>
  <c r="J70" i="22"/>
  <c r="N69" i="22"/>
  <c r="Q68" i="22"/>
  <c r="J62" i="22"/>
  <c r="N61" i="22"/>
  <c r="Q60" i="22"/>
  <c r="J54" i="22"/>
  <c r="N53" i="22"/>
  <c r="Q52" i="22"/>
  <c r="J77" i="22"/>
  <c r="N76" i="22"/>
  <c r="Q75" i="22"/>
  <c r="J69" i="22"/>
  <c r="N68" i="22"/>
  <c r="Q67" i="22"/>
  <c r="J61" i="22"/>
  <c r="N60" i="22"/>
  <c r="Q59" i="22"/>
  <c r="J53" i="22"/>
  <c r="N52" i="22"/>
  <c r="Q51" i="22"/>
  <c r="P141" i="22"/>
  <c r="G143" i="22"/>
  <c r="P143" i="22" s="1"/>
  <c r="AR28" i="24"/>
  <c r="AR14" i="16"/>
  <c r="AL13" i="17"/>
  <c r="AK13" i="17"/>
  <c r="AL28" i="21"/>
  <c r="AR30" i="21"/>
  <c r="AL30" i="17"/>
  <c r="AR38" i="18"/>
  <c r="Z279" i="19"/>
  <c r="Q281" i="19"/>
  <c r="Z281" i="19" s="1"/>
  <c r="AA97" i="19"/>
  <c r="AE11" i="19" s="1"/>
  <c r="AA739" i="21"/>
  <c r="AL21" i="21"/>
  <c r="AM23" i="23"/>
  <c r="AR17" i="24"/>
  <c r="AR22" i="24"/>
  <c r="AR20" i="22"/>
  <c r="AR20" i="23"/>
  <c r="AA166" i="18"/>
  <c r="AE14" i="18" s="1"/>
  <c r="AA350" i="20"/>
  <c r="AE22" i="20" s="1"/>
  <c r="AA166" i="24"/>
  <c r="AE14" i="24" s="1"/>
  <c r="AA256" i="22"/>
  <c r="AR21" i="20"/>
  <c r="AM38" i="23"/>
  <c r="AR24" i="24"/>
  <c r="AR32" i="19"/>
  <c r="AA417" i="21"/>
  <c r="AM14" i="23"/>
  <c r="AM30" i="24"/>
  <c r="AL37" i="17"/>
  <c r="AR31" i="18"/>
  <c r="AR27" i="19"/>
  <c r="Z79" i="20"/>
  <c r="AB78" i="20"/>
  <c r="V76" i="20"/>
  <c r="Z75" i="20"/>
  <c r="AB74" i="20"/>
  <c r="V72" i="20"/>
  <c r="Z71" i="20"/>
  <c r="AB70" i="20"/>
  <c r="V68" i="20"/>
  <c r="Z67" i="20"/>
  <c r="AB66" i="20"/>
  <c r="V64" i="20"/>
  <c r="Z63" i="20"/>
  <c r="AB62" i="20"/>
  <c r="V60" i="20"/>
  <c r="Z59" i="20"/>
  <c r="AB58" i="20"/>
  <c r="V56" i="20"/>
  <c r="Z55" i="20"/>
  <c r="AB54" i="20"/>
  <c r="V52" i="20"/>
  <c r="Z51" i="20"/>
  <c r="AB50" i="20"/>
  <c r="V79" i="20"/>
  <c r="AB77" i="20"/>
  <c r="Z76" i="20"/>
  <c r="Z73" i="20"/>
  <c r="Z70" i="20"/>
  <c r="V69" i="20"/>
  <c r="AB67" i="20"/>
  <c r="V66" i="20"/>
  <c r="AB64" i="20"/>
  <c r="V63" i="20"/>
  <c r="AB61" i="20"/>
  <c r="Z60" i="20"/>
  <c r="Z57" i="20"/>
  <c r="Z54" i="20"/>
  <c r="V53" i="20"/>
  <c r="AB51" i="20"/>
  <c r="V50" i="20"/>
  <c r="Z77" i="20"/>
  <c r="Z74" i="20"/>
  <c r="V73" i="20"/>
  <c r="AB71" i="20"/>
  <c r="V70" i="20"/>
  <c r="AB68" i="20"/>
  <c r="V67" i="20"/>
  <c r="AB65" i="20"/>
  <c r="Z64" i="20"/>
  <c r="Z61" i="20"/>
  <c r="Z58" i="20"/>
  <c r="V57" i="20"/>
  <c r="AB55" i="20"/>
  <c r="V54" i="20"/>
  <c r="AB52" i="20"/>
  <c r="V51" i="20"/>
  <c r="Z78" i="20"/>
  <c r="V77" i="20"/>
  <c r="AB72" i="20"/>
  <c r="V71" i="20"/>
  <c r="Z65" i="20"/>
  <c r="AB59" i="20"/>
  <c r="V58" i="20"/>
  <c r="AB53" i="20"/>
  <c r="Z52" i="20"/>
  <c r="AB79" i="20"/>
  <c r="V78" i="20"/>
  <c r="AB73" i="20"/>
  <c r="Z72" i="20"/>
  <c r="Z66" i="20"/>
  <c r="V65" i="20"/>
  <c r="AB60" i="20"/>
  <c r="V59" i="20"/>
  <c r="Z53" i="20"/>
  <c r="AB75" i="20"/>
  <c r="V74" i="20"/>
  <c r="AB69" i="20"/>
  <c r="Z68" i="20"/>
  <c r="Z62" i="20"/>
  <c r="V61" i="20"/>
  <c r="AB56" i="20"/>
  <c r="V55" i="20"/>
  <c r="AB76" i="20"/>
  <c r="V75" i="20"/>
  <c r="Z69" i="20"/>
  <c r="AB63" i="20"/>
  <c r="V62" i="20"/>
  <c r="AB57" i="20"/>
  <c r="Z56" i="20"/>
  <c r="Z50" i="20"/>
  <c r="AA189" i="21"/>
  <c r="AE15" i="21" s="1"/>
  <c r="AR22" i="18"/>
  <c r="W624" i="23"/>
  <c r="S624" i="23"/>
  <c r="O624" i="23"/>
  <c r="K624" i="23"/>
  <c r="G624" i="23"/>
  <c r="P624" i="23" s="1"/>
  <c r="V624" i="23"/>
  <c r="R624" i="23"/>
  <c r="N624" i="23"/>
  <c r="J624" i="23"/>
  <c r="T624" i="23"/>
  <c r="L624" i="23"/>
  <c r="Y624" i="23"/>
  <c r="Q624" i="23"/>
  <c r="Z624" i="23" s="1"/>
  <c r="I624" i="23"/>
  <c r="X624" i="23"/>
  <c r="H624" i="23"/>
  <c r="U624" i="23"/>
  <c r="M624" i="23"/>
  <c r="Z95" i="23"/>
  <c r="Q97" i="23"/>
  <c r="Z97" i="23" s="1"/>
  <c r="Z440" i="24"/>
  <c r="Q442" i="24"/>
  <c r="Z442" i="24" s="1"/>
  <c r="AR20" i="21"/>
  <c r="AL28" i="17"/>
  <c r="AR40" i="18"/>
  <c r="AL26" i="18"/>
  <c r="AR26" i="19"/>
  <c r="Q373" i="19"/>
  <c r="Z373" i="19" s="1"/>
  <c r="Z371" i="19"/>
  <c r="AL20" i="20"/>
  <c r="AK20" i="20"/>
  <c r="Z279" i="20"/>
  <c r="Q281" i="20"/>
  <c r="Z281" i="20" s="1"/>
  <c r="AK16" i="21"/>
  <c r="AR13" i="21"/>
  <c r="Z118" i="21"/>
  <c r="Q120" i="21"/>
  <c r="Z120" i="21" s="1"/>
  <c r="AR26" i="24"/>
  <c r="AM22" i="22"/>
  <c r="Z256" i="17"/>
  <c r="Q258" i="17"/>
  <c r="Z258" i="17" s="1"/>
  <c r="AA302" i="20"/>
  <c r="AA235" i="19"/>
  <c r="AE17" i="19" s="1"/>
  <c r="AM36" i="23"/>
  <c r="AA486" i="23"/>
  <c r="AR36" i="16"/>
  <c r="AA417" i="18"/>
  <c r="Z164" i="19"/>
  <c r="Q166" i="19"/>
  <c r="Z166" i="19" s="1"/>
  <c r="AA164" i="20"/>
  <c r="AA440" i="20"/>
  <c r="AL27" i="17"/>
  <c r="AR28" i="18"/>
  <c r="AL22" i="18"/>
  <c r="AA488" i="20"/>
  <c r="AE28" i="20" s="1"/>
  <c r="AR31" i="21"/>
  <c r="AR25" i="22"/>
  <c r="AM37" i="22"/>
  <c r="AR16" i="23"/>
  <c r="AR33" i="24"/>
  <c r="AR13" i="24"/>
  <c r="AR13" i="18"/>
  <c r="AR25" i="24"/>
  <c r="AA302" i="24"/>
  <c r="AM18" i="24"/>
  <c r="Z417" i="16"/>
  <c r="Q419" i="16"/>
  <c r="Z419" i="16" s="1"/>
  <c r="AL13" i="21"/>
  <c r="AA302" i="23"/>
  <c r="AR27" i="17"/>
  <c r="AR19" i="18"/>
  <c r="AR31" i="19"/>
  <c r="AR28" i="19"/>
  <c r="AR33" i="20"/>
  <c r="AL18" i="20"/>
  <c r="AK18" i="20"/>
  <c r="AR18" i="22"/>
  <c r="AA417" i="24"/>
  <c r="AR20" i="19"/>
  <c r="AA256" i="21"/>
  <c r="P348" i="23"/>
  <c r="AA348" i="23" s="1"/>
  <c r="G350" i="23"/>
  <c r="P350" i="23" s="1"/>
  <c r="AA350" i="23" s="1"/>
  <c r="AE22" i="23" s="1"/>
  <c r="AL24" i="18"/>
  <c r="AL36" i="17"/>
  <c r="AL16" i="18"/>
  <c r="AM35" i="23"/>
  <c r="AL29" i="18"/>
  <c r="AL28" i="20"/>
  <c r="P233" i="21"/>
  <c r="G235" i="21"/>
  <c r="P235" i="21" s="1"/>
  <c r="AM32" i="24"/>
  <c r="AM24" i="23"/>
  <c r="AM24" i="24"/>
  <c r="AL22" i="17"/>
  <c r="AL12" i="17"/>
  <c r="AL17" i="18"/>
  <c r="AL17" i="20"/>
  <c r="P394" i="19"/>
  <c r="G396" i="19"/>
  <c r="P396" i="19" s="1"/>
  <c r="AK17" i="21"/>
  <c r="AK17" i="17"/>
  <c r="AL26" i="17"/>
  <c r="AL20" i="18"/>
  <c r="AL12" i="21"/>
  <c r="AM21" i="22"/>
  <c r="AL29" i="21"/>
  <c r="AM20" i="23"/>
  <c r="P233" i="16"/>
  <c r="G235" i="16"/>
  <c r="P235" i="16" s="1"/>
  <c r="AK25" i="18"/>
  <c r="Z348" i="18"/>
  <c r="Q350" i="18"/>
  <c r="Z350" i="18" s="1"/>
  <c r="AL37" i="18"/>
  <c r="AK36" i="20"/>
  <c r="AM18" i="19"/>
  <c r="AL29" i="20"/>
  <c r="AL26" i="21"/>
  <c r="AL33" i="20"/>
  <c r="AM29" i="24"/>
  <c r="AM11" i="24"/>
  <c r="AL33" i="21"/>
  <c r="AM25" i="22"/>
  <c r="AL33" i="17"/>
  <c r="J74" i="19"/>
  <c r="N69" i="19"/>
  <c r="Q64" i="19"/>
  <c r="J62" i="19"/>
  <c r="N61" i="19"/>
  <c r="Q60" i="19"/>
  <c r="J58" i="19"/>
  <c r="N57" i="19"/>
  <c r="Q56" i="19"/>
  <c r="J54" i="19"/>
  <c r="N53" i="19"/>
  <c r="Q52" i="19"/>
  <c r="J50" i="19"/>
  <c r="J77" i="19"/>
  <c r="Q75" i="19"/>
  <c r="N72" i="19"/>
  <c r="J69" i="19"/>
  <c r="Q67" i="19"/>
  <c r="N64" i="19"/>
  <c r="Q63" i="19"/>
  <c r="J61" i="19"/>
  <c r="N60" i="19"/>
  <c r="Q59" i="19"/>
  <c r="J57" i="19"/>
  <c r="N56" i="19"/>
  <c r="Q55" i="19"/>
  <c r="J53" i="19"/>
  <c r="N52" i="19"/>
  <c r="Q51" i="19"/>
  <c r="N75" i="19"/>
  <c r="J68" i="19"/>
  <c r="Q66" i="19"/>
  <c r="J60" i="19"/>
  <c r="N59" i="19"/>
  <c r="Q58" i="19"/>
  <c r="J52" i="19"/>
  <c r="N51" i="19"/>
  <c r="Q50" i="19"/>
  <c r="N74" i="19"/>
  <c r="J67" i="19"/>
  <c r="Q65" i="19"/>
  <c r="J59" i="19"/>
  <c r="N58" i="19"/>
  <c r="Q57" i="19"/>
  <c r="J51" i="19"/>
  <c r="N50" i="19"/>
  <c r="Q78" i="19"/>
  <c r="J64" i="19"/>
  <c r="Q62" i="19"/>
  <c r="N55" i="19"/>
  <c r="J71" i="19"/>
  <c r="N62" i="19"/>
  <c r="J55" i="19"/>
  <c r="Q53" i="19"/>
  <c r="J72" i="19"/>
  <c r="N63" i="19"/>
  <c r="J56" i="19"/>
  <c r="Q54" i="19"/>
  <c r="Q77" i="19"/>
  <c r="J63" i="19"/>
  <c r="Q61" i="19"/>
  <c r="N54" i="19"/>
  <c r="P141" i="19"/>
  <c r="G143" i="19"/>
  <c r="P143" i="19" s="1"/>
  <c r="AL25" i="21"/>
  <c r="AK25" i="21"/>
  <c r="AR23" i="23"/>
  <c r="Z440" i="23"/>
  <c r="Q442" i="23"/>
  <c r="Z442" i="23" s="1"/>
  <c r="Q189" i="18"/>
  <c r="AR20" i="20"/>
  <c r="AM25" i="24"/>
  <c r="AM22" i="24"/>
  <c r="AR29" i="21"/>
  <c r="AR39" i="21"/>
  <c r="AR37" i="17"/>
  <c r="P394" i="17"/>
  <c r="G396" i="17"/>
  <c r="P396" i="17" s="1"/>
  <c r="Z233" i="18"/>
  <c r="Q235" i="18"/>
  <c r="Z235" i="18" s="1"/>
  <c r="P394" i="20"/>
  <c r="AA394" i="20" s="1"/>
  <c r="G396" i="20"/>
  <c r="P396" i="20" s="1"/>
  <c r="AA396" i="20" s="1"/>
  <c r="AE24" i="20" s="1"/>
  <c r="AM16" i="19"/>
  <c r="AR18" i="21"/>
  <c r="AM37" i="23"/>
  <c r="AR39" i="16"/>
  <c r="AM14" i="24"/>
  <c r="P486" i="24"/>
  <c r="G488" i="24"/>
  <c r="P488" i="24" s="1"/>
  <c r="W555" i="21"/>
  <c r="S555" i="21"/>
  <c r="O555" i="21"/>
  <c r="K555" i="21"/>
  <c r="G555" i="21"/>
  <c r="P555" i="21" s="1"/>
  <c r="AA555" i="21" s="1"/>
  <c r="V555" i="21"/>
  <c r="R555" i="21"/>
  <c r="N555" i="21"/>
  <c r="J555" i="21"/>
  <c r="Y555" i="21"/>
  <c r="Q555" i="21"/>
  <c r="Z555" i="21" s="1"/>
  <c r="I555" i="21"/>
  <c r="X555" i="21"/>
  <c r="H555" i="21"/>
  <c r="U555" i="21"/>
  <c r="M555" i="21"/>
  <c r="T555" i="21"/>
  <c r="L555" i="21"/>
  <c r="AR11" i="18"/>
  <c r="AM31" i="19"/>
  <c r="AL24" i="21"/>
  <c r="AK24" i="21"/>
  <c r="AR28" i="21"/>
  <c r="AR11" i="22"/>
  <c r="V256" i="23"/>
  <c r="V258" i="23" s="1"/>
  <c r="R256" i="23"/>
  <c r="R258" i="23" s="1"/>
  <c r="N256" i="23"/>
  <c r="N258" i="23" s="1"/>
  <c r="J256" i="23"/>
  <c r="J258" i="23" s="1"/>
  <c r="Y256" i="23"/>
  <c r="Y258" i="23" s="1"/>
  <c r="U256" i="23"/>
  <c r="U258" i="23" s="1"/>
  <c r="Q256" i="23"/>
  <c r="M256" i="23"/>
  <c r="M258" i="23" s="1"/>
  <c r="I256" i="23"/>
  <c r="I258" i="23" s="1"/>
  <c r="W256" i="23"/>
  <c r="W258" i="23" s="1"/>
  <c r="S256" i="23"/>
  <c r="S258" i="23" s="1"/>
  <c r="O256" i="23"/>
  <c r="O258" i="23" s="1"/>
  <c r="K256" i="23"/>
  <c r="K258" i="23" s="1"/>
  <c r="G256" i="23"/>
  <c r="X256" i="23"/>
  <c r="X258" i="23" s="1"/>
  <c r="H256" i="23"/>
  <c r="H258" i="23" s="1"/>
  <c r="T256" i="23"/>
  <c r="T258" i="23" s="1"/>
  <c r="L256" i="23"/>
  <c r="L258" i="23" s="1"/>
  <c r="AR38" i="16"/>
  <c r="AM19" i="23"/>
  <c r="AA210" i="24"/>
  <c r="AR39" i="19"/>
  <c r="AR32" i="20"/>
  <c r="AR17" i="22"/>
  <c r="AM35" i="22"/>
  <c r="AR25" i="23"/>
  <c r="AR15" i="23"/>
  <c r="Z394" i="24"/>
  <c r="Q396" i="24"/>
  <c r="Z396" i="24" s="1"/>
  <c r="AR23" i="16"/>
  <c r="Z325" i="17"/>
  <c r="Q327" i="17"/>
  <c r="Z327" i="17" s="1"/>
  <c r="AR30" i="17"/>
  <c r="AM14" i="22"/>
  <c r="AA233" i="23"/>
  <c r="AR40" i="16"/>
  <c r="AR38" i="17"/>
  <c r="AR21" i="21"/>
  <c r="AL29" i="17"/>
  <c r="Z348" i="17"/>
  <c r="Q350" i="17"/>
  <c r="Z350" i="17" s="1"/>
  <c r="W279" i="18"/>
  <c r="W281" i="18" s="1"/>
  <c r="S279" i="18"/>
  <c r="S281" i="18" s="1"/>
  <c r="O279" i="18"/>
  <c r="O281" i="18" s="1"/>
  <c r="K279" i="18"/>
  <c r="K281" i="18" s="1"/>
  <c r="G279" i="18"/>
  <c r="V279" i="18"/>
  <c r="V281" i="18" s="1"/>
  <c r="R279" i="18"/>
  <c r="R281" i="18" s="1"/>
  <c r="N279" i="18"/>
  <c r="N281" i="18" s="1"/>
  <c r="J279" i="18"/>
  <c r="J281" i="18" s="1"/>
  <c r="U279" i="18"/>
  <c r="U281" i="18" s="1"/>
  <c r="M279" i="18"/>
  <c r="M281" i="18" s="1"/>
  <c r="T279" i="18"/>
  <c r="T281" i="18" s="1"/>
  <c r="L279" i="18"/>
  <c r="L281" i="18" s="1"/>
  <c r="Y279" i="18"/>
  <c r="Y281" i="18" s="1"/>
  <c r="Q279" i="18"/>
  <c r="I279" i="18"/>
  <c r="I281" i="18" s="1"/>
  <c r="X279" i="18"/>
  <c r="X281" i="18" s="1"/>
  <c r="H279" i="18"/>
  <c r="H281" i="18" s="1"/>
  <c r="AR27" i="20"/>
  <c r="AM40" i="22"/>
  <c r="AM27" i="22"/>
  <c r="Z141" i="22"/>
  <c r="Q143" i="22"/>
  <c r="Z143" i="22" s="1"/>
  <c r="AR39" i="23"/>
  <c r="AM34" i="24"/>
  <c r="AR29" i="17"/>
  <c r="AA555" i="20"/>
  <c r="AR31" i="20"/>
  <c r="AM15" i="22"/>
  <c r="J79" i="23"/>
  <c r="N78" i="23"/>
  <c r="Q77" i="23"/>
  <c r="N79" i="23"/>
  <c r="Q76" i="23"/>
  <c r="J74" i="23"/>
  <c r="N73" i="23"/>
  <c r="Q72" i="23"/>
  <c r="J70" i="23"/>
  <c r="N69" i="23"/>
  <c r="Q68" i="23"/>
  <c r="J66" i="23"/>
  <c r="N65" i="23"/>
  <c r="Q64" i="23"/>
  <c r="J62" i="23"/>
  <c r="N61" i="23"/>
  <c r="Q60" i="23"/>
  <c r="J58" i="23"/>
  <c r="N57" i="23"/>
  <c r="Q56" i="23"/>
  <c r="J54" i="23"/>
  <c r="N53" i="23"/>
  <c r="Q52" i="23"/>
  <c r="J50" i="23"/>
  <c r="N77" i="23"/>
  <c r="N76" i="23"/>
  <c r="Q75" i="23"/>
  <c r="J73" i="23"/>
  <c r="N72" i="23"/>
  <c r="Q71" i="23"/>
  <c r="J69" i="23"/>
  <c r="N68" i="23"/>
  <c r="Q67" i="23"/>
  <c r="J65" i="23"/>
  <c r="N64" i="23"/>
  <c r="Q63" i="23"/>
  <c r="J61" i="23"/>
  <c r="N60" i="23"/>
  <c r="Q59" i="23"/>
  <c r="J57" i="23"/>
  <c r="N56" i="23"/>
  <c r="Q55" i="23"/>
  <c r="J53" i="23"/>
  <c r="N52" i="23"/>
  <c r="Q51" i="23"/>
  <c r="Q78" i="23"/>
  <c r="J77" i="23"/>
  <c r="J76" i="23"/>
  <c r="N75" i="23"/>
  <c r="Q74" i="23"/>
  <c r="J72" i="23"/>
  <c r="N71" i="23"/>
  <c r="Q70" i="23"/>
  <c r="J68" i="23"/>
  <c r="N67" i="23"/>
  <c r="Q66" i="23"/>
  <c r="J64" i="23"/>
  <c r="N63" i="23"/>
  <c r="Q62" i="23"/>
  <c r="J60" i="23"/>
  <c r="N59" i="23"/>
  <c r="Q58" i="23"/>
  <c r="J56" i="23"/>
  <c r="N55" i="23"/>
  <c r="Q54" i="23"/>
  <c r="J52" i="23"/>
  <c r="N51" i="23"/>
  <c r="Q50" i="23"/>
  <c r="Q79" i="23"/>
  <c r="J78" i="23"/>
  <c r="J75" i="23"/>
  <c r="N74" i="23"/>
  <c r="Q73" i="23"/>
  <c r="J71" i="23"/>
  <c r="N70" i="23"/>
  <c r="Q69" i="23"/>
  <c r="J67" i="23"/>
  <c r="N66" i="23"/>
  <c r="Q65" i="23"/>
  <c r="J63" i="23"/>
  <c r="N62" i="23"/>
  <c r="Q61" i="23"/>
  <c r="J59" i="23"/>
  <c r="N58" i="23"/>
  <c r="Q57" i="23"/>
  <c r="J55" i="23"/>
  <c r="N54" i="23"/>
  <c r="Q53" i="23"/>
  <c r="J51" i="23"/>
  <c r="N50" i="23"/>
  <c r="AR19" i="17"/>
  <c r="AR12" i="18"/>
  <c r="G281" i="19"/>
  <c r="P281" i="19" s="1"/>
  <c r="AA281" i="19" s="1"/>
  <c r="AE19" i="19" s="1"/>
  <c r="P279" i="19"/>
  <c r="AR25" i="19"/>
  <c r="AR15" i="20"/>
  <c r="AK22" i="21"/>
  <c r="AR19" i="20"/>
  <c r="AL19" i="21"/>
  <c r="AR12" i="22"/>
  <c r="AR29" i="24"/>
  <c r="AA97" i="24"/>
  <c r="AE11" i="24" s="1"/>
  <c r="AM26" i="24"/>
  <c r="AK30" i="21"/>
  <c r="AR32" i="22"/>
  <c r="AA348" i="20"/>
  <c r="AA463" i="23"/>
  <c r="AA164" i="24"/>
  <c r="P118" i="18"/>
  <c r="G120" i="18"/>
  <c r="P120" i="18" s="1"/>
  <c r="W601" i="18"/>
  <c r="S601" i="18"/>
  <c r="O601" i="18"/>
  <c r="K601" i="18"/>
  <c r="G601" i="18"/>
  <c r="P601" i="18" s="1"/>
  <c r="X601" i="18"/>
  <c r="R601" i="18"/>
  <c r="M601" i="18"/>
  <c r="H601" i="18"/>
  <c r="U601" i="18"/>
  <c r="J601" i="18"/>
  <c r="Q601" i="18"/>
  <c r="Z601" i="18" s="1"/>
  <c r="Y601" i="18"/>
  <c r="N601" i="18"/>
  <c r="V601" i="18"/>
  <c r="L601" i="18"/>
  <c r="T601" i="18"/>
  <c r="I601" i="18"/>
  <c r="AR27" i="18"/>
  <c r="AR40" i="19"/>
  <c r="W279" i="21"/>
  <c r="W281" i="21" s="1"/>
  <c r="S279" i="21"/>
  <c r="S281" i="21" s="1"/>
  <c r="O279" i="21"/>
  <c r="O281" i="21" s="1"/>
  <c r="K279" i="21"/>
  <c r="K281" i="21" s="1"/>
  <c r="G279" i="21"/>
  <c r="Y279" i="21"/>
  <c r="Y281" i="21" s="1"/>
  <c r="T279" i="21"/>
  <c r="T281" i="21" s="1"/>
  <c r="N279" i="21"/>
  <c r="N281" i="21" s="1"/>
  <c r="I279" i="21"/>
  <c r="I281" i="21" s="1"/>
  <c r="X279" i="21"/>
  <c r="X281" i="21" s="1"/>
  <c r="R279" i="21"/>
  <c r="R281" i="21" s="1"/>
  <c r="M279" i="21"/>
  <c r="M281" i="21" s="1"/>
  <c r="H279" i="21"/>
  <c r="H281" i="21" s="1"/>
  <c r="V279" i="21"/>
  <c r="V281" i="21" s="1"/>
  <c r="L279" i="21"/>
  <c r="L281" i="21" s="1"/>
  <c r="U279" i="21"/>
  <c r="U281" i="21" s="1"/>
  <c r="J279" i="21"/>
  <c r="J281" i="21" s="1"/>
  <c r="Q279" i="21"/>
  <c r="AM18" i="22"/>
  <c r="AR19" i="23"/>
  <c r="AM18" i="23"/>
  <c r="AR17" i="17"/>
  <c r="AL35" i="21"/>
  <c r="AA488" i="21"/>
  <c r="AE28" i="21" s="1"/>
  <c r="AR12" i="24"/>
  <c r="AR27" i="16"/>
  <c r="W693" i="17"/>
  <c r="S693" i="17"/>
  <c r="O693" i="17"/>
  <c r="K693" i="17"/>
  <c r="G693" i="17"/>
  <c r="P693" i="17" s="1"/>
  <c r="V693" i="17"/>
  <c r="R693" i="17"/>
  <c r="N693" i="17"/>
  <c r="J693" i="17"/>
  <c r="Y693" i="17"/>
  <c r="U693" i="17"/>
  <c r="Q693" i="17"/>
  <c r="Z693" i="17" s="1"/>
  <c r="M693" i="17"/>
  <c r="I693" i="17"/>
  <c r="L693" i="17"/>
  <c r="X693" i="17"/>
  <c r="H693" i="17"/>
  <c r="T693" i="17"/>
  <c r="AR22" i="17"/>
  <c r="AR28" i="20"/>
  <c r="AR26" i="21"/>
  <c r="AA187" i="21"/>
  <c r="Y624" i="17"/>
  <c r="U624" i="17"/>
  <c r="Q624" i="17"/>
  <c r="Z624" i="17" s="1"/>
  <c r="M624" i="17"/>
  <c r="I624" i="17"/>
  <c r="W624" i="17"/>
  <c r="S624" i="17"/>
  <c r="O624" i="17"/>
  <c r="K624" i="17"/>
  <c r="G624" i="17"/>
  <c r="P624" i="17" s="1"/>
  <c r="X624" i="17"/>
  <c r="H624" i="17"/>
  <c r="V624" i="17"/>
  <c r="N624" i="17"/>
  <c r="T624" i="17"/>
  <c r="L624" i="17"/>
  <c r="R624" i="17"/>
  <c r="J624" i="17"/>
  <c r="AL16" i="17"/>
  <c r="AK16" i="17"/>
  <c r="AR21" i="17"/>
  <c r="Z440" i="19"/>
  <c r="Q442" i="19"/>
  <c r="Z442" i="19" s="1"/>
  <c r="P440" i="19"/>
  <c r="AA440" i="19" s="1"/>
  <c r="G442" i="19"/>
  <c r="P442" i="19" s="1"/>
  <c r="P371" i="20"/>
  <c r="G373" i="20"/>
  <c r="P373" i="20" s="1"/>
  <c r="AR35" i="22"/>
  <c r="AR27" i="24"/>
  <c r="P440" i="24"/>
  <c r="AA440" i="24" s="1"/>
  <c r="G442" i="24"/>
  <c r="P442" i="24" s="1"/>
  <c r="AA442" i="24" s="1"/>
  <c r="AE26" i="24" s="1"/>
  <c r="AR13" i="17"/>
  <c r="AR22" i="20"/>
  <c r="AL16" i="21"/>
  <c r="AA647" i="21"/>
  <c r="P118" i="21"/>
  <c r="AA118" i="21" s="1"/>
  <c r="G120" i="21"/>
  <c r="P120" i="21" s="1"/>
  <c r="AA120" i="21" s="1"/>
  <c r="AE12" i="21" s="1"/>
  <c r="AR22" i="21"/>
  <c r="AR31" i="24"/>
  <c r="AA233" i="19"/>
  <c r="AA143" i="24"/>
  <c r="AE13" i="24" s="1"/>
  <c r="AA235" i="24"/>
  <c r="AE17" i="24" s="1"/>
  <c r="AK27" i="17"/>
  <c r="AK15" i="18"/>
  <c r="AR24" i="19"/>
  <c r="AR16" i="19"/>
  <c r="AA486" i="20"/>
  <c r="AR17" i="20"/>
  <c r="AL18" i="21"/>
  <c r="AR35" i="24"/>
  <c r="AR22" i="16"/>
  <c r="AR21" i="19"/>
  <c r="AL34" i="21"/>
  <c r="AM26" i="23"/>
  <c r="AR33" i="16"/>
  <c r="P417" i="16"/>
  <c r="G419" i="16"/>
  <c r="P419" i="16" s="1"/>
  <c r="AR23" i="17"/>
  <c r="AR15" i="21"/>
  <c r="AR39" i="18"/>
  <c r="AA601" i="19"/>
  <c r="AM30" i="19"/>
  <c r="AR17" i="19"/>
  <c r="AR33" i="22"/>
  <c r="AR28" i="22"/>
  <c r="AA120" i="22"/>
  <c r="AE12" i="22" s="1"/>
  <c r="W716" i="23"/>
  <c r="S716" i="23"/>
  <c r="O716" i="23"/>
  <c r="K716" i="23"/>
  <c r="G716" i="23"/>
  <c r="P716" i="23" s="1"/>
  <c r="V716" i="23"/>
  <c r="R716" i="23"/>
  <c r="N716" i="23"/>
  <c r="J716" i="23"/>
  <c r="T716" i="23"/>
  <c r="L716" i="23"/>
  <c r="Y716" i="23"/>
  <c r="Q716" i="23"/>
  <c r="Z716" i="23" s="1"/>
  <c r="I716" i="23"/>
  <c r="X716" i="23"/>
  <c r="H716" i="23"/>
  <c r="U716" i="23"/>
  <c r="M716" i="23"/>
  <c r="AM13" i="23"/>
  <c r="V78" i="24"/>
  <c r="Z77" i="24"/>
  <c r="AB76" i="24"/>
  <c r="V74" i="24"/>
  <c r="Z73" i="24"/>
  <c r="AB72" i="24"/>
  <c r="V70" i="24"/>
  <c r="Z69" i="24"/>
  <c r="AB68" i="24"/>
  <c r="V66" i="24"/>
  <c r="Z65" i="24"/>
  <c r="AB64" i="24"/>
  <c r="V62" i="24"/>
  <c r="Z61" i="24"/>
  <c r="AB60" i="24"/>
  <c r="V58" i="24"/>
  <c r="Z57" i="24"/>
  <c r="AB56" i="24"/>
  <c r="V54" i="24"/>
  <c r="Z53" i="24"/>
  <c r="AB52" i="24"/>
  <c r="V50" i="24"/>
  <c r="AB79" i="24"/>
  <c r="V77" i="24"/>
  <c r="Z76" i="24"/>
  <c r="AB75" i="24"/>
  <c r="V73" i="24"/>
  <c r="Z72" i="24"/>
  <c r="AB71" i="24"/>
  <c r="V69" i="24"/>
  <c r="Z68" i="24"/>
  <c r="AB67" i="24"/>
  <c r="V65" i="24"/>
  <c r="Z64" i="24"/>
  <c r="AB63" i="24"/>
  <c r="V61" i="24"/>
  <c r="Z60" i="24"/>
  <c r="AB59" i="24"/>
  <c r="V57" i="24"/>
  <c r="Z56" i="24"/>
  <c r="AB55" i="24"/>
  <c r="V53" i="24"/>
  <c r="Z52" i="24"/>
  <c r="AB51" i="24"/>
  <c r="V79" i="24"/>
  <c r="Z78" i="24"/>
  <c r="AB77" i="24"/>
  <c r="V71" i="24"/>
  <c r="Z70" i="24"/>
  <c r="AB69" i="24"/>
  <c r="V63" i="24"/>
  <c r="Z62" i="24"/>
  <c r="AB61" i="24"/>
  <c r="V55" i="24"/>
  <c r="Z54" i="24"/>
  <c r="AB53" i="24"/>
  <c r="V76" i="24"/>
  <c r="Z75" i="24"/>
  <c r="AB74" i="24"/>
  <c r="V68" i="24"/>
  <c r="Z67" i="24"/>
  <c r="AB66" i="24"/>
  <c r="V60" i="24"/>
  <c r="Z59" i="24"/>
  <c r="AB58" i="24"/>
  <c r="V52" i="24"/>
  <c r="Z51" i="24"/>
  <c r="AB50" i="24"/>
  <c r="Z74" i="24"/>
  <c r="V67" i="24"/>
  <c r="AB65" i="24"/>
  <c r="V59" i="24"/>
  <c r="Z58" i="24"/>
  <c r="V51" i="24"/>
  <c r="V75" i="24"/>
  <c r="AB73" i="24"/>
  <c r="Z66" i="24"/>
  <c r="AB57" i="24"/>
  <c r="Z50" i="24"/>
  <c r="Z79" i="24"/>
  <c r="AB78" i="24"/>
  <c r="V72" i="24"/>
  <c r="Z71" i="24"/>
  <c r="AB70" i="24"/>
  <c r="V64" i="24"/>
  <c r="Z63" i="24"/>
  <c r="AB62" i="24"/>
  <c r="V56" i="24"/>
  <c r="Z55" i="24"/>
  <c r="AB54" i="24"/>
  <c r="AK19" i="18"/>
  <c r="AL21" i="20"/>
  <c r="AK38" i="21"/>
  <c r="AR22" i="22"/>
  <c r="Q189" i="23"/>
  <c r="Z189" i="23" s="1"/>
  <c r="Z187" i="23"/>
  <c r="AR24" i="18"/>
  <c r="AM32" i="19"/>
  <c r="AM20" i="19"/>
  <c r="AM12" i="16"/>
  <c r="Z164" i="23"/>
  <c r="Q166" i="23"/>
  <c r="Z166" i="23" s="1"/>
  <c r="AK25" i="17"/>
  <c r="AK38" i="17"/>
  <c r="AK34" i="17"/>
  <c r="AK38" i="20"/>
  <c r="AM28" i="24"/>
  <c r="AM38" i="16"/>
  <c r="AK29" i="18"/>
  <c r="AM16" i="22"/>
  <c r="AK36" i="21"/>
  <c r="AK38" i="18"/>
  <c r="AK37" i="21"/>
  <c r="AK17" i="18"/>
  <c r="AM33" i="19"/>
  <c r="AK17" i="20"/>
  <c r="Z394" i="19"/>
  <c r="Q396" i="19"/>
  <c r="Z396" i="19" s="1"/>
  <c r="AL17" i="21"/>
  <c r="AL17" i="17"/>
  <c r="AL39" i="17"/>
  <c r="AK34" i="18"/>
  <c r="AK32" i="21"/>
  <c r="AM28" i="22"/>
  <c r="AM35" i="24"/>
  <c r="AK24" i="20"/>
  <c r="AM15" i="24"/>
  <c r="Z233" i="16"/>
  <c r="Q235" i="16"/>
  <c r="Z235" i="16" s="1"/>
  <c r="P348" i="18"/>
  <c r="G350" i="18"/>
  <c r="P350" i="18" s="1"/>
  <c r="AK37" i="18"/>
  <c r="AM33" i="22"/>
  <c r="AM31" i="23"/>
  <c r="AL36" i="20"/>
  <c r="AK29" i="20"/>
  <c r="AK26" i="21"/>
  <c r="AM17" i="22"/>
  <c r="AM40" i="23"/>
  <c r="AM37" i="16"/>
  <c r="AK33" i="20"/>
  <c r="AM23" i="24"/>
  <c r="Q79" i="24"/>
  <c r="J77" i="24"/>
  <c r="N76" i="24"/>
  <c r="Q75" i="24"/>
  <c r="J73" i="24"/>
  <c r="N72" i="24"/>
  <c r="Q71" i="24"/>
  <c r="J69" i="24"/>
  <c r="N68" i="24"/>
  <c r="Q67" i="24"/>
  <c r="J65" i="24"/>
  <c r="N64" i="24"/>
  <c r="Q63" i="24"/>
  <c r="J61" i="24"/>
  <c r="N60" i="24"/>
  <c r="Q59" i="24"/>
  <c r="J57" i="24"/>
  <c r="N56" i="24"/>
  <c r="Q55" i="24"/>
  <c r="J53" i="24"/>
  <c r="N52" i="24"/>
  <c r="Q51" i="24"/>
  <c r="N79" i="24"/>
  <c r="Q78" i="24"/>
  <c r="J76" i="24"/>
  <c r="N75" i="24"/>
  <c r="Q74" i="24"/>
  <c r="J72" i="24"/>
  <c r="N71" i="24"/>
  <c r="Q70" i="24"/>
  <c r="J68" i="24"/>
  <c r="N67" i="24"/>
  <c r="Q66" i="24"/>
  <c r="J64" i="24"/>
  <c r="N63" i="24"/>
  <c r="Q62" i="24"/>
  <c r="J60" i="24"/>
  <c r="N59" i="24"/>
  <c r="Q58" i="24"/>
  <c r="J56" i="24"/>
  <c r="N55" i="24"/>
  <c r="Q54" i="24"/>
  <c r="J52" i="24"/>
  <c r="N51" i="24"/>
  <c r="Q50" i="24"/>
  <c r="J74" i="24"/>
  <c r="N73" i="24"/>
  <c r="Q72" i="24"/>
  <c r="J66" i="24"/>
  <c r="N65" i="24"/>
  <c r="Q64" i="24"/>
  <c r="J58" i="24"/>
  <c r="N57" i="24"/>
  <c r="Q56" i="24"/>
  <c r="J50" i="24"/>
  <c r="J79" i="24"/>
  <c r="N78" i="24"/>
  <c r="Q77" i="24"/>
  <c r="J71" i="24"/>
  <c r="N70" i="24"/>
  <c r="Q69" i="24"/>
  <c r="J63" i="24"/>
  <c r="N62" i="24"/>
  <c r="Q61" i="24"/>
  <c r="J55" i="24"/>
  <c r="N54" i="24"/>
  <c r="Q53" i="24"/>
  <c r="J78" i="24"/>
  <c r="Q76" i="24"/>
  <c r="N69" i="24"/>
  <c r="N61" i="24"/>
  <c r="N53" i="24"/>
  <c r="N77" i="24"/>
  <c r="J70" i="24"/>
  <c r="Q68" i="24"/>
  <c r="J62" i="24"/>
  <c r="Q60" i="24"/>
  <c r="J54" i="24"/>
  <c r="Q52" i="24"/>
  <c r="J75" i="24"/>
  <c r="N74" i="24"/>
  <c r="Q73" i="24"/>
  <c r="J67" i="24"/>
  <c r="N66" i="24"/>
  <c r="Q65" i="24"/>
  <c r="J59" i="24"/>
  <c r="N58" i="24"/>
  <c r="Q57" i="24"/>
  <c r="J51" i="24"/>
  <c r="N50" i="24"/>
  <c r="AK39" i="18"/>
  <c r="AM19" i="24"/>
  <c r="AK40" i="17"/>
  <c r="AK32" i="17"/>
  <c r="AM21" i="23"/>
  <c r="AM32" i="23"/>
  <c r="AA325" i="24"/>
  <c r="AR16" i="16"/>
  <c r="AR34" i="20"/>
  <c r="AR29" i="19"/>
  <c r="Q143" i="19"/>
  <c r="Z143" i="19" s="1"/>
  <c r="Z141" i="19"/>
  <c r="AL39" i="21"/>
  <c r="AR32" i="23"/>
  <c r="AR30" i="22"/>
  <c r="P440" i="23"/>
  <c r="AA440" i="23" s="1"/>
  <c r="G442" i="23"/>
  <c r="P442" i="23" s="1"/>
  <c r="AA442" i="23" s="1"/>
  <c r="AE26" i="23" s="1"/>
  <c r="AK20" i="17"/>
  <c r="AL35" i="17"/>
  <c r="AM12" i="19"/>
  <c r="AR23" i="24"/>
  <c r="AL15" i="21"/>
  <c r="AR29" i="18"/>
  <c r="P486" i="19"/>
  <c r="G488" i="19"/>
  <c r="P488" i="19" s="1"/>
  <c r="Z486" i="19"/>
  <c r="Q488" i="19"/>
  <c r="Z488" i="19" s="1"/>
  <c r="Z95" i="21"/>
  <c r="Q97" i="21"/>
  <c r="Z97" i="21" s="1"/>
  <c r="AR29" i="22"/>
  <c r="AA578" i="23"/>
  <c r="AR24" i="22"/>
  <c r="AM30" i="22"/>
  <c r="AR40" i="24"/>
  <c r="AR22" i="23"/>
  <c r="AR11" i="24"/>
  <c r="Z486" i="24"/>
  <c r="Q488" i="24"/>
  <c r="Z488" i="24" s="1"/>
  <c r="AR31" i="16"/>
  <c r="AM24" i="16"/>
  <c r="AR26" i="18"/>
  <c r="AM36" i="19"/>
  <c r="AR37" i="21"/>
  <c r="AK14" i="21"/>
  <c r="AR38" i="22"/>
  <c r="AR31" i="22"/>
  <c r="AR38" i="24"/>
  <c r="AR12" i="19"/>
  <c r="W463" i="20"/>
  <c r="W465" i="20" s="1"/>
  <c r="S463" i="20"/>
  <c r="S465" i="20" s="1"/>
  <c r="O463" i="20"/>
  <c r="O465" i="20" s="1"/>
  <c r="K463" i="20"/>
  <c r="K465" i="20" s="1"/>
  <c r="G463" i="20"/>
  <c r="V463" i="20"/>
  <c r="V465" i="20" s="1"/>
  <c r="R463" i="20"/>
  <c r="R465" i="20" s="1"/>
  <c r="N463" i="20"/>
  <c r="N465" i="20" s="1"/>
  <c r="J463" i="20"/>
  <c r="J465" i="20" s="1"/>
  <c r="Y463" i="20"/>
  <c r="Y465" i="20" s="1"/>
  <c r="Q463" i="20"/>
  <c r="I463" i="20"/>
  <c r="I465" i="20" s="1"/>
  <c r="X463" i="20"/>
  <c r="H463" i="20"/>
  <c r="H465" i="20" s="1"/>
  <c r="M463" i="20"/>
  <c r="M465" i="20" s="1"/>
  <c r="L463" i="20"/>
  <c r="L465" i="20" s="1"/>
  <c r="U463" i="20"/>
  <c r="T463" i="20"/>
  <c r="T465" i="20" s="1"/>
  <c r="AR16" i="22"/>
  <c r="AR34" i="24"/>
  <c r="AR29" i="16"/>
  <c r="AR35" i="16"/>
  <c r="AR12" i="16"/>
  <c r="AA371" i="17"/>
  <c r="AR15" i="19"/>
  <c r="AM25" i="23"/>
  <c r="AL23" i="17"/>
  <c r="AR27" i="21"/>
  <c r="AR26" i="22"/>
  <c r="Q281" i="16"/>
  <c r="P325" i="17"/>
  <c r="G327" i="17"/>
  <c r="P327" i="17" s="1"/>
  <c r="AA327" i="17" s="1"/>
  <c r="AE21" i="17" s="1"/>
  <c r="V78" i="17"/>
  <c r="Z77" i="17"/>
  <c r="AB76" i="17"/>
  <c r="V74" i="17"/>
  <c r="Z73" i="17"/>
  <c r="AB72" i="17"/>
  <c r="V70" i="17"/>
  <c r="Z69" i="17"/>
  <c r="AB68" i="17"/>
  <c r="V66" i="17"/>
  <c r="Z65" i="17"/>
  <c r="AB64" i="17"/>
  <c r="V62" i="17"/>
  <c r="Z61" i="17"/>
  <c r="AB60" i="17"/>
  <c r="V58" i="17"/>
  <c r="Z57" i="17"/>
  <c r="AB56" i="17"/>
  <c r="V54" i="17"/>
  <c r="Z53" i="17"/>
  <c r="AB52" i="17"/>
  <c r="V50" i="17"/>
  <c r="AB79" i="17"/>
  <c r="V77" i="17"/>
  <c r="Z76" i="17"/>
  <c r="AB75" i="17"/>
  <c r="V73" i="17"/>
  <c r="Z72" i="17"/>
  <c r="AB71" i="17"/>
  <c r="V69" i="17"/>
  <c r="Z68" i="17"/>
  <c r="AB67" i="17"/>
  <c r="V65" i="17"/>
  <c r="Z64" i="17"/>
  <c r="AB63" i="17"/>
  <c r="V61" i="17"/>
  <c r="Z60" i="17"/>
  <c r="AB59" i="17"/>
  <c r="V57" i="17"/>
  <c r="Z56" i="17"/>
  <c r="AB55" i="17"/>
  <c r="V53" i="17"/>
  <c r="Z52" i="17"/>
  <c r="AB51" i="17"/>
  <c r="Z79" i="17"/>
  <c r="AB78" i="17"/>
  <c r="V76" i="17"/>
  <c r="Z75" i="17"/>
  <c r="AB74" i="17"/>
  <c r="V72" i="17"/>
  <c r="Z71" i="17"/>
  <c r="AB70" i="17"/>
  <c r="V68" i="17"/>
  <c r="Z67" i="17"/>
  <c r="AB66" i="17"/>
  <c r="V64" i="17"/>
  <c r="Z63" i="17"/>
  <c r="AB62" i="17"/>
  <c r="V60" i="17"/>
  <c r="Z59" i="17"/>
  <c r="AB58" i="17"/>
  <c r="V56" i="17"/>
  <c r="Z55" i="17"/>
  <c r="AB54" i="17"/>
  <c r="V52" i="17"/>
  <c r="Z51" i="17"/>
  <c r="AB50" i="17"/>
  <c r="V79" i="17"/>
  <c r="AB77" i="17"/>
  <c r="Z70" i="17"/>
  <c r="V63" i="17"/>
  <c r="AB61" i="17"/>
  <c r="Z54" i="17"/>
  <c r="Z78" i="17"/>
  <c r="V71" i="17"/>
  <c r="AB69" i="17"/>
  <c r="Z62" i="17"/>
  <c r="V55" i="17"/>
  <c r="AB53" i="17"/>
  <c r="AB73" i="17"/>
  <c r="Z66" i="17"/>
  <c r="V59" i="17"/>
  <c r="AB65" i="17"/>
  <c r="Z58" i="17"/>
  <c r="V51" i="17"/>
  <c r="V75" i="17"/>
  <c r="AB57" i="17"/>
  <c r="Z50" i="17"/>
  <c r="Z74" i="17"/>
  <c r="V67" i="17"/>
  <c r="AA235" i="23"/>
  <c r="AE17" i="23" s="1"/>
  <c r="AR25" i="16"/>
  <c r="AR36" i="17"/>
  <c r="AR35" i="17"/>
  <c r="Q304" i="17"/>
  <c r="AR11" i="20"/>
  <c r="AR28" i="17"/>
  <c r="P348" i="17"/>
  <c r="AA348" i="17" s="1"/>
  <c r="G350" i="17"/>
  <c r="P350" i="17" s="1"/>
  <c r="AL11" i="17"/>
  <c r="AR36" i="18"/>
  <c r="AR35" i="20"/>
  <c r="AR34" i="22"/>
  <c r="AR18" i="23"/>
  <c r="AM13" i="24"/>
  <c r="AR15" i="16"/>
  <c r="Q166" i="17"/>
  <c r="AR33" i="18"/>
  <c r="AR13" i="20"/>
  <c r="AR25" i="20"/>
  <c r="AA578" i="20"/>
  <c r="AM11" i="23"/>
  <c r="AR30" i="20"/>
  <c r="AL22" i="21"/>
  <c r="AK19" i="21"/>
  <c r="AA95" i="24"/>
  <c r="AR13" i="16"/>
  <c r="AR37" i="16"/>
  <c r="AL30" i="21"/>
  <c r="AR15" i="22"/>
  <c r="AR21" i="23"/>
  <c r="AA258" i="24"/>
  <c r="AE18" i="24" s="1"/>
  <c r="Z118" i="18"/>
  <c r="Q120" i="18"/>
  <c r="Z120" i="18" s="1"/>
  <c r="AR18" i="19"/>
  <c r="AA281" i="22"/>
  <c r="AE19" i="22" s="1"/>
  <c r="AA97" i="22"/>
  <c r="AE11" i="22" s="1"/>
  <c r="Z141" i="16"/>
  <c r="Q143" i="16"/>
  <c r="Z143" i="16" s="1"/>
  <c r="AR11" i="17"/>
  <c r="AR13" i="19"/>
  <c r="AK35" i="21"/>
  <c r="AA486" i="21"/>
  <c r="Z79" i="23"/>
  <c r="AB78" i="23"/>
  <c r="Z78" i="23"/>
  <c r="V77" i="23"/>
  <c r="V75" i="23"/>
  <c r="Z74" i="23"/>
  <c r="AB73" i="23"/>
  <c r="V71" i="23"/>
  <c r="Z70" i="23"/>
  <c r="AB69" i="23"/>
  <c r="V67" i="23"/>
  <c r="Z66" i="23"/>
  <c r="AB65" i="23"/>
  <c r="V63" i="23"/>
  <c r="Z62" i="23"/>
  <c r="AB61" i="23"/>
  <c r="V59" i="23"/>
  <c r="Z58" i="23"/>
  <c r="AB57" i="23"/>
  <c r="V55" i="23"/>
  <c r="Z54" i="23"/>
  <c r="AB53" i="23"/>
  <c r="V51" i="23"/>
  <c r="Z50" i="23"/>
  <c r="AB79" i="23"/>
  <c r="V78" i="23"/>
  <c r="AB76" i="23"/>
  <c r="V74" i="23"/>
  <c r="Z73" i="23"/>
  <c r="AB72" i="23"/>
  <c r="V70" i="23"/>
  <c r="Z69" i="23"/>
  <c r="AB68" i="23"/>
  <c r="V66" i="23"/>
  <c r="Z65" i="23"/>
  <c r="AB64" i="23"/>
  <c r="V62" i="23"/>
  <c r="Z61" i="23"/>
  <c r="AB60" i="23"/>
  <c r="V58" i="23"/>
  <c r="Z57" i="23"/>
  <c r="AB56" i="23"/>
  <c r="V54" i="23"/>
  <c r="Z53" i="23"/>
  <c r="AB52" i="23"/>
  <c r="V50" i="23"/>
  <c r="V79" i="23"/>
  <c r="AB77" i="23"/>
  <c r="Z76" i="23"/>
  <c r="AB75" i="23"/>
  <c r="V73" i="23"/>
  <c r="Z72" i="23"/>
  <c r="AB71" i="23"/>
  <c r="V69" i="23"/>
  <c r="Z68" i="23"/>
  <c r="AB67" i="23"/>
  <c r="V65" i="23"/>
  <c r="Z64" i="23"/>
  <c r="AB63" i="23"/>
  <c r="V61" i="23"/>
  <c r="Z60" i="23"/>
  <c r="AB59" i="23"/>
  <c r="V57" i="23"/>
  <c r="Z56" i="23"/>
  <c r="AB55" i="23"/>
  <c r="V53" i="23"/>
  <c r="Z52" i="23"/>
  <c r="AB51" i="23"/>
  <c r="Z77" i="23"/>
  <c r="V76" i="23"/>
  <c r="Z75" i="23"/>
  <c r="AB74" i="23"/>
  <c r="V72" i="23"/>
  <c r="Z71" i="23"/>
  <c r="AB70" i="23"/>
  <c r="V68" i="23"/>
  <c r="Z67" i="23"/>
  <c r="AB66" i="23"/>
  <c r="V64" i="23"/>
  <c r="Z63" i="23"/>
  <c r="AB62" i="23"/>
  <c r="V60" i="23"/>
  <c r="Z59" i="23"/>
  <c r="AB58" i="23"/>
  <c r="V56" i="23"/>
  <c r="Z55" i="23"/>
  <c r="AB54" i="23"/>
  <c r="V52" i="23"/>
  <c r="Z51" i="23"/>
  <c r="AB50" i="23"/>
  <c r="AR14" i="18"/>
  <c r="AR27" i="23"/>
  <c r="AK18" i="17"/>
  <c r="AR23" i="18"/>
  <c r="Q373" i="20"/>
  <c r="Z373" i="20" s="1"/>
  <c r="Z371" i="20"/>
  <c r="AR36" i="20"/>
  <c r="P256" i="20"/>
  <c r="AA256" i="20" s="1"/>
  <c r="G258" i="20"/>
  <c r="P258" i="20" s="1"/>
  <c r="AA258" i="20" s="1"/>
  <c r="AE18" i="20" s="1"/>
  <c r="P95" i="23"/>
  <c r="AA95" i="23" s="1"/>
  <c r="G97" i="23"/>
  <c r="P97" i="23" s="1"/>
  <c r="AA97" i="23" s="1"/>
  <c r="AE11" i="23" s="1"/>
  <c r="W440" i="18"/>
  <c r="W442" i="18" s="1"/>
  <c r="S440" i="18"/>
  <c r="S442" i="18" s="1"/>
  <c r="O440" i="18"/>
  <c r="O442" i="18" s="1"/>
  <c r="K440" i="18"/>
  <c r="K442" i="18" s="1"/>
  <c r="G440" i="18"/>
  <c r="V440" i="18"/>
  <c r="V442" i="18" s="1"/>
  <c r="R440" i="18"/>
  <c r="R442" i="18" s="1"/>
  <c r="N440" i="18"/>
  <c r="N442" i="18" s="1"/>
  <c r="J440" i="18"/>
  <c r="J442" i="18" s="1"/>
  <c r="Y440" i="18"/>
  <c r="Y442" i="18" s="1"/>
  <c r="U440" i="18"/>
  <c r="U442" i="18" s="1"/>
  <c r="Q440" i="18"/>
  <c r="M440" i="18"/>
  <c r="M442" i="18" s="1"/>
  <c r="I440" i="18"/>
  <c r="I442" i="18" s="1"/>
  <c r="L440" i="18"/>
  <c r="L442" i="18" s="1"/>
  <c r="X440" i="18"/>
  <c r="X442" i="18" s="1"/>
  <c r="H440" i="18"/>
  <c r="H442" i="18" s="1"/>
  <c r="T440" i="18"/>
  <c r="T442" i="18" s="1"/>
  <c r="AM16" i="23"/>
  <c r="AR32" i="17"/>
  <c r="AR33" i="21"/>
  <c r="P279" i="20"/>
  <c r="AA279" i="20" s="1"/>
  <c r="G281" i="20"/>
  <c r="P281" i="20" s="1"/>
  <c r="AA281" i="20" s="1"/>
  <c r="AE19" i="20" s="1"/>
  <c r="AR19" i="22"/>
  <c r="AM23" i="22"/>
  <c r="AM38" i="24"/>
  <c r="AR18" i="24"/>
  <c r="P256" i="17"/>
  <c r="G258" i="17"/>
  <c r="P258" i="17" s="1"/>
  <c r="AA488" i="17"/>
  <c r="AE28" i="17" s="1"/>
  <c r="AK14" i="20"/>
  <c r="N78" i="20" s="1"/>
  <c r="AA373" i="21"/>
  <c r="AE23" i="21" s="1"/>
  <c r="AA141" i="24"/>
  <c r="AA120" i="24"/>
  <c r="AE12" i="24" s="1"/>
  <c r="P164" i="19"/>
  <c r="AA164" i="19" s="1"/>
  <c r="G166" i="19"/>
  <c r="P166" i="19" s="1"/>
  <c r="AA442" i="22"/>
  <c r="AE26" i="22" s="1"/>
  <c r="AA327" i="23"/>
  <c r="AE21" i="23" s="1"/>
  <c r="AA233" i="24"/>
  <c r="AA440" i="17"/>
  <c r="AR34" i="18"/>
  <c r="AL15" i="18"/>
  <c r="AL35" i="20"/>
  <c r="W210" i="20"/>
  <c r="W212" i="20" s="1"/>
  <c r="S210" i="20"/>
  <c r="S212" i="20" s="1"/>
  <c r="O210" i="20"/>
  <c r="O212" i="20" s="1"/>
  <c r="K210" i="20"/>
  <c r="K212" i="20" s="1"/>
  <c r="G210" i="20"/>
  <c r="Y210" i="20"/>
  <c r="Y212" i="20" s="1"/>
  <c r="T210" i="20"/>
  <c r="T212" i="20" s="1"/>
  <c r="N210" i="20"/>
  <c r="N212" i="20" s="1"/>
  <c r="I210" i="20"/>
  <c r="I212" i="20" s="1"/>
  <c r="X210" i="20"/>
  <c r="X212" i="20" s="1"/>
  <c r="R210" i="20"/>
  <c r="R212" i="20" s="1"/>
  <c r="M210" i="20"/>
  <c r="M212" i="20" s="1"/>
  <c r="H210" i="20"/>
  <c r="H212" i="20" s="1"/>
  <c r="Q210" i="20"/>
  <c r="V210" i="20"/>
  <c r="V212" i="20" s="1"/>
  <c r="L210" i="20"/>
  <c r="L212" i="20" s="1"/>
  <c r="U210" i="20"/>
  <c r="U212" i="20" s="1"/>
  <c r="J210" i="20"/>
  <c r="J212" i="20" s="1"/>
  <c r="AR40" i="23"/>
  <c r="AK18" i="21"/>
  <c r="AA304" i="22"/>
  <c r="AE20" i="22" s="1"/>
  <c r="AM30" i="23"/>
  <c r="AR16" i="24"/>
  <c r="AR11" i="16"/>
  <c r="AK40" i="18"/>
  <c r="AR17" i="21"/>
  <c r="AK34" i="21"/>
  <c r="AR17" i="16"/>
  <c r="AA327" i="19"/>
  <c r="AE21" i="19" s="1"/>
  <c r="AR25" i="17"/>
  <c r="AR20" i="17"/>
  <c r="AM25" i="19"/>
  <c r="AL19" i="20"/>
  <c r="AR24" i="21"/>
  <c r="AR12" i="20"/>
  <c r="AR13" i="22"/>
  <c r="AA118" i="22"/>
  <c r="AR38" i="23"/>
  <c r="AM15" i="23"/>
  <c r="AR19" i="24"/>
  <c r="AL19" i="18"/>
  <c r="AK21" i="20"/>
  <c r="AL38" i="21"/>
  <c r="P233" i="22"/>
  <c r="AA233" i="22" s="1"/>
  <c r="G235" i="22"/>
  <c r="P235" i="22" s="1"/>
  <c r="AA235" i="22" s="1"/>
  <c r="AE17" i="22" s="1"/>
  <c r="AL31" i="17"/>
  <c r="AK12" i="18"/>
  <c r="AK14" i="18"/>
  <c r="AK40" i="21"/>
  <c r="P118" i="19"/>
  <c r="AA118" i="19" s="1"/>
  <c r="G120" i="19"/>
  <c r="P120" i="19" s="1"/>
  <c r="AA120" i="19" s="1"/>
  <c r="AE12" i="19" s="1"/>
  <c r="AL37" i="20"/>
  <c r="P164" i="23"/>
  <c r="AA164" i="23" s="1"/>
  <c r="G166" i="23"/>
  <c r="P166" i="23" s="1"/>
  <c r="AA166" i="23" s="1"/>
  <c r="AE14" i="23" s="1"/>
  <c r="AL25" i="17"/>
  <c r="AL38" i="17"/>
  <c r="AL34" i="17"/>
  <c r="AL38" i="20"/>
  <c r="AM27" i="23"/>
  <c r="AK35" i="18"/>
  <c r="AR37" i="18"/>
  <c r="Q235" i="21"/>
  <c r="Z235" i="21" s="1"/>
  <c r="Z233" i="21"/>
  <c r="AM12" i="24"/>
  <c r="AA532" i="19"/>
  <c r="AL36" i="21"/>
  <c r="AL38" i="18"/>
  <c r="AL37" i="21"/>
  <c r="AL11" i="21"/>
  <c r="AK39" i="17"/>
  <c r="AL34" i="18"/>
  <c r="AL32" i="21"/>
  <c r="AM17" i="23"/>
  <c r="AM28" i="23"/>
  <c r="AL24" i="20"/>
  <c r="Z348" i="19"/>
  <c r="Q350" i="19"/>
  <c r="Z350" i="19" s="1"/>
  <c r="AL15" i="17"/>
  <c r="AL25" i="20"/>
  <c r="AM24" i="22"/>
  <c r="AL21" i="18"/>
  <c r="AL32" i="20"/>
  <c r="AM31" i="24"/>
  <c r="AM40" i="24"/>
  <c r="AL31" i="18"/>
  <c r="AL39" i="18"/>
  <c r="AM39" i="18" s="1"/>
  <c r="AM29" i="19"/>
  <c r="AM29" i="22"/>
  <c r="AL40" i="17"/>
  <c r="AL32" i="17"/>
  <c r="AM27" i="19"/>
  <c r="AM13" i="22"/>
  <c r="AM20" i="22"/>
  <c r="AM39" i="24"/>
  <c r="AA396" i="18" l="1"/>
  <c r="AE24" i="18" s="1"/>
  <c r="AD98" i="14"/>
  <c r="BA98" i="29"/>
  <c r="BA68" i="29"/>
  <c r="AD68" i="14"/>
  <c r="AA373" i="17"/>
  <c r="AE23" i="17" s="1"/>
  <c r="AA143" i="17"/>
  <c r="AE13" i="17" s="1"/>
  <c r="AA279" i="17"/>
  <c r="AA394" i="17"/>
  <c r="BA38" i="29"/>
  <c r="AD38" i="14"/>
  <c r="BA46" i="29"/>
  <c r="AD46" i="14"/>
  <c r="AD45" i="14"/>
  <c r="AA189" i="20"/>
  <c r="AE15" i="20" s="1"/>
  <c r="AM15" i="20"/>
  <c r="N61" i="20"/>
  <c r="J58" i="20"/>
  <c r="N66" i="20"/>
  <c r="J66" i="20"/>
  <c r="J61" i="20"/>
  <c r="AM32" i="20"/>
  <c r="AM34" i="20"/>
  <c r="Q58" i="20"/>
  <c r="N58" i="20"/>
  <c r="AA143" i="20"/>
  <c r="AE13" i="20" s="1"/>
  <c r="AM11" i="21"/>
  <c r="AM13" i="20"/>
  <c r="Q66" i="20"/>
  <c r="Q61" i="20"/>
  <c r="P118" i="20"/>
  <c r="AA118" i="20" s="1"/>
  <c r="G120" i="20"/>
  <c r="P120" i="20" s="1"/>
  <c r="AA120" i="20" s="1"/>
  <c r="AE12" i="20" s="1"/>
  <c r="Z118" i="20"/>
  <c r="Q120" i="20"/>
  <c r="Z120" i="20" s="1"/>
  <c r="AA304" i="21"/>
  <c r="AE20" i="21" s="1"/>
  <c r="Q143" i="23"/>
  <c r="Z143" i="23" s="1"/>
  <c r="Z141" i="23"/>
  <c r="G143" i="23"/>
  <c r="P143" i="23" s="1"/>
  <c r="P141" i="23"/>
  <c r="AA141" i="23" s="1"/>
  <c r="AA166" i="19"/>
  <c r="AE14" i="19" s="1"/>
  <c r="AA279" i="19"/>
  <c r="J79" i="19"/>
  <c r="Q70" i="19"/>
  <c r="N78" i="19"/>
  <c r="N71" i="19"/>
  <c r="N66" i="19"/>
  <c r="J75" i="19"/>
  <c r="N67" i="19"/>
  <c r="J76" i="19"/>
  <c r="J65" i="19"/>
  <c r="Q71" i="19"/>
  <c r="N76" i="19"/>
  <c r="Q68" i="19"/>
  <c r="N73" i="19"/>
  <c r="J78" i="19"/>
  <c r="AM28" i="19"/>
  <c r="N70" i="19"/>
  <c r="N79" i="19"/>
  <c r="Q69" i="19"/>
  <c r="Q73" i="19"/>
  <c r="Q74" i="19"/>
  <c r="N68" i="19"/>
  <c r="J73" i="19"/>
  <c r="Q79" i="19"/>
  <c r="N65" i="19"/>
  <c r="J70" i="19"/>
  <c r="Q76" i="19"/>
  <c r="J66" i="19"/>
  <c r="Q72" i="19"/>
  <c r="AA488" i="19"/>
  <c r="AE28" i="19" s="1"/>
  <c r="AA486" i="19"/>
  <c r="AA258" i="19"/>
  <c r="AE18" i="19" s="1"/>
  <c r="AA371" i="18"/>
  <c r="AA419" i="18"/>
  <c r="AE25" i="18" s="1"/>
  <c r="AA141" i="18"/>
  <c r="AA304" i="18"/>
  <c r="AE20" i="18" s="1"/>
  <c r="AA212" i="18"/>
  <c r="AE16" i="18" s="1"/>
  <c r="AA258" i="18"/>
  <c r="AE18" i="18" s="1"/>
  <c r="AA210" i="18"/>
  <c r="AA325" i="18"/>
  <c r="Q61" i="18"/>
  <c r="N61" i="18"/>
  <c r="AA256" i="18"/>
  <c r="J76" i="18"/>
  <c r="J61" i="18"/>
  <c r="AA327" i="18"/>
  <c r="AE21" i="18" s="1"/>
  <c r="Z488" i="18"/>
  <c r="P488" i="18"/>
  <c r="P486" i="18"/>
  <c r="Z486" i="18"/>
  <c r="AA350" i="18"/>
  <c r="AE22" i="18" s="1"/>
  <c r="AA348" i="18"/>
  <c r="P189" i="18"/>
  <c r="P187" i="18"/>
  <c r="Z189" i="18"/>
  <c r="AA601" i="18"/>
  <c r="Z187" i="18"/>
  <c r="Z304" i="17"/>
  <c r="AA141" i="17"/>
  <c r="Z302" i="17"/>
  <c r="AA302" i="17" s="1"/>
  <c r="AA233" i="17"/>
  <c r="AA281" i="17"/>
  <c r="AE19" i="17" s="1"/>
  <c r="AA118" i="17"/>
  <c r="P304" i="17"/>
  <c r="AA304" i="17" s="1"/>
  <c r="AE20" i="17" s="1"/>
  <c r="P302" i="17"/>
  <c r="Z212" i="17"/>
  <c r="Z210" i="17"/>
  <c r="Z97" i="17"/>
  <c r="P210" i="17"/>
  <c r="G212" i="17"/>
  <c r="P212" i="17" s="1"/>
  <c r="AA212" i="17" s="1"/>
  <c r="AE16" i="17" s="1"/>
  <c r="Z95" i="17"/>
  <c r="H97" i="17"/>
  <c r="P97" i="17" s="1"/>
  <c r="AA97" i="17" s="1"/>
  <c r="AE11" i="17" s="1"/>
  <c r="P95" i="17"/>
  <c r="Q61" i="17"/>
  <c r="J61" i="17"/>
  <c r="N61" i="17"/>
  <c r="AM32" i="17"/>
  <c r="Q75" i="17"/>
  <c r="P166" i="17"/>
  <c r="Z166" i="17"/>
  <c r="AA166" i="17" s="1"/>
  <c r="AE14" i="17" s="1"/>
  <c r="P164" i="17"/>
  <c r="Z164" i="17"/>
  <c r="AA350" i="17"/>
  <c r="AE22" i="17" s="1"/>
  <c r="AA534" i="16"/>
  <c r="AE30" i="16" s="1"/>
  <c r="AA396" i="16"/>
  <c r="AE24" i="16" s="1"/>
  <c r="J59" i="16"/>
  <c r="Z256" i="16"/>
  <c r="P258" i="16"/>
  <c r="Z258" i="16"/>
  <c r="Z440" i="16"/>
  <c r="AA440" i="16" s="1"/>
  <c r="AA532" i="16"/>
  <c r="Z95" i="16"/>
  <c r="AA394" i="16"/>
  <c r="P442" i="16"/>
  <c r="Z97" i="16"/>
  <c r="P256" i="16"/>
  <c r="Z442" i="16"/>
  <c r="AA120" i="16"/>
  <c r="AE12" i="16" s="1"/>
  <c r="AA348" i="16"/>
  <c r="J53" i="16"/>
  <c r="AA486" i="16"/>
  <c r="AA488" i="16"/>
  <c r="AE28" i="16" s="1"/>
  <c r="AA327" i="16"/>
  <c r="AE21" i="16" s="1"/>
  <c r="P97" i="16"/>
  <c r="P95" i="16"/>
  <c r="AA166" i="16"/>
  <c r="AE14" i="16" s="1"/>
  <c r="Z555" i="16"/>
  <c r="AA212" i="16"/>
  <c r="AE16" i="16" s="1"/>
  <c r="AA350" i="16"/>
  <c r="AE22" i="16" s="1"/>
  <c r="P557" i="16"/>
  <c r="Z187" i="16"/>
  <c r="P189" i="16"/>
  <c r="AA580" i="16"/>
  <c r="AE32" i="16" s="1"/>
  <c r="Z557" i="16"/>
  <c r="P555" i="16"/>
  <c r="AA164" i="16"/>
  <c r="AM22" i="16"/>
  <c r="AA601" i="16"/>
  <c r="AM11" i="16"/>
  <c r="Q68" i="16"/>
  <c r="Z189" i="16"/>
  <c r="AM36" i="16"/>
  <c r="AM18" i="16"/>
  <c r="J65" i="16"/>
  <c r="N75" i="16"/>
  <c r="P187" i="16"/>
  <c r="AM26" i="16"/>
  <c r="Q52" i="16"/>
  <c r="J68" i="16"/>
  <c r="AM30" i="16"/>
  <c r="J70" i="16"/>
  <c r="Q54" i="16"/>
  <c r="J75" i="16"/>
  <c r="N57" i="16"/>
  <c r="J78" i="16"/>
  <c r="J64" i="16"/>
  <c r="J57" i="16"/>
  <c r="N61" i="16"/>
  <c r="Q57" i="16"/>
  <c r="Z304" i="16"/>
  <c r="AA509" i="16"/>
  <c r="AA603" i="16"/>
  <c r="AE33" i="16" s="1"/>
  <c r="AA511" i="16"/>
  <c r="AE29" i="16" s="1"/>
  <c r="Q67" i="16"/>
  <c r="AA118" i="16"/>
  <c r="AM29" i="16"/>
  <c r="AM25" i="16"/>
  <c r="AM39" i="16"/>
  <c r="AM15" i="16"/>
  <c r="Q65" i="16"/>
  <c r="Q71" i="16"/>
  <c r="Q56" i="16"/>
  <c r="J62" i="16"/>
  <c r="Q72" i="16"/>
  <c r="Q61" i="16"/>
  <c r="N70" i="16"/>
  <c r="Q58" i="16"/>
  <c r="N79" i="16"/>
  <c r="Q63" i="16"/>
  <c r="AM13" i="16"/>
  <c r="AM19" i="16"/>
  <c r="Z281" i="16"/>
  <c r="AM17" i="16"/>
  <c r="AM31" i="16"/>
  <c r="AM20" i="16"/>
  <c r="AM40" i="16"/>
  <c r="AM34" i="16"/>
  <c r="J67" i="16"/>
  <c r="Q59" i="16"/>
  <c r="N72" i="16"/>
  <c r="J66" i="16"/>
  <c r="N73" i="16"/>
  <c r="Q73" i="16"/>
  <c r="N78" i="16"/>
  <c r="N59" i="16"/>
  <c r="Q70" i="16"/>
  <c r="N58" i="16"/>
  <c r="N76" i="16"/>
  <c r="Z279" i="16"/>
  <c r="AM32" i="16"/>
  <c r="AA417" i="16"/>
  <c r="AM14" i="16"/>
  <c r="AM21" i="16"/>
  <c r="P373" i="16"/>
  <c r="AM35" i="16"/>
  <c r="AM27" i="16"/>
  <c r="AM16" i="16"/>
  <c r="N52" i="16"/>
  <c r="N64" i="16"/>
  <c r="J50" i="16"/>
  <c r="J58" i="16"/>
  <c r="N77" i="16"/>
  <c r="J52" i="16"/>
  <c r="N63" i="16"/>
  <c r="Q74" i="16"/>
  <c r="J71" i="16"/>
  <c r="Q79" i="16"/>
  <c r="P281" i="16"/>
  <c r="AA281" i="16" s="1"/>
  <c r="AE19" i="16" s="1"/>
  <c r="AM28" i="16"/>
  <c r="AA258" i="17"/>
  <c r="AE18" i="17" s="1"/>
  <c r="AA325" i="17"/>
  <c r="AA396" i="17"/>
  <c r="AE24" i="17" s="1"/>
  <c r="AA256" i="17"/>
  <c r="J304" i="16"/>
  <c r="P304" i="16" s="1"/>
  <c r="P302" i="16"/>
  <c r="Z302" i="16"/>
  <c r="P371" i="16"/>
  <c r="AM23" i="16"/>
  <c r="AM33" i="16"/>
  <c r="N74" i="16"/>
  <c r="Q55" i="16"/>
  <c r="N60" i="16"/>
  <c r="N68" i="16"/>
  <c r="J73" i="16"/>
  <c r="N53" i="16"/>
  <c r="Q64" i="16"/>
  <c r="N69" i="16"/>
  <c r="J74" i="16"/>
  <c r="J51" i="16"/>
  <c r="N50" i="16"/>
  <c r="N62" i="16"/>
  <c r="Q50" i="16"/>
  <c r="N55" i="16"/>
  <c r="J60" i="16"/>
  <c r="Q66" i="16"/>
  <c r="N71" i="16"/>
  <c r="J76" i="16"/>
  <c r="N66" i="16"/>
  <c r="Q77" i="16"/>
  <c r="Q75" i="16"/>
  <c r="Z373" i="16"/>
  <c r="P279" i="16"/>
  <c r="Q53" i="16"/>
  <c r="Q51" i="16"/>
  <c r="N56" i="16"/>
  <c r="J61" i="16"/>
  <c r="J69" i="16"/>
  <c r="J77" i="16"/>
  <c r="J54" i="16"/>
  <c r="Q60" i="16"/>
  <c r="N65" i="16"/>
  <c r="Q76" i="16"/>
  <c r="N54" i="16"/>
  <c r="J55" i="16"/>
  <c r="J63" i="16"/>
  <c r="N51" i="16"/>
  <c r="J56" i="16"/>
  <c r="Q62" i="16"/>
  <c r="N67" i="16"/>
  <c r="J72" i="16"/>
  <c r="Q78" i="16"/>
  <c r="Q69" i="16"/>
  <c r="J79" i="16"/>
  <c r="Z371" i="16"/>
  <c r="AA419" i="16"/>
  <c r="AE25" i="16" s="1"/>
  <c r="AM25" i="20"/>
  <c r="AM32" i="21"/>
  <c r="AM37" i="21"/>
  <c r="AM38" i="17"/>
  <c r="AM37" i="20"/>
  <c r="P210" i="20"/>
  <c r="G212" i="20"/>
  <c r="P212" i="20" s="1"/>
  <c r="AM15" i="18"/>
  <c r="Q442" i="18"/>
  <c r="Z442" i="18" s="1"/>
  <c r="Z440" i="18"/>
  <c r="AM30" i="21"/>
  <c r="AM11" i="17"/>
  <c r="AM28" i="18"/>
  <c r="P463" i="20"/>
  <c r="G465" i="20"/>
  <c r="P465" i="20" s="1"/>
  <c r="AM23" i="20"/>
  <c r="AM35" i="17"/>
  <c r="AM19" i="17"/>
  <c r="AM34" i="21"/>
  <c r="P279" i="21"/>
  <c r="G281" i="21"/>
  <c r="P281" i="21" s="1"/>
  <c r="P279" i="18"/>
  <c r="G281" i="18"/>
  <c r="P281" i="18" s="1"/>
  <c r="AM31" i="20"/>
  <c r="AA486" i="24"/>
  <c r="AA141" i="19"/>
  <c r="AM33" i="21"/>
  <c r="AM26" i="21"/>
  <c r="AM37" i="18"/>
  <c r="AM29" i="21"/>
  <c r="AM26" i="17"/>
  <c r="AA394" i="19"/>
  <c r="AM22" i="17"/>
  <c r="AM29" i="18"/>
  <c r="AM24" i="18"/>
  <c r="AM13" i="21"/>
  <c r="AM22" i="18"/>
  <c r="AM28" i="17"/>
  <c r="AM11" i="20"/>
  <c r="AA141" i="22"/>
  <c r="P348" i="21"/>
  <c r="G350" i="21"/>
  <c r="P350" i="21" s="1"/>
  <c r="AM30" i="18"/>
  <c r="Z348" i="24"/>
  <c r="Q350" i="24"/>
  <c r="Z350" i="24" s="1"/>
  <c r="P463" i="16"/>
  <c r="G465" i="16"/>
  <c r="P465" i="16" s="1"/>
  <c r="AA95" i="21"/>
  <c r="AA350" i="19"/>
  <c r="AE22" i="19" s="1"/>
  <c r="AM25" i="18"/>
  <c r="AA187" i="23"/>
  <c r="Z463" i="21"/>
  <c r="Q465" i="21"/>
  <c r="Z465" i="21" s="1"/>
  <c r="AA210" i="23"/>
  <c r="Z417" i="19"/>
  <c r="Q419" i="19"/>
  <c r="Z419" i="19" s="1"/>
  <c r="AM13" i="18"/>
  <c r="Z325" i="21"/>
  <c r="Q327" i="21"/>
  <c r="Z327" i="21" s="1"/>
  <c r="AA143" i="16"/>
  <c r="AE13" i="16" s="1"/>
  <c r="Q55" i="20"/>
  <c r="Q68" i="20"/>
  <c r="Q54" i="20"/>
  <c r="J72" i="20"/>
  <c r="Q52" i="20"/>
  <c r="J70" i="20"/>
  <c r="J50" i="20"/>
  <c r="N63" i="20"/>
  <c r="N76" i="20"/>
  <c r="N56" i="20"/>
  <c r="Q63" i="20"/>
  <c r="N69" i="20"/>
  <c r="J78" i="20"/>
  <c r="Q56" i="20"/>
  <c r="Q62" i="20"/>
  <c r="N71" i="20"/>
  <c r="J77" i="20"/>
  <c r="Q53" i="20"/>
  <c r="J63" i="20"/>
  <c r="Q69" i="20"/>
  <c r="N74" i="20"/>
  <c r="J79" i="20"/>
  <c r="P164" i="21"/>
  <c r="G166" i="21"/>
  <c r="P166" i="21" s="1"/>
  <c r="AA394" i="23"/>
  <c r="AA419" i="22"/>
  <c r="AE25" i="22" s="1"/>
  <c r="AA256" i="19"/>
  <c r="Q54" i="18"/>
  <c r="J69" i="18"/>
  <c r="J57" i="18"/>
  <c r="Q50" i="18"/>
  <c r="N59" i="18"/>
  <c r="Q75" i="18"/>
  <c r="J53" i="18"/>
  <c r="J65" i="18"/>
  <c r="Q52" i="18"/>
  <c r="N57" i="18"/>
  <c r="J62" i="18"/>
  <c r="Q68" i="18"/>
  <c r="N73" i="18"/>
  <c r="J78" i="18"/>
  <c r="N54" i="18"/>
  <c r="J59" i="18"/>
  <c r="Q65" i="18"/>
  <c r="N70" i="18"/>
  <c r="J75" i="18"/>
  <c r="Q62" i="18"/>
  <c r="N67" i="18"/>
  <c r="J72" i="18"/>
  <c r="Q78" i="18"/>
  <c r="AM14" i="21"/>
  <c r="J54" i="17"/>
  <c r="N69" i="17"/>
  <c r="N77" i="17"/>
  <c r="J66" i="17"/>
  <c r="N65" i="17"/>
  <c r="J51" i="17"/>
  <c r="Q57" i="17"/>
  <c r="N62" i="17"/>
  <c r="J67" i="17"/>
  <c r="Q73" i="17"/>
  <c r="N78" i="17"/>
  <c r="J52" i="17"/>
  <c r="Q58" i="17"/>
  <c r="N63" i="17"/>
  <c r="J68" i="17"/>
  <c r="Q74" i="17"/>
  <c r="N79" i="17"/>
  <c r="Q55" i="17"/>
  <c r="N60" i="17"/>
  <c r="J65" i="17"/>
  <c r="Q71" i="17"/>
  <c r="N76" i="17"/>
  <c r="AM15" i="17"/>
  <c r="AM24" i="20"/>
  <c r="AM34" i="18"/>
  <c r="AM38" i="18"/>
  <c r="AM25" i="17"/>
  <c r="AM38" i="21"/>
  <c r="AM35" i="20"/>
  <c r="AM39" i="20"/>
  <c r="AM22" i="21"/>
  <c r="AM23" i="18"/>
  <c r="AM23" i="17"/>
  <c r="AM26" i="20"/>
  <c r="AM15" i="21"/>
  <c r="AM39" i="17"/>
  <c r="AM18" i="21"/>
  <c r="AM16" i="21"/>
  <c r="AA373" i="20"/>
  <c r="AE23" i="20" s="1"/>
  <c r="AM16" i="17"/>
  <c r="AM40" i="20"/>
  <c r="AM22" i="20"/>
  <c r="Z256" i="23"/>
  <c r="Q258" i="23"/>
  <c r="Z258" i="23" s="1"/>
  <c r="AM33" i="17"/>
  <c r="AM29" i="20"/>
  <c r="AA235" i="16"/>
  <c r="AE17" i="16" s="1"/>
  <c r="AM17" i="20"/>
  <c r="AA235" i="21"/>
  <c r="AE17" i="21" s="1"/>
  <c r="AM37" i="17"/>
  <c r="AM28" i="21"/>
  <c r="AM13" i="17"/>
  <c r="AA396" i="24"/>
  <c r="AE24" i="24" s="1"/>
  <c r="P348" i="24"/>
  <c r="G350" i="24"/>
  <c r="P350" i="24" s="1"/>
  <c r="AA235" i="18"/>
  <c r="AE17" i="18" s="1"/>
  <c r="AA348" i="19"/>
  <c r="AA373" i="19"/>
  <c r="AE23" i="19" s="1"/>
  <c r="P95" i="20"/>
  <c r="G97" i="20"/>
  <c r="P97" i="20" s="1"/>
  <c r="AA141" i="16"/>
  <c r="J60" i="20"/>
  <c r="J73" i="20"/>
  <c r="N60" i="20"/>
  <c r="N73" i="20"/>
  <c r="J57" i="20"/>
  <c r="Q71" i="20"/>
  <c r="Q51" i="20"/>
  <c r="Q64" i="20"/>
  <c r="Q50" i="20"/>
  <c r="N59" i="20"/>
  <c r="J65" i="20"/>
  <c r="N72" i="20"/>
  <c r="Q79" i="20"/>
  <c r="J64" i="20"/>
  <c r="Q72" i="20"/>
  <c r="Q78" i="20"/>
  <c r="N54" i="20"/>
  <c r="J59" i="20"/>
  <c r="Q65" i="20"/>
  <c r="N70" i="20"/>
  <c r="J75" i="20"/>
  <c r="AA417" i="22"/>
  <c r="AM27" i="21"/>
  <c r="P95" i="18"/>
  <c r="G97" i="18"/>
  <c r="P97" i="18" s="1"/>
  <c r="P463" i="17"/>
  <c r="G465" i="17"/>
  <c r="P465" i="17" s="1"/>
  <c r="N55" i="18"/>
  <c r="N76" i="18"/>
  <c r="N64" i="18"/>
  <c r="N51" i="18"/>
  <c r="J60" i="18"/>
  <c r="J77" i="18"/>
  <c r="Q59" i="18"/>
  <c r="N72" i="18"/>
  <c r="N53" i="18"/>
  <c r="J58" i="18"/>
  <c r="Q64" i="18"/>
  <c r="N69" i="18"/>
  <c r="J74" i="18"/>
  <c r="N50" i="18"/>
  <c r="J55" i="18"/>
  <c r="N66" i="18"/>
  <c r="J71" i="18"/>
  <c r="Q77" i="18"/>
  <c r="N63" i="18"/>
  <c r="J68" i="18"/>
  <c r="Q74" i="18"/>
  <c r="N79" i="18"/>
  <c r="AM20" i="17"/>
  <c r="N53" i="17"/>
  <c r="Q76" i="17"/>
  <c r="J50" i="17"/>
  <c r="N73" i="17"/>
  <c r="Q72" i="17"/>
  <c r="Q53" i="17"/>
  <c r="N58" i="17"/>
  <c r="J63" i="17"/>
  <c r="Q69" i="17"/>
  <c r="N74" i="17"/>
  <c r="J79" i="17"/>
  <c r="Q54" i="17"/>
  <c r="N59" i="17"/>
  <c r="J64" i="17"/>
  <c r="Q70" i="17"/>
  <c r="N75" i="17"/>
  <c r="Q51" i="17"/>
  <c r="N56" i="17"/>
  <c r="Q67" i="17"/>
  <c r="N72" i="17"/>
  <c r="J77" i="17"/>
  <c r="AM40" i="17"/>
  <c r="AM31" i="18"/>
  <c r="AM21" i="18"/>
  <c r="AM36" i="21"/>
  <c r="AM38" i="20"/>
  <c r="AM31" i="17"/>
  <c r="Q465" i="20"/>
  <c r="Z465" i="20" s="1"/>
  <c r="Z463" i="20"/>
  <c r="AM39" i="21"/>
  <c r="AM36" i="20"/>
  <c r="AM17" i="17"/>
  <c r="AM21" i="20"/>
  <c r="AA716" i="23"/>
  <c r="AA371" i="20"/>
  <c r="AA624" i="17"/>
  <c r="AA693" i="17"/>
  <c r="AM35" i="21"/>
  <c r="AA120" i="18"/>
  <c r="AE12" i="18" s="1"/>
  <c r="AM19" i="21"/>
  <c r="Z279" i="18"/>
  <c r="Q281" i="18"/>
  <c r="Z281" i="18" s="1"/>
  <c r="P256" i="23"/>
  <c r="AA256" i="23" s="1"/>
  <c r="G258" i="23"/>
  <c r="P258" i="23" s="1"/>
  <c r="AA258" i="23" s="1"/>
  <c r="AE18" i="23" s="1"/>
  <c r="AM25" i="21"/>
  <c r="AA233" i="16"/>
  <c r="AM12" i="21"/>
  <c r="AM17" i="18"/>
  <c r="AA233" i="21"/>
  <c r="AM16" i="18"/>
  <c r="AM27" i="17"/>
  <c r="AM20" i="20"/>
  <c r="AM26" i="18"/>
  <c r="AA624" i="23"/>
  <c r="AM21" i="21"/>
  <c r="Z348" i="21"/>
  <c r="Q350" i="21"/>
  <c r="Z350" i="21" s="1"/>
  <c r="AA394" i="24"/>
  <c r="AA693" i="18"/>
  <c r="AM18" i="18"/>
  <c r="Z463" i="16"/>
  <c r="Q465" i="16"/>
  <c r="Z465" i="16" s="1"/>
  <c r="AA233" i="18"/>
  <c r="AM11" i="18"/>
  <c r="AM31" i="21"/>
  <c r="AM21" i="17"/>
  <c r="AM35" i="18"/>
  <c r="AM14" i="18"/>
  <c r="AM24" i="17"/>
  <c r="P463" i="21"/>
  <c r="G465" i="21"/>
  <c r="P465" i="21" s="1"/>
  <c r="AA465" i="21" s="1"/>
  <c r="AE27" i="21" s="1"/>
  <c r="AM14" i="20"/>
  <c r="AA371" i="19"/>
  <c r="AM18" i="17"/>
  <c r="Q74" i="20"/>
  <c r="N79" i="20"/>
  <c r="J76" i="20"/>
  <c r="J56" i="20"/>
  <c r="J69" i="20"/>
  <c r="J52" i="20"/>
  <c r="Q60" i="20"/>
  <c r="N75" i="20"/>
  <c r="N52" i="20"/>
  <c r="Q59" i="20"/>
  <c r="N65" i="20"/>
  <c r="J74" i="20"/>
  <c r="N50" i="20"/>
  <c r="J55" i="20"/>
  <c r="J71" i="20"/>
  <c r="Q77" i="20"/>
  <c r="Z164" i="21"/>
  <c r="Q166" i="21"/>
  <c r="Z166" i="21" s="1"/>
  <c r="AM27" i="20"/>
  <c r="Q97" i="18"/>
  <c r="Z97" i="18" s="1"/>
  <c r="Z95" i="18"/>
  <c r="Q465" i="17"/>
  <c r="Z465" i="17" s="1"/>
  <c r="Z463" i="17"/>
  <c r="J56" i="18"/>
  <c r="Q55" i="18"/>
  <c r="Q71" i="18"/>
  <c r="J52" i="18"/>
  <c r="Q51" i="18"/>
  <c r="N60" i="18"/>
  <c r="Q79" i="18"/>
  <c r="J54" i="18"/>
  <c r="Q60" i="18"/>
  <c r="N65" i="18"/>
  <c r="J70" i="18"/>
  <c r="Q76" i="18"/>
  <c r="J51" i="18"/>
  <c r="Q57" i="18"/>
  <c r="N62" i="18"/>
  <c r="J67" i="18"/>
  <c r="Q73" i="18"/>
  <c r="N78" i="18"/>
  <c r="J64" i="18"/>
  <c r="Q70" i="18"/>
  <c r="N75" i="18"/>
  <c r="Q60" i="17"/>
  <c r="Q68" i="17"/>
  <c r="Q52" i="17"/>
  <c r="N57" i="17"/>
  <c r="Q56" i="17"/>
  <c r="J74" i="17"/>
  <c r="N54" i="17"/>
  <c r="J59" i="17"/>
  <c r="Q65" i="17"/>
  <c r="N70" i="17"/>
  <c r="J75" i="17"/>
  <c r="Q50" i="17"/>
  <c r="N55" i="17"/>
  <c r="J60" i="17"/>
  <c r="Q66" i="17"/>
  <c r="N71" i="17"/>
  <c r="J76" i="17"/>
  <c r="N52" i="17"/>
  <c r="J57" i="17"/>
  <c r="Q63" i="17"/>
  <c r="N68" i="17"/>
  <c r="J73" i="17"/>
  <c r="Q79" i="17"/>
  <c r="AM34" i="17"/>
  <c r="AM19" i="18"/>
  <c r="AM19" i="20"/>
  <c r="Z210" i="20"/>
  <c r="Q212" i="20"/>
  <c r="Z212" i="20" s="1"/>
  <c r="P440" i="18"/>
  <c r="G442" i="18"/>
  <c r="P442" i="18" s="1"/>
  <c r="AM16" i="20"/>
  <c r="AM17" i="21"/>
  <c r="AA442" i="19"/>
  <c r="AE26" i="19" s="1"/>
  <c r="AM33" i="18"/>
  <c r="Z279" i="21"/>
  <c r="Q281" i="21"/>
  <c r="Z281" i="21" s="1"/>
  <c r="AA118" i="18"/>
  <c r="AM29" i="17"/>
  <c r="AM12" i="20"/>
  <c r="AM24" i="21"/>
  <c r="AA488" i="24"/>
  <c r="AE28" i="24" s="1"/>
  <c r="AM32" i="18"/>
  <c r="AA143" i="19"/>
  <c r="AE13" i="19" s="1"/>
  <c r="AM33" i="20"/>
  <c r="AM20" i="18"/>
  <c r="AA396" i="19"/>
  <c r="AE24" i="19" s="1"/>
  <c r="AM12" i="17"/>
  <c r="AM28" i="20"/>
  <c r="AM36" i="17"/>
  <c r="AM18" i="20"/>
  <c r="AM30" i="20"/>
  <c r="AM30" i="17"/>
  <c r="AA143" i="22"/>
  <c r="AE13" i="22" s="1"/>
  <c r="AG20" i="22" s="1"/>
  <c r="AA97" i="21"/>
  <c r="AE11" i="21" s="1"/>
  <c r="AM14" i="17"/>
  <c r="AM23" i="21"/>
  <c r="Q79" i="21"/>
  <c r="J77" i="21"/>
  <c r="N76" i="21"/>
  <c r="Q75" i="21"/>
  <c r="J73" i="21"/>
  <c r="N72" i="21"/>
  <c r="Q71" i="21"/>
  <c r="J69" i="21"/>
  <c r="N68" i="21"/>
  <c r="Q67" i="21"/>
  <c r="J65" i="21"/>
  <c r="N64" i="21"/>
  <c r="Q63" i="21"/>
  <c r="J61" i="21"/>
  <c r="N60" i="21"/>
  <c r="Q59" i="21"/>
  <c r="J57" i="21"/>
  <c r="N56" i="21"/>
  <c r="Q55" i="21"/>
  <c r="J53" i="21"/>
  <c r="N52" i="21"/>
  <c r="Q51" i="21"/>
  <c r="N79" i="21"/>
  <c r="Q78" i="21"/>
  <c r="J76" i="21"/>
  <c r="N75" i="21"/>
  <c r="Q74" i="21"/>
  <c r="J72" i="21"/>
  <c r="N71" i="21"/>
  <c r="Q70" i="21"/>
  <c r="J68" i="21"/>
  <c r="N67" i="21"/>
  <c r="Q66" i="21"/>
  <c r="J64" i="21"/>
  <c r="N63" i="21"/>
  <c r="Q62" i="21"/>
  <c r="J60" i="21"/>
  <c r="N59" i="21"/>
  <c r="Q58" i="21"/>
  <c r="J56" i="21"/>
  <c r="N55" i="21"/>
  <c r="Q54" i="21"/>
  <c r="J52" i="21"/>
  <c r="N51" i="21"/>
  <c r="Q50" i="21"/>
  <c r="J79" i="21"/>
  <c r="N78" i="21"/>
  <c r="Q77" i="21"/>
  <c r="J71" i="21"/>
  <c r="N70" i="21"/>
  <c r="Q69" i="21"/>
  <c r="J63" i="21"/>
  <c r="N62" i="21"/>
  <c r="Q61" i="21"/>
  <c r="J55" i="21"/>
  <c r="N54" i="21"/>
  <c r="Q53" i="21"/>
  <c r="J78" i="21"/>
  <c r="N77" i="21"/>
  <c r="Q76" i="21"/>
  <c r="J70" i="21"/>
  <c r="N69" i="21"/>
  <c r="Q68" i="21"/>
  <c r="J62" i="21"/>
  <c r="N61" i="21"/>
  <c r="Q60" i="21"/>
  <c r="J54" i="21"/>
  <c r="N53" i="21"/>
  <c r="Q52" i="21"/>
  <c r="J75" i="21"/>
  <c r="N74" i="21"/>
  <c r="Q73" i="21"/>
  <c r="J67" i="21"/>
  <c r="N66" i="21"/>
  <c r="Q65" i="21"/>
  <c r="J59" i="21"/>
  <c r="N58" i="21"/>
  <c r="Q57" i="21"/>
  <c r="J51" i="21"/>
  <c r="N50" i="21"/>
  <c r="J74" i="21"/>
  <c r="N73" i="21"/>
  <c r="Q72" i="21"/>
  <c r="J66" i="21"/>
  <c r="N65" i="21"/>
  <c r="Q64" i="21"/>
  <c r="J58" i="21"/>
  <c r="N57" i="21"/>
  <c r="Q56" i="21"/>
  <c r="J50" i="21"/>
  <c r="AM40" i="21"/>
  <c r="AM12" i="18"/>
  <c r="AA189" i="23"/>
  <c r="AE15" i="23" s="1"/>
  <c r="AM40" i="18"/>
  <c r="P417" i="19"/>
  <c r="AA417" i="19" s="1"/>
  <c r="G419" i="19"/>
  <c r="P419" i="19" s="1"/>
  <c r="P325" i="21"/>
  <c r="AA325" i="21" s="1"/>
  <c r="G327" i="21"/>
  <c r="P327" i="21" s="1"/>
  <c r="AA327" i="21" s="1"/>
  <c r="AE21" i="21" s="1"/>
  <c r="Z95" i="20"/>
  <c r="Q97" i="20"/>
  <c r="Z97" i="20" s="1"/>
  <c r="AM36" i="18"/>
  <c r="J54" i="20"/>
  <c r="N67" i="20"/>
  <c r="J53" i="20"/>
  <c r="Q67" i="20"/>
  <c r="N51" i="20"/>
  <c r="N64" i="20"/>
  <c r="N77" i="20"/>
  <c r="N57" i="20"/>
  <c r="Q70" i="20"/>
  <c r="N53" i="20"/>
  <c r="J62" i="20"/>
  <c r="J68" i="20"/>
  <c r="Q76" i="20"/>
  <c r="N55" i="20"/>
  <c r="N68" i="20"/>
  <c r="Q75" i="20"/>
  <c r="J51" i="20"/>
  <c r="Q57" i="20"/>
  <c r="N62" i="20"/>
  <c r="J67" i="20"/>
  <c r="Q73" i="20"/>
  <c r="AM27" i="18"/>
  <c r="AA396" i="23"/>
  <c r="AE24" i="23" s="1"/>
  <c r="Q67" i="18"/>
  <c r="N56" i="18"/>
  <c r="J73" i="18"/>
  <c r="Q58" i="18"/>
  <c r="N68" i="18"/>
  <c r="N52" i="18"/>
  <c r="Q63" i="18"/>
  <c r="J50" i="18"/>
  <c r="Q56" i="18"/>
  <c r="J66" i="18"/>
  <c r="Q72" i="18"/>
  <c r="N77" i="18"/>
  <c r="Q53" i="18"/>
  <c r="N58" i="18"/>
  <c r="J63" i="18"/>
  <c r="Q69" i="18"/>
  <c r="N74" i="18"/>
  <c r="J79" i="18"/>
  <c r="Q66" i="18"/>
  <c r="N71" i="18"/>
  <c r="AA647" i="16"/>
  <c r="J78" i="17"/>
  <c r="J62" i="17"/>
  <c r="J70" i="17"/>
  <c r="Q64" i="17"/>
  <c r="J58" i="17"/>
  <c r="N50" i="17"/>
  <c r="J55" i="17"/>
  <c r="N66" i="17"/>
  <c r="J71" i="17"/>
  <c r="Q77" i="17"/>
  <c r="N51" i="17"/>
  <c r="J56" i="17"/>
  <c r="Q62" i="17"/>
  <c r="N67" i="17"/>
  <c r="J72" i="17"/>
  <c r="Q78" i="17"/>
  <c r="J53" i="17"/>
  <c r="Q59" i="17"/>
  <c r="N64" i="17"/>
  <c r="J69" i="17"/>
  <c r="AM20" i="21"/>
  <c r="AZ98" i="29" l="1"/>
  <c r="AC98" i="14"/>
  <c r="AC68" i="14"/>
  <c r="AZ68" i="29"/>
  <c r="AA95" i="17"/>
  <c r="AA210" i="17"/>
  <c r="AC38" i="14"/>
  <c r="AZ38" i="29"/>
  <c r="AZ46" i="29"/>
  <c r="AC46" i="14"/>
  <c r="AA187" i="16"/>
  <c r="AC45" i="14"/>
  <c r="AG21" i="23"/>
  <c r="AA350" i="24"/>
  <c r="AE22" i="24" s="1"/>
  <c r="AA143" i="23"/>
  <c r="AE13" i="23" s="1"/>
  <c r="AF24" i="23" s="1"/>
  <c r="AA463" i="21"/>
  <c r="AA348" i="24"/>
  <c r="AA419" i="19"/>
  <c r="AE25" i="19" s="1"/>
  <c r="AF36" i="19" s="1"/>
  <c r="AA187" i="18"/>
  <c r="AA189" i="18"/>
  <c r="AE15" i="18" s="1"/>
  <c r="AA442" i="18"/>
  <c r="AE26" i="18" s="1"/>
  <c r="AA486" i="18"/>
  <c r="AA488" i="18"/>
  <c r="AE28" i="18" s="1"/>
  <c r="AA440" i="18"/>
  <c r="AA164" i="17"/>
  <c r="AA442" i="16"/>
  <c r="AE26" i="16" s="1"/>
  <c r="AA256" i="16"/>
  <c r="AA95" i="16"/>
  <c r="AA258" i="16"/>
  <c r="AE18" i="16" s="1"/>
  <c r="AA97" i="16"/>
  <c r="AE11" i="16" s="1"/>
  <c r="AA555" i="16"/>
  <c r="AA189" i="16"/>
  <c r="AE15" i="16" s="1"/>
  <c r="AA557" i="16"/>
  <c r="AE31" i="16" s="1"/>
  <c r="AA279" i="16"/>
  <c r="AA304" i="16"/>
  <c r="AE20" i="16" s="1"/>
  <c r="AA371" i="16"/>
  <c r="AA373" i="16"/>
  <c r="AE23" i="16" s="1"/>
  <c r="AA302" i="16"/>
  <c r="AG24" i="23"/>
  <c r="AF25" i="19"/>
  <c r="AG20" i="19"/>
  <c r="AF21" i="22"/>
  <c r="AG28" i="24"/>
  <c r="AF28" i="24"/>
  <c r="AF33" i="24"/>
  <c r="AF31" i="24"/>
  <c r="AF36" i="24"/>
  <c r="AG34" i="24"/>
  <c r="AG32" i="24"/>
  <c r="AF34" i="24"/>
  <c r="AF11" i="24"/>
  <c r="AG12" i="22"/>
  <c r="AG28" i="19"/>
  <c r="AG17" i="22"/>
  <c r="AF27" i="23"/>
  <c r="AG21" i="24"/>
  <c r="AF18" i="23"/>
  <c r="AG28" i="22"/>
  <c r="AA465" i="17"/>
  <c r="AE27" i="17" s="1"/>
  <c r="AF24" i="17" s="1"/>
  <c r="AG22" i="22"/>
  <c r="AF23" i="19"/>
  <c r="AF15" i="22"/>
  <c r="AF32" i="19"/>
  <c r="AG33" i="19"/>
  <c r="AG29" i="19"/>
  <c r="AG26" i="24"/>
  <c r="AF19" i="22"/>
  <c r="AG25" i="22"/>
  <c r="AF25" i="22"/>
  <c r="AA166" i="21"/>
  <c r="AE14" i="21" s="1"/>
  <c r="AG27" i="21" s="1"/>
  <c r="AG20" i="24"/>
  <c r="AF22" i="19"/>
  <c r="AA465" i="16"/>
  <c r="AE27" i="16" s="1"/>
  <c r="AA348" i="21"/>
  <c r="AA279" i="18"/>
  <c r="AA281" i="21"/>
  <c r="AE19" i="21" s="1"/>
  <c r="AA465" i="20"/>
  <c r="AE27" i="20" s="1"/>
  <c r="AF23" i="20" s="1"/>
  <c r="AG30" i="22"/>
  <c r="AF34" i="22"/>
  <c r="AG34" i="22"/>
  <c r="AG40" i="22"/>
  <c r="AF32" i="22"/>
  <c r="AF33" i="22"/>
  <c r="AG11" i="22"/>
  <c r="AG29" i="23"/>
  <c r="AG33" i="23"/>
  <c r="AF32" i="23"/>
  <c r="AG12" i="24"/>
  <c r="AA212" i="20"/>
  <c r="AE16" i="20" s="1"/>
  <c r="AF21" i="19"/>
  <c r="AF12" i="22"/>
  <c r="AF19" i="23"/>
  <c r="AF36" i="17"/>
  <c r="AF13" i="24"/>
  <c r="AA463" i="17"/>
  <c r="AA97" i="18"/>
  <c r="AE11" i="18" s="1"/>
  <c r="AG19" i="24"/>
  <c r="AA97" i="20"/>
  <c r="AE11" i="20" s="1"/>
  <c r="AF16" i="22"/>
  <c r="AG34" i="19"/>
  <c r="AF40" i="19"/>
  <c r="AF11" i="19"/>
  <c r="AG19" i="22"/>
  <c r="AF26" i="22"/>
  <c r="AF12" i="19"/>
  <c r="AA164" i="21"/>
  <c r="AG16" i="22"/>
  <c r="AA463" i="16"/>
  <c r="AF14" i="24"/>
  <c r="AG12" i="23"/>
  <c r="AA279" i="21"/>
  <c r="AA463" i="20"/>
  <c r="AG36" i="22"/>
  <c r="AF37" i="22"/>
  <c r="AG37" i="22"/>
  <c r="AF30" i="22"/>
  <c r="AF39" i="22"/>
  <c r="AG33" i="22"/>
  <c r="AG31" i="23"/>
  <c r="AG34" i="23"/>
  <c r="AF40" i="23"/>
  <c r="AF21" i="23"/>
  <c r="AA210" i="20"/>
  <c r="AF19" i="24"/>
  <c r="AF13" i="19"/>
  <c r="AF12" i="23"/>
  <c r="AF40" i="24"/>
  <c r="AF28" i="22"/>
  <c r="AG25" i="23"/>
  <c r="AF15" i="24"/>
  <c r="AF25" i="24"/>
  <c r="AF23" i="22"/>
  <c r="AF16" i="19"/>
  <c r="AG13" i="24"/>
  <c r="AG26" i="23"/>
  <c r="AF18" i="24"/>
  <c r="AF14" i="19"/>
  <c r="AF24" i="22"/>
  <c r="AA95" i="18"/>
  <c r="AA95" i="20"/>
  <c r="AG23" i="22"/>
  <c r="AG24" i="24"/>
  <c r="AF24" i="24"/>
  <c r="AF38" i="19"/>
  <c r="AF31" i="19"/>
  <c r="AG17" i="19"/>
  <c r="AF21" i="24"/>
  <c r="AG23" i="20"/>
  <c r="AF17" i="24"/>
  <c r="AF23" i="24"/>
  <c r="AG26" i="22"/>
  <c r="AG12" i="19"/>
  <c r="AF18" i="22"/>
  <c r="AG15" i="22"/>
  <c r="AG21" i="22"/>
  <c r="AG14" i="24"/>
  <c r="AG27" i="24"/>
  <c r="AF27" i="22"/>
  <c r="AG29" i="22"/>
  <c r="AF36" i="22"/>
  <c r="AG32" i="22"/>
  <c r="AF29" i="22"/>
  <c r="AG31" i="22"/>
  <c r="AG39" i="22"/>
  <c r="AF31" i="23"/>
  <c r="AF37" i="23"/>
  <c r="AG37" i="23"/>
  <c r="AG39" i="23"/>
  <c r="AF35" i="23"/>
  <c r="AG32" i="23"/>
  <c r="AG11" i="23"/>
  <c r="AF20" i="23"/>
  <c r="AG15" i="23"/>
  <c r="AF15" i="23"/>
  <c r="AG13" i="23"/>
  <c r="AG13" i="22"/>
  <c r="AF13" i="22"/>
  <c r="AG27" i="23"/>
  <c r="AF24" i="19"/>
  <c r="AG26" i="19"/>
  <c r="AG17" i="23"/>
  <c r="AF17" i="22"/>
  <c r="AG25" i="24"/>
  <c r="AF20" i="19"/>
  <c r="AG14" i="22"/>
  <c r="AF26" i="23"/>
  <c r="AG18" i="24"/>
  <c r="AG14" i="19"/>
  <c r="AF22" i="22"/>
  <c r="AF25" i="23"/>
  <c r="AG15" i="24"/>
  <c r="AG23" i="23"/>
  <c r="AG22" i="24"/>
  <c r="AF22" i="24"/>
  <c r="AG32" i="19"/>
  <c r="AG39" i="19"/>
  <c r="AF37" i="19"/>
  <c r="AG22" i="23"/>
  <c r="AF27" i="24"/>
  <c r="AG27" i="22"/>
  <c r="AF26" i="24"/>
  <c r="AG17" i="24"/>
  <c r="AF14" i="22"/>
  <c r="AG24" i="22"/>
  <c r="AG18" i="22"/>
  <c r="AF28" i="23"/>
  <c r="AF20" i="24"/>
  <c r="AA350" i="21"/>
  <c r="AE22" i="21" s="1"/>
  <c r="AA281" i="18"/>
  <c r="AE19" i="18" s="1"/>
  <c r="AF15" i="19"/>
  <c r="AF40" i="22"/>
  <c r="AG38" i="22"/>
  <c r="AF35" i="22"/>
  <c r="AG35" i="22"/>
  <c r="AF38" i="22"/>
  <c r="AF31" i="22"/>
  <c r="AF11" i="22"/>
  <c r="AG38" i="23"/>
  <c r="AF38" i="23"/>
  <c r="AG30" i="23"/>
  <c r="AF30" i="23"/>
  <c r="AG35" i="23"/>
  <c r="AF36" i="23"/>
  <c r="AF12" i="24"/>
  <c r="AF20" i="22"/>
  <c r="AF27" i="19"/>
  <c r="AF13" i="23"/>
  <c r="AF17" i="23" l="1"/>
  <c r="AF11" i="23"/>
  <c r="AF39" i="23"/>
  <c r="AF14" i="23"/>
  <c r="AG40" i="23"/>
  <c r="AF33" i="23"/>
  <c r="AG28" i="23"/>
  <c r="AG18" i="23"/>
  <c r="AF16" i="23"/>
  <c r="AG19" i="23"/>
  <c r="AG16" i="23"/>
  <c r="AG36" i="23"/>
  <c r="AF29" i="23"/>
  <c r="AF23" i="23"/>
  <c r="AF34" i="23"/>
  <c r="AF22" i="23"/>
  <c r="AG14" i="23"/>
  <c r="AH21" i="23" s="1"/>
  <c r="AG20" i="23"/>
  <c r="AG11" i="24"/>
  <c r="AH27" i="24" s="1"/>
  <c r="AG38" i="24"/>
  <c r="AG31" i="24"/>
  <c r="AF16" i="24"/>
  <c r="AG30" i="24"/>
  <c r="AG37" i="24"/>
  <c r="AG36" i="24"/>
  <c r="AG39" i="24"/>
  <c r="AG35" i="24"/>
  <c r="AG29" i="24"/>
  <c r="AG40" i="24"/>
  <c r="AG33" i="24"/>
  <c r="AG16" i="24"/>
  <c r="AH17" i="24"/>
  <c r="AH14" i="22"/>
  <c r="AH38" i="24"/>
  <c r="AG23" i="24"/>
  <c r="AF32" i="24"/>
  <c r="AF38" i="24"/>
  <c r="AF30" i="24"/>
  <c r="AF35" i="24"/>
  <c r="AF37" i="24"/>
  <c r="AF39" i="24"/>
  <c r="AF29" i="24"/>
  <c r="E78" i="24" s="1"/>
  <c r="AG35" i="19"/>
  <c r="AF30" i="19"/>
  <c r="AF28" i="19"/>
  <c r="AG24" i="19"/>
  <c r="AG30" i="19"/>
  <c r="AG27" i="19"/>
  <c r="AF35" i="19"/>
  <c r="AG13" i="19"/>
  <c r="AF17" i="19"/>
  <c r="AF34" i="19"/>
  <c r="AG11" i="19"/>
  <c r="AF33" i="19"/>
  <c r="AG23" i="19"/>
  <c r="AG16" i="19"/>
  <c r="AF18" i="19"/>
  <c r="AG18" i="19"/>
  <c r="AG19" i="19"/>
  <c r="AF39" i="19"/>
  <c r="AF26" i="19"/>
  <c r="AF19" i="19"/>
  <c r="AG37" i="19"/>
  <c r="AG38" i="19"/>
  <c r="AG36" i="19"/>
  <c r="AG40" i="19"/>
  <c r="AG31" i="19"/>
  <c r="AG22" i="19"/>
  <c r="AF29" i="19"/>
  <c r="AG25" i="19"/>
  <c r="AG15" i="19"/>
  <c r="AG21" i="19"/>
  <c r="AH14" i="19"/>
  <c r="AF17" i="18"/>
  <c r="AF26" i="17"/>
  <c r="AF19" i="17"/>
  <c r="AG24" i="17"/>
  <c r="AF38" i="17"/>
  <c r="AG38" i="17"/>
  <c r="AG19" i="17"/>
  <c r="AF34" i="17"/>
  <c r="AF12" i="17"/>
  <c r="AG34" i="17"/>
  <c r="AF25" i="17"/>
  <c r="AF13" i="17"/>
  <c r="AF30" i="16"/>
  <c r="AG24" i="16"/>
  <c r="AF37" i="16"/>
  <c r="AG19" i="16"/>
  <c r="AG29" i="16"/>
  <c r="AG32" i="16"/>
  <c r="AG37" i="16"/>
  <c r="AG18" i="16"/>
  <c r="AF25" i="16"/>
  <c r="AG28" i="16"/>
  <c r="AF32" i="16"/>
  <c r="AG26" i="16"/>
  <c r="AF11" i="16"/>
  <c r="AF13" i="16"/>
  <c r="AF21" i="16"/>
  <c r="AG34" i="16"/>
  <c r="AF17" i="16"/>
  <c r="AF19" i="16"/>
  <c r="AG39" i="16"/>
  <c r="AF31" i="16"/>
  <c r="AG17" i="16"/>
  <c r="AG16" i="16"/>
  <c r="AG11" i="16"/>
  <c r="AF36" i="16"/>
  <c r="AF35" i="16"/>
  <c r="AF34" i="16"/>
  <c r="AG18" i="17"/>
  <c r="AG20" i="17"/>
  <c r="AF18" i="17"/>
  <c r="AG28" i="17"/>
  <c r="AG13" i="17"/>
  <c r="AG12" i="17"/>
  <c r="AF39" i="17"/>
  <c r="AG32" i="17"/>
  <c r="AF17" i="17"/>
  <c r="AF37" i="17"/>
  <c r="AG17" i="17"/>
  <c r="AF14" i="17"/>
  <c r="AG22" i="17"/>
  <c r="AF15" i="17"/>
  <c r="AG25" i="17"/>
  <c r="AG15" i="17"/>
  <c r="AF35" i="17"/>
  <c r="AG31" i="17"/>
  <c r="AG40" i="17"/>
  <c r="AG35" i="17"/>
  <c r="AG11" i="17"/>
  <c r="AG36" i="17"/>
  <c r="AF11" i="17"/>
  <c r="AG14" i="17"/>
  <c r="AG26" i="17"/>
  <c r="AF29" i="17"/>
  <c r="AG29" i="17"/>
  <c r="AF28" i="17"/>
  <c r="AF22" i="17"/>
  <c r="AG21" i="17"/>
  <c r="AF30" i="17"/>
  <c r="AF33" i="17"/>
  <c r="AG33" i="17"/>
  <c r="AF31" i="17"/>
  <c r="AG37" i="17"/>
  <c r="AF32" i="17"/>
  <c r="AF40" i="17"/>
  <c r="AF20" i="17"/>
  <c r="AF21" i="17"/>
  <c r="AF38" i="16"/>
  <c r="AG13" i="16"/>
  <c r="AG38" i="16"/>
  <c r="AG36" i="16"/>
  <c r="AF14" i="16"/>
  <c r="AF23" i="16"/>
  <c r="AG22" i="16"/>
  <c r="AG40" i="16"/>
  <c r="AF12" i="16"/>
  <c r="AF28" i="16"/>
  <c r="AG35" i="16"/>
  <c r="AG23" i="16"/>
  <c r="AF22" i="16"/>
  <c r="AF29" i="16"/>
  <c r="AF20" i="16"/>
  <c r="AH30" i="23"/>
  <c r="AH38" i="22"/>
  <c r="AH19" i="19"/>
  <c r="AF22" i="21"/>
  <c r="AG22" i="21"/>
  <c r="AH18" i="22"/>
  <c r="AH35" i="19"/>
  <c r="AH25" i="24"/>
  <c r="AF26" i="21"/>
  <c r="AF13" i="21"/>
  <c r="AF31" i="21"/>
  <c r="AF38" i="21"/>
  <c r="AF30" i="21"/>
  <c r="AF40" i="21"/>
  <c r="AF33" i="21"/>
  <c r="AG29" i="21"/>
  <c r="AH16" i="23"/>
  <c r="AH39" i="22"/>
  <c r="AH17" i="19"/>
  <c r="AH23" i="22"/>
  <c r="AH26" i="23"/>
  <c r="AG15" i="18"/>
  <c r="AH30" i="24"/>
  <c r="AF21" i="21"/>
  <c r="AH31" i="23"/>
  <c r="AG17" i="18"/>
  <c r="AH19" i="24"/>
  <c r="AH30" i="22"/>
  <c r="AH22" i="19"/>
  <c r="AH28" i="23"/>
  <c r="AF14" i="21"/>
  <c r="AG14" i="21"/>
  <c r="AG18" i="21"/>
  <c r="AF18" i="21"/>
  <c r="AF33" i="16"/>
  <c r="AH33" i="19"/>
  <c r="AF20" i="21"/>
  <c r="AH14" i="23"/>
  <c r="AH28" i="22"/>
  <c r="AH21" i="24"/>
  <c r="AG30" i="17"/>
  <c r="D79" i="24"/>
  <c r="E74" i="24"/>
  <c r="C68" i="24"/>
  <c r="E66" i="24"/>
  <c r="D63" i="24"/>
  <c r="C60" i="24"/>
  <c r="E58" i="24"/>
  <c r="D55" i="24"/>
  <c r="C52" i="24"/>
  <c r="E50" i="24"/>
  <c r="D78" i="24"/>
  <c r="E73" i="24"/>
  <c r="C67" i="24"/>
  <c r="E65" i="24"/>
  <c r="D62" i="24"/>
  <c r="C59" i="24"/>
  <c r="E57" i="24"/>
  <c r="D54" i="24"/>
  <c r="C51" i="24"/>
  <c r="E75" i="24"/>
  <c r="C61" i="24"/>
  <c r="E59" i="24"/>
  <c r="D52" i="24"/>
  <c r="E72" i="24"/>
  <c r="D65" i="24"/>
  <c r="C58" i="24"/>
  <c r="E56" i="24"/>
  <c r="C73" i="24"/>
  <c r="C65" i="24"/>
  <c r="C57" i="24"/>
  <c r="E79" i="24"/>
  <c r="D64" i="24"/>
  <c r="C78" i="24"/>
  <c r="E76" i="24"/>
  <c r="D69" i="24"/>
  <c r="C62" i="24"/>
  <c r="E60" i="24"/>
  <c r="D53" i="24"/>
  <c r="AH28" i="24"/>
  <c r="AH20" i="23"/>
  <c r="AH24" i="23"/>
  <c r="AG14" i="16"/>
  <c r="AH24" i="19"/>
  <c r="AH13" i="22"/>
  <c r="AG32" i="21"/>
  <c r="AG13" i="21"/>
  <c r="AG24" i="21"/>
  <c r="AG35" i="21"/>
  <c r="AF35" i="21"/>
  <c r="AG31" i="21"/>
  <c r="AF29" i="21"/>
  <c r="AG37" i="21"/>
  <c r="AH11" i="23"/>
  <c r="AH37" i="23"/>
  <c r="AH31" i="22"/>
  <c r="AH29" i="22"/>
  <c r="AH14" i="24"/>
  <c r="AH12" i="19"/>
  <c r="AH27" i="19"/>
  <c r="AH37" i="19"/>
  <c r="AH38" i="19"/>
  <c r="AH13" i="24"/>
  <c r="AH36" i="19"/>
  <c r="AH40" i="24"/>
  <c r="AG21" i="21"/>
  <c r="AH36" i="23"/>
  <c r="AH37" i="22"/>
  <c r="AH19" i="22"/>
  <c r="AF17" i="21"/>
  <c r="E79" i="19"/>
  <c r="C77" i="19"/>
  <c r="D76" i="19"/>
  <c r="E75" i="19"/>
  <c r="C73" i="19"/>
  <c r="D72" i="19"/>
  <c r="E71" i="19"/>
  <c r="C69" i="19"/>
  <c r="D68" i="19"/>
  <c r="E67" i="19"/>
  <c r="C65" i="19"/>
  <c r="D64" i="19"/>
  <c r="E63" i="19"/>
  <c r="C61" i="19"/>
  <c r="D60" i="19"/>
  <c r="E59" i="19"/>
  <c r="C57" i="19"/>
  <c r="D56" i="19"/>
  <c r="E55" i="19"/>
  <c r="C53" i="19"/>
  <c r="D52" i="19"/>
  <c r="E51" i="19"/>
  <c r="D79" i="19"/>
  <c r="E78" i="19"/>
  <c r="C76" i="19"/>
  <c r="D75" i="19"/>
  <c r="E74" i="19"/>
  <c r="C72" i="19"/>
  <c r="D71" i="19"/>
  <c r="E70" i="19"/>
  <c r="C68" i="19"/>
  <c r="D67" i="19"/>
  <c r="E66" i="19"/>
  <c r="C64" i="19"/>
  <c r="D63" i="19"/>
  <c r="E62" i="19"/>
  <c r="C60" i="19"/>
  <c r="D59" i="19"/>
  <c r="E58" i="19"/>
  <c r="C56" i="19"/>
  <c r="D55" i="19"/>
  <c r="E54" i="19"/>
  <c r="C52" i="19"/>
  <c r="D51" i="19"/>
  <c r="E50" i="19"/>
  <c r="C79" i="19"/>
  <c r="D78" i="19"/>
  <c r="E77" i="19"/>
  <c r="C71" i="19"/>
  <c r="D70" i="19"/>
  <c r="E69" i="19"/>
  <c r="C63" i="19"/>
  <c r="D62" i="19"/>
  <c r="E61" i="19"/>
  <c r="C55" i="19"/>
  <c r="D54" i="19"/>
  <c r="E53" i="19"/>
  <c r="C78" i="19"/>
  <c r="D77" i="19"/>
  <c r="E76" i="19"/>
  <c r="C70" i="19"/>
  <c r="D69" i="19"/>
  <c r="E68" i="19"/>
  <c r="C62" i="19"/>
  <c r="D61" i="19"/>
  <c r="E60" i="19"/>
  <c r="C54" i="19"/>
  <c r="D53" i="19"/>
  <c r="E52" i="19"/>
  <c r="C75" i="19"/>
  <c r="E73" i="19"/>
  <c r="D66" i="19"/>
  <c r="C59" i="19"/>
  <c r="E57" i="19"/>
  <c r="D50" i="19"/>
  <c r="D73" i="19"/>
  <c r="C66" i="19"/>
  <c r="E64" i="19"/>
  <c r="D57" i="19"/>
  <c r="C50" i="19"/>
  <c r="D74" i="19"/>
  <c r="C67" i="19"/>
  <c r="E65" i="19"/>
  <c r="D58" i="19"/>
  <c r="C51" i="19"/>
  <c r="E72" i="19"/>
  <c r="D65" i="19"/>
  <c r="C58" i="19"/>
  <c r="E56" i="19"/>
  <c r="C74" i="19"/>
  <c r="AH34" i="19"/>
  <c r="AG11" i="18"/>
  <c r="AF11" i="18"/>
  <c r="AG38" i="18"/>
  <c r="AG39" i="18"/>
  <c r="AF38" i="18"/>
  <c r="AF39" i="18"/>
  <c r="AF37" i="18"/>
  <c r="AG29" i="18"/>
  <c r="AG30" i="18"/>
  <c r="AG32" i="18"/>
  <c r="AF35" i="18"/>
  <c r="AF40" i="18"/>
  <c r="AG37" i="18"/>
  <c r="AF30" i="18"/>
  <c r="AF32" i="18"/>
  <c r="AG34" i="18"/>
  <c r="AF33" i="18"/>
  <c r="AG36" i="18"/>
  <c r="AF34" i="18"/>
  <c r="AG33" i="18"/>
  <c r="AF29" i="18"/>
  <c r="AF36" i="18"/>
  <c r="AG35" i="18"/>
  <c r="AG40" i="18"/>
  <c r="AF27" i="18"/>
  <c r="AG24" i="18"/>
  <c r="AF23" i="18"/>
  <c r="AG16" i="18"/>
  <c r="AF24" i="18"/>
  <c r="AF16" i="18"/>
  <c r="AG20" i="18"/>
  <c r="AF21" i="18"/>
  <c r="AG31" i="18"/>
  <c r="AF20" i="18"/>
  <c r="AG27" i="18"/>
  <c r="AG23" i="18"/>
  <c r="AG21" i="18"/>
  <c r="AF31" i="18"/>
  <c r="AG28" i="18"/>
  <c r="AG14" i="18"/>
  <c r="AF22" i="18"/>
  <c r="AF28" i="18"/>
  <c r="AF14" i="18"/>
  <c r="AF25" i="18"/>
  <c r="AF13" i="18"/>
  <c r="AG25" i="18"/>
  <c r="AG13" i="18"/>
  <c r="AG18" i="18"/>
  <c r="AF18" i="18"/>
  <c r="AG22" i="18"/>
  <c r="AF23" i="21"/>
  <c r="AH37" i="24"/>
  <c r="AH29" i="23"/>
  <c r="AH40" i="22"/>
  <c r="AG27" i="20"/>
  <c r="AF27" i="20"/>
  <c r="AF15" i="21"/>
  <c r="AH26" i="24"/>
  <c r="AG30" i="16"/>
  <c r="AG31" i="16"/>
  <c r="AH11" i="19"/>
  <c r="AG21" i="16"/>
  <c r="AH22" i="22"/>
  <c r="AG12" i="21"/>
  <c r="AH17" i="22"/>
  <c r="AF26" i="16"/>
  <c r="AH18" i="19"/>
  <c r="AH21" i="19"/>
  <c r="AG19" i="18"/>
  <c r="AF19" i="18"/>
  <c r="AH39" i="19"/>
  <c r="AH35" i="23"/>
  <c r="AH38" i="23"/>
  <c r="AH35" i="22"/>
  <c r="AH24" i="22"/>
  <c r="AH27" i="22"/>
  <c r="AH22" i="23"/>
  <c r="AH15" i="24"/>
  <c r="AH18" i="24"/>
  <c r="AF12" i="21"/>
  <c r="AF27" i="21"/>
  <c r="AH33" i="24"/>
  <c r="AF32" i="21"/>
  <c r="AG16" i="21"/>
  <c r="AG40" i="21"/>
  <c r="AG39" i="21"/>
  <c r="AF39" i="21"/>
  <c r="AG34" i="21"/>
  <c r="AF24" i="21"/>
  <c r="AF37" i="21"/>
  <c r="AG11" i="21"/>
  <c r="AH15" i="23"/>
  <c r="AH32" i="23"/>
  <c r="AH21" i="22"/>
  <c r="AH26" i="22"/>
  <c r="AF12" i="18"/>
  <c r="AH25" i="23"/>
  <c r="AF26" i="18"/>
  <c r="AH35" i="24"/>
  <c r="AH13" i="19"/>
  <c r="AH19" i="23"/>
  <c r="AH34" i="23"/>
  <c r="AH33" i="22"/>
  <c r="AH12" i="23"/>
  <c r="AG17" i="21"/>
  <c r="AH40" i="19"/>
  <c r="AH31" i="19"/>
  <c r="AG16" i="20"/>
  <c r="AF16" i="20"/>
  <c r="AH11" i="22"/>
  <c r="AH34" i="22"/>
  <c r="AG25" i="16"/>
  <c r="AH20" i="24"/>
  <c r="AF15" i="16"/>
  <c r="AH25" i="22"/>
  <c r="AG28" i="21"/>
  <c r="AF39" i="16"/>
  <c r="AF40" i="16"/>
  <c r="AH29" i="19"/>
  <c r="AF27" i="17"/>
  <c r="AG27" i="17"/>
  <c r="AF23" i="17"/>
  <c r="AG23" i="17"/>
  <c r="AG39" i="17"/>
  <c r="AG16" i="17"/>
  <c r="AG23" i="21"/>
  <c r="AH18" i="23"/>
  <c r="AG25" i="21"/>
  <c r="AH28" i="19"/>
  <c r="AH32" i="24"/>
  <c r="AH25" i="19"/>
  <c r="AH15" i="19"/>
  <c r="AH20" i="22"/>
  <c r="C79" i="22"/>
  <c r="D78" i="22"/>
  <c r="E77" i="22"/>
  <c r="C75" i="22"/>
  <c r="D74" i="22"/>
  <c r="E73" i="22"/>
  <c r="C71" i="22"/>
  <c r="D70" i="22"/>
  <c r="E69" i="22"/>
  <c r="C67" i="22"/>
  <c r="D66" i="22"/>
  <c r="E65" i="22"/>
  <c r="C63" i="22"/>
  <c r="D62" i="22"/>
  <c r="E61" i="22"/>
  <c r="C59" i="22"/>
  <c r="D58" i="22"/>
  <c r="E57" i="22"/>
  <c r="C55" i="22"/>
  <c r="D54" i="22"/>
  <c r="E53" i="22"/>
  <c r="C51" i="22"/>
  <c r="D50" i="22"/>
  <c r="C78" i="22"/>
  <c r="D77" i="22"/>
  <c r="E76" i="22"/>
  <c r="C74" i="22"/>
  <c r="D73" i="22"/>
  <c r="E72" i="22"/>
  <c r="C70" i="22"/>
  <c r="D69" i="22"/>
  <c r="E68" i="22"/>
  <c r="C66" i="22"/>
  <c r="D65" i="22"/>
  <c r="E64" i="22"/>
  <c r="C62" i="22"/>
  <c r="D61" i="22"/>
  <c r="E60" i="22"/>
  <c r="C58" i="22"/>
  <c r="D57" i="22"/>
  <c r="E56" i="22"/>
  <c r="C54" i="22"/>
  <c r="D53" i="22"/>
  <c r="E52" i="22"/>
  <c r="C50" i="22"/>
  <c r="C77" i="22"/>
  <c r="D76" i="22"/>
  <c r="E75" i="22"/>
  <c r="C69" i="22"/>
  <c r="D68" i="22"/>
  <c r="E67" i="22"/>
  <c r="C61" i="22"/>
  <c r="D60" i="22"/>
  <c r="E59" i="22"/>
  <c r="C53" i="22"/>
  <c r="D52" i="22"/>
  <c r="E51" i="22"/>
  <c r="C76" i="22"/>
  <c r="D75" i="22"/>
  <c r="E74" i="22"/>
  <c r="C68" i="22"/>
  <c r="D67" i="22"/>
  <c r="E66" i="22"/>
  <c r="C60" i="22"/>
  <c r="D59" i="22"/>
  <c r="E58" i="22"/>
  <c r="C52" i="22"/>
  <c r="D51" i="22"/>
  <c r="E50" i="22"/>
  <c r="E79" i="22"/>
  <c r="C73" i="22"/>
  <c r="D72" i="22"/>
  <c r="E71" i="22"/>
  <c r="C65" i="22"/>
  <c r="D64" i="22"/>
  <c r="E63" i="22"/>
  <c r="C57" i="22"/>
  <c r="D56" i="22"/>
  <c r="E55" i="22"/>
  <c r="D79" i="22"/>
  <c r="E78" i="22"/>
  <c r="C72" i="22"/>
  <c r="D71" i="22"/>
  <c r="E70" i="22"/>
  <c r="C64" i="22"/>
  <c r="D63" i="22"/>
  <c r="E62" i="22"/>
  <c r="C56" i="22"/>
  <c r="D55" i="22"/>
  <c r="E54" i="22"/>
  <c r="AG15" i="21"/>
  <c r="AF28" i="21"/>
  <c r="AH32" i="19"/>
  <c r="AH22" i="24"/>
  <c r="AF25" i="21"/>
  <c r="AH26" i="19"/>
  <c r="AH29" i="24"/>
  <c r="AH27" i="23"/>
  <c r="AF16" i="21"/>
  <c r="AG26" i="21"/>
  <c r="AG38" i="21"/>
  <c r="AG30" i="21"/>
  <c r="AF34" i="21"/>
  <c r="AF36" i="21"/>
  <c r="AG36" i="21"/>
  <c r="AG33" i="21"/>
  <c r="AF11" i="21"/>
  <c r="AH30" i="19"/>
  <c r="AH32" i="22"/>
  <c r="AH15" i="22"/>
  <c r="AH24" i="24"/>
  <c r="AG12" i="18"/>
  <c r="AF15" i="18"/>
  <c r="AG26" i="18"/>
  <c r="AH31" i="24"/>
  <c r="AH16" i="24"/>
  <c r="C78" i="23"/>
  <c r="D77" i="23"/>
  <c r="E78" i="23"/>
  <c r="C77" i="23"/>
  <c r="D76" i="23"/>
  <c r="E75" i="23"/>
  <c r="C73" i="23"/>
  <c r="D72" i="23"/>
  <c r="E71" i="23"/>
  <c r="C69" i="23"/>
  <c r="D68" i="23"/>
  <c r="E67" i="23"/>
  <c r="C65" i="23"/>
  <c r="D64" i="23"/>
  <c r="E63" i="23"/>
  <c r="C61" i="23"/>
  <c r="D60" i="23"/>
  <c r="E59" i="23"/>
  <c r="C57" i="23"/>
  <c r="D56" i="23"/>
  <c r="E55" i="23"/>
  <c r="C53" i="23"/>
  <c r="D52" i="23"/>
  <c r="E51" i="23"/>
  <c r="E79" i="23"/>
  <c r="D78" i="23"/>
  <c r="C76" i="23"/>
  <c r="D75" i="23"/>
  <c r="E74" i="23"/>
  <c r="C72" i="23"/>
  <c r="D71" i="23"/>
  <c r="E70" i="23"/>
  <c r="C68" i="23"/>
  <c r="D67" i="23"/>
  <c r="E66" i="23"/>
  <c r="C64" i="23"/>
  <c r="D63" i="23"/>
  <c r="E62" i="23"/>
  <c r="C60" i="23"/>
  <c r="D59" i="23"/>
  <c r="E58" i="23"/>
  <c r="C56" i="23"/>
  <c r="D55" i="23"/>
  <c r="E54" i="23"/>
  <c r="C52" i="23"/>
  <c r="D51" i="23"/>
  <c r="E50" i="23"/>
  <c r="D79" i="23"/>
  <c r="C75" i="23"/>
  <c r="D74" i="23"/>
  <c r="E73" i="23"/>
  <c r="C71" i="23"/>
  <c r="D70" i="23"/>
  <c r="E69" i="23"/>
  <c r="C67" i="23"/>
  <c r="D66" i="23"/>
  <c r="E65" i="23"/>
  <c r="C63" i="23"/>
  <c r="D62" i="23"/>
  <c r="E61" i="23"/>
  <c r="C59" i="23"/>
  <c r="D58" i="23"/>
  <c r="E57" i="23"/>
  <c r="C55" i="23"/>
  <c r="D54" i="23"/>
  <c r="E53" i="23"/>
  <c r="C51" i="23"/>
  <c r="D50" i="23"/>
  <c r="C79" i="23"/>
  <c r="E77" i="23"/>
  <c r="E76" i="23"/>
  <c r="C74" i="23"/>
  <c r="D73" i="23"/>
  <c r="E72" i="23"/>
  <c r="C70" i="23"/>
  <c r="D69" i="23"/>
  <c r="E68" i="23"/>
  <c r="C66" i="23"/>
  <c r="D65" i="23"/>
  <c r="E64" i="23"/>
  <c r="C62" i="23"/>
  <c r="D61" i="23"/>
  <c r="E60" i="23"/>
  <c r="C58" i="23"/>
  <c r="D57" i="23"/>
  <c r="E56" i="23"/>
  <c r="C54" i="23"/>
  <c r="D53" i="23"/>
  <c r="E52" i="23"/>
  <c r="C50" i="23"/>
  <c r="AH36" i="22"/>
  <c r="AH16" i="22"/>
  <c r="AG11" i="20"/>
  <c r="AF11" i="20"/>
  <c r="AG38" i="20"/>
  <c r="AF38" i="20"/>
  <c r="AG37" i="20"/>
  <c r="AG39" i="20"/>
  <c r="AF40" i="20"/>
  <c r="AG32" i="20"/>
  <c r="AF36" i="20"/>
  <c r="AF29" i="20"/>
  <c r="AF33" i="20"/>
  <c r="AF32" i="20"/>
  <c r="AG34" i="20"/>
  <c r="AG36" i="20"/>
  <c r="AG31" i="20"/>
  <c r="AG29" i="20"/>
  <c r="AG33" i="20"/>
  <c r="AF37" i="20"/>
  <c r="AF34" i="20"/>
  <c r="AF31" i="20"/>
  <c r="AF39" i="20"/>
  <c r="AG40" i="20"/>
  <c r="AG35" i="20"/>
  <c r="AF25" i="20"/>
  <c r="AG30" i="20"/>
  <c r="AG25" i="20"/>
  <c r="AF30" i="20"/>
  <c r="AF13" i="20"/>
  <c r="AF17" i="20"/>
  <c r="AF21" i="20"/>
  <c r="AG13" i="20"/>
  <c r="AG17" i="20"/>
  <c r="AF35" i="20"/>
  <c r="AG21" i="20"/>
  <c r="AF22" i="20"/>
  <c r="AF28" i="20"/>
  <c r="AG18" i="20"/>
  <c r="AG24" i="20"/>
  <c r="AG14" i="20"/>
  <c r="AF20" i="20"/>
  <c r="AF18" i="20"/>
  <c r="AF24" i="20"/>
  <c r="AG15" i="20"/>
  <c r="AF14" i="20"/>
  <c r="AG20" i="20"/>
  <c r="AG12" i="20"/>
  <c r="AG19" i="20"/>
  <c r="AG26" i="20"/>
  <c r="AF15" i="20"/>
  <c r="AG22" i="20"/>
  <c r="AG28" i="20"/>
  <c r="AF12" i="20"/>
  <c r="AF19" i="20"/>
  <c r="AF26" i="20"/>
  <c r="AH39" i="24"/>
  <c r="AH16" i="19"/>
  <c r="AH12" i="24"/>
  <c r="AH33" i="23"/>
  <c r="AF19" i="21"/>
  <c r="AG19" i="21"/>
  <c r="AF27" i="16"/>
  <c r="AG27" i="16"/>
  <c r="AG20" i="16"/>
  <c r="AG15" i="16"/>
  <c r="AG33" i="16"/>
  <c r="AF24" i="16"/>
  <c r="AF16" i="16"/>
  <c r="AH23" i="19"/>
  <c r="AF18" i="16"/>
  <c r="AF16" i="17"/>
  <c r="AH12" i="22"/>
  <c r="AH34" i="24"/>
  <c r="AH20" i="19"/>
  <c r="AH23" i="24"/>
  <c r="AG20" i="21"/>
  <c r="AG12" i="16"/>
  <c r="C74" i="24" l="1"/>
  <c r="D68" i="24"/>
  <c r="C75" i="24"/>
  <c r="C76" i="24"/>
  <c r="AH40" i="23"/>
  <c r="AH39" i="23"/>
  <c r="AH23" i="23"/>
  <c r="AH17" i="23"/>
  <c r="AH11" i="24"/>
  <c r="AH19" i="21"/>
  <c r="C77" i="24"/>
  <c r="D70" i="24"/>
  <c r="D71" i="24"/>
  <c r="AH13" i="23"/>
  <c r="AH36" i="24"/>
  <c r="C54" i="24"/>
  <c r="E68" i="24"/>
  <c r="D77" i="24"/>
  <c r="D72" i="24"/>
  <c r="E63" i="24"/>
  <c r="C50" i="24"/>
  <c r="E64" i="24"/>
  <c r="D73" i="24"/>
  <c r="C53" i="24"/>
  <c r="E67" i="24"/>
  <c r="D76" i="24"/>
  <c r="E53" i="24"/>
  <c r="D58" i="24"/>
  <c r="C63" i="24"/>
  <c r="E69" i="24"/>
  <c r="D74" i="24"/>
  <c r="C79" i="24"/>
  <c r="E54" i="24"/>
  <c r="D59" i="24"/>
  <c r="C64" i="24"/>
  <c r="E70" i="24"/>
  <c r="D75" i="24"/>
  <c r="AH22" i="20"/>
  <c r="E52" i="24"/>
  <c r="D61" i="24"/>
  <c r="C70" i="24"/>
  <c r="D56" i="24"/>
  <c r="E55" i="24"/>
  <c r="E71" i="24"/>
  <c r="D57" i="24"/>
  <c r="C66" i="24"/>
  <c r="E51" i="24"/>
  <c r="D60" i="24"/>
  <c r="C69" i="24"/>
  <c r="D50" i="24"/>
  <c r="C55" i="24"/>
  <c r="E61" i="24"/>
  <c r="D66" i="24"/>
  <c r="C71" i="24"/>
  <c r="E77" i="24"/>
  <c r="D51" i="24"/>
  <c r="C56" i="24"/>
  <c r="E62" i="24"/>
  <c r="D67" i="24"/>
  <c r="C72" i="24"/>
  <c r="AH12" i="18"/>
  <c r="C63" i="17"/>
  <c r="E63" i="17"/>
  <c r="D53" i="17"/>
  <c r="D63" i="17"/>
  <c r="AH34" i="17"/>
  <c r="C63" i="16"/>
  <c r="E64" i="17"/>
  <c r="AH23" i="17"/>
  <c r="C57" i="17"/>
  <c r="E57" i="17"/>
  <c r="AH26" i="17"/>
  <c r="AH24" i="17"/>
  <c r="AH22" i="17"/>
  <c r="AH18" i="17"/>
  <c r="AH38" i="17"/>
  <c r="AH19" i="17"/>
  <c r="C53" i="17"/>
  <c r="E53" i="17"/>
  <c r="C64" i="17"/>
  <c r="D79" i="17"/>
  <c r="D64" i="17"/>
  <c r="D57" i="17"/>
  <c r="C56" i="17"/>
  <c r="D56" i="17"/>
  <c r="E56" i="17"/>
  <c r="E64" i="16"/>
  <c r="D64" i="16"/>
  <c r="C64" i="16"/>
  <c r="C60" i="16"/>
  <c r="C53" i="16"/>
  <c r="D53" i="16"/>
  <c r="AH33" i="16"/>
  <c r="AY56" i="29" s="1"/>
  <c r="D57" i="16"/>
  <c r="C57" i="16"/>
  <c r="E53" i="16"/>
  <c r="AH35" i="16"/>
  <c r="AY58" i="29" s="1"/>
  <c r="D63" i="16"/>
  <c r="E63" i="16"/>
  <c r="E57" i="16"/>
  <c r="AH16" i="17"/>
  <c r="AH27" i="17"/>
  <c r="AH33" i="17"/>
  <c r="AH17" i="21"/>
  <c r="AH29" i="16"/>
  <c r="AY52" i="29" s="1"/>
  <c r="AH34" i="21"/>
  <c r="AH16" i="21"/>
  <c r="AH16" i="16"/>
  <c r="AY39" i="29" s="1"/>
  <c r="AH12" i="21"/>
  <c r="AH31" i="16"/>
  <c r="AY54" i="29" s="1"/>
  <c r="E71" i="17"/>
  <c r="E55" i="17"/>
  <c r="D52" i="17"/>
  <c r="E75" i="17"/>
  <c r="D60" i="17"/>
  <c r="C50" i="17"/>
  <c r="D61" i="17"/>
  <c r="C66" i="17"/>
  <c r="E72" i="17"/>
  <c r="D77" i="17"/>
  <c r="D58" i="17"/>
  <c r="E69" i="17"/>
  <c r="D74" i="17"/>
  <c r="C79" i="17"/>
  <c r="E54" i="17"/>
  <c r="D59" i="17"/>
  <c r="E70" i="17"/>
  <c r="D75" i="17"/>
  <c r="AH36" i="17"/>
  <c r="AH31" i="17"/>
  <c r="AH18" i="18"/>
  <c r="AH14" i="18"/>
  <c r="AH23" i="18"/>
  <c r="AH16" i="18"/>
  <c r="AH40" i="18"/>
  <c r="AH33" i="18"/>
  <c r="AH34" i="18"/>
  <c r="AH29" i="18"/>
  <c r="AH39" i="18"/>
  <c r="AH36" i="16"/>
  <c r="AY59" i="29" s="1"/>
  <c r="AH37" i="21"/>
  <c r="AH35" i="21"/>
  <c r="AH30" i="17"/>
  <c r="AH18" i="16"/>
  <c r="AY41" i="29" s="1"/>
  <c r="AH26" i="16"/>
  <c r="AY49" i="29" s="1"/>
  <c r="AH39" i="16"/>
  <c r="AY62" i="29" s="1"/>
  <c r="AH29" i="21"/>
  <c r="E54" i="16"/>
  <c r="E70" i="16"/>
  <c r="C76" i="16"/>
  <c r="D52" i="16"/>
  <c r="D68" i="16"/>
  <c r="C73" i="16"/>
  <c r="E79" i="16"/>
  <c r="C66" i="16"/>
  <c r="D61" i="16"/>
  <c r="D77" i="16"/>
  <c r="D54" i="16"/>
  <c r="C59" i="16"/>
  <c r="E65" i="16"/>
  <c r="D70" i="16"/>
  <c r="C75" i="16"/>
  <c r="E60" i="16"/>
  <c r="D73" i="16"/>
  <c r="D55" i="16"/>
  <c r="C72" i="16"/>
  <c r="AH24" i="20"/>
  <c r="AH25" i="20"/>
  <c r="AH36" i="20"/>
  <c r="C78" i="20"/>
  <c r="D77" i="20"/>
  <c r="E76" i="20"/>
  <c r="C74" i="20"/>
  <c r="D73" i="20"/>
  <c r="E72" i="20"/>
  <c r="C70" i="20"/>
  <c r="D69" i="20"/>
  <c r="E68" i="20"/>
  <c r="C66" i="20"/>
  <c r="D65" i="20"/>
  <c r="E64" i="20"/>
  <c r="C62" i="20"/>
  <c r="D61" i="20"/>
  <c r="E60" i="20"/>
  <c r="C58" i="20"/>
  <c r="D57" i="20"/>
  <c r="E56" i="20"/>
  <c r="C54" i="20"/>
  <c r="D53" i="20"/>
  <c r="E52" i="20"/>
  <c r="C50" i="20"/>
  <c r="D79" i="20"/>
  <c r="D76" i="20"/>
  <c r="C75" i="20"/>
  <c r="E73" i="20"/>
  <c r="C72" i="20"/>
  <c r="E70" i="20"/>
  <c r="C69" i="20"/>
  <c r="E67" i="20"/>
  <c r="D66" i="20"/>
  <c r="D63" i="20"/>
  <c r="D60" i="20"/>
  <c r="C59" i="20"/>
  <c r="E57" i="20"/>
  <c r="C56" i="20"/>
  <c r="E54" i="20"/>
  <c r="C53" i="20"/>
  <c r="E51" i="20"/>
  <c r="D50" i="20"/>
  <c r="C79" i="20"/>
  <c r="E77" i="20"/>
  <c r="C76" i="20"/>
  <c r="E74" i="20"/>
  <c r="C73" i="20"/>
  <c r="E71" i="20"/>
  <c r="D70" i="20"/>
  <c r="D67" i="20"/>
  <c r="D64" i="20"/>
  <c r="C63" i="20"/>
  <c r="E61" i="20"/>
  <c r="C60" i="20"/>
  <c r="E58" i="20"/>
  <c r="C57" i="20"/>
  <c r="E55" i="20"/>
  <c r="D54" i="20"/>
  <c r="D51" i="20"/>
  <c r="E75" i="20"/>
  <c r="D74" i="20"/>
  <c r="D68" i="20"/>
  <c r="C67" i="20"/>
  <c r="E62" i="20"/>
  <c r="C61" i="20"/>
  <c r="D55" i="20"/>
  <c r="D75" i="20"/>
  <c r="E69" i="20"/>
  <c r="C68" i="20"/>
  <c r="E63" i="20"/>
  <c r="D62" i="20"/>
  <c r="D56" i="20"/>
  <c r="C55" i="20"/>
  <c r="E50" i="20"/>
  <c r="E78" i="20"/>
  <c r="C77" i="20"/>
  <c r="D71" i="20"/>
  <c r="E65" i="20"/>
  <c r="C64" i="20"/>
  <c r="E59" i="20"/>
  <c r="D58" i="20"/>
  <c r="D52" i="20"/>
  <c r="C51" i="20"/>
  <c r="E79" i="20"/>
  <c r="D78" i="20"/>
  <c r="D72" i="20"/>
  <c r="C71" i="20"/>
  <c r="E66" i="20"/>
  <c r="C65" i="20"/>
  <c r="D59" i="20"/>
  <c r="E53" i="20"/>
  <c r="C52" i="20"/>
  <c r="AH20" i="16"/>
  <c r="AY43" i="29" s="1"/>
  <c r="AH20" i="20"/>
  <c r="AH18" i="20"/>
  <c r="AH30" i="20"/>
  <c r="AH33" i="20"/>
  <c r="AH34" i="20"/>
  <c r="AH37" i="20"/>
  <c r="AH11" i="20"/>
  <c r="AH26" i="21"/>
  <c r="AH40" i="16"/>
  <c r="AY63" i="29" s="1"/>
  <c r="AH25" i="21"/>
  <c r="AH39" i="17"/>
  <c r="AH28" i="21"/>
  <c r="AH25" i="16"/>
  <c r="AY48" i="29" s="1"/>
  <c r="AH16" i="20"/>
  <c r="AH21" i="17"/>
  <c r="AH23" i="16"/>
  <c r="AH11" i="21"/>
  <c r="AH30" i="16"/>
  <c r="AY53" i="29" s="1"/>
  <c r="AH27" i="20"/>
  <c r="AH14" i="17"/>
  <c r="C65" i="17"/>
  <c r="C73" i="17"/>
  <c r="E59" i="17"/>
  <c r="C77" i="17"/>
  <c r="E67" i="17"/>
  <c r="E52" i="17"/>
  <c r="C62" i="17"/>
  <c r="E68" i="17"/>
  <c r="D73" i="17"/>
  <c r="C78" i="17"/>
  <c r="D54" i="17"/>
  <c r="C59" i="17"/>
  <c r="E65" i="17"/>
  <c r="D70" i="17"/>
  <c r="C75" i="17"/>
  <c r="E50" i="17"/>
  <c r="D55" i="17"/>
  <c r="C60" i="17"/>
  <c r="E66" i="17"/>
  <c r="D71" i="17"/>
  <c r="C76" i="17"/>
  <c r="AH11" i="17"/>
  <c r="AH13" i="18"/>
  <c r="AH28" i="18"/>
  <c r="AH27" i="18"/>
  <c r="AH20" i="18"/>
  <c r="AH35" i="18"/>
  <c r="AH38" i="18"/>
  <c r="AH21" i="21"/>
  <c r="AH28" i="16"/>
  <c r="AY51" i="29" s="1"/>
  <c r="AH24" i="21"/>
  <c r="AH18" i="21"/>
  <c r="AH17" i="17"/>
  <c r="AH15" i="17"/>
  <c r="AH13" i="17"/>
  <c r="AH15" i="18"/>
  <c r="AH28" i="17"/>
  <c r="D69" i="16"/>
  <c r="E58" i="16"/>
  <c r="E66" i="16"/>
  <c r="D71" i="16"/>
  <c r="E78" i="16"/>
  <c r="E59" i="16"/>
  <c r="C69" i="16"/>
  <c r="E75" i="16"/>
  <c r="C70" i="16"/>
  <c r="D65" i="16"/>
  <c r="D50" i="16"/>
  <c r="C55" i="16"/>
  <c r="E61" i="16"/>
  <c r="D66" i="16"/>
  <c r="C71" i="16"/>
  <c r="E77" i="16"/>
  <c r="C62" i="16"/>
  <c r="E50" i="16"/>
  <c r="C56" i="16"/>
  <c r="AH12" i="20"/>
  <c r="AH38" i="21"/>
  <c r="AH12" i="16"/>
  <c r="AH27" i="16"/>
  <c r="AY50" i="29" s="1"/>
  <c r="AH26" i="20"/>
  <c r="AH17" i="20"/>
  <c r="AH29" i="20"/>
  <c r="AH32" i="20"/>
  <c r="AH13" i="16"/>
  <c r="AY36" i="29" s="1"/>
  <c r="D79" i="21"/>
  <c r="E78" i="21"/>
  <c r="C76" i="21"/>
  <c r="D75" i="21"/>
  <c r="E74" i="21"/>
  <c r="C72" i="21"/>
  <c r="D71" i="21"/>
  <c r="E70" i="21"/>
  <c r="C68" i="21"/>
  <c r="D67" i="21"/>
  <c r="E66" i="21"/>
  <c r="C64" i="21"/>
  <c r="D63" i="21"/>
  <c r="E62" i="21"/>
  <c r="C60" i="21"/>
  <c r="D59" i="21"/>
  <c r="E58" i="21"/>
  <c r="C56" i="21"/>
  <c r="D55" i="21"/>
  <c r="E54" i="21"/>
  <c r="C52" i="21"/>
  <c r="D51" i="21"/>
  <c r="E50" i="21"/>
  <c r="C79" i="21"/>
  <c r="D78" i="21"/>
  <c r="E77" i="21"/>
  <c r="C75" i="21"/>
  <c r="D74" i="21"/>
  <c r="E73" i="21"/>
  <c r="C71" i="21"/>
  <c r="D70" i="21"/>
  <c r="E69" i="21"/>
  <c r="C67" i="21"/>
  <c r="D66" i="21"/>
  <c r="E65" i="21"/>
  <c r="C63" i="21"/>
  <c r="D62" i="21"/>
  <c r="E61" i="21"/>
  <c r="C59" i="21"/>
  <c r="D58" i="21"/>
  <c r="E57" i="21"/>
  <c r="C55" i="21"/>
  <c r="D54" i="21"/>
  <c r="E53" i="21"/>
  <c r="C51" i="21"/>
  <c r="D50" i="21"/>
  <c r="C74" i="21"/>
  <c r="D73" i="21"/>
  <c r="E72" i="21"/>
  <c r="C66" i="21"/>
  <c r="D65" i="21"/>
  <c r="E64" i="21"/>
  <c r="C58" i="21"/>
  <c r="D57" i="21"/>
  <c r="E56" i="21"/>
  <c r="C50" i="21"/>
  <c r="E79" i="21"/>
  <c r="C73" i="21"/>
  <c r="D72" i="21"/>
  <c r="E71" i="21"/>
  <c r="C65" i="21"/>
  <c r="D64" i="21"/>
  <c r="E63" i="21"/>
  <c r="C57" i="21"/>
  <c r="D56" i="21"/>
  <c r="E55" i="21"/>
  <c r="C78" i="21"/>
  <c r="D77" i="21"/>
  <c r="E76" i="21"/>
  <c r="C70" i="21"/>
  <c r="D69" i="21"/>
  <c r="E68" i="21"/>
  <c r="C62" i="21"/>
  <c r="D61" i="21"/>
  <c r="E60" i="21"/>
  <c r="C54" i="21"/>
  <c r="D53" i="21"/>
  <c r="E52" i="21"/>
  <c r="C77" i="21"/>
  <c r="D76" i="21"/>
  <c r="E75" i="21"/>
  <c r="C69" i="21"/>
  <c r="D68" i="21"/>
  <c r="E67" i="21"/>
  <c r="C61" i="21"/>
  <c r="D60" i="21"/>
  <c r="E59" i="21"/>
  <c r="C53" i="21"/>
  <c r="D52" i="21"/>
  <c r="E51" i="21"/>
  <c r="AH17" i="16"/>
  <c r="AY40" i="29" s="1"/>
  <c r="AH22" i="16"/>
  <c r="AY45" i="29" s="1"/>
  <c r="AH39" i="21"/>
  <c r="AH37" i="16"/>
  <c r="AY60" i="29" s="1"/>
  <c r="AH21" i="16"/>
  <c r="AY44" i="29" s="1"/>
  <c r="D72" i="17"/>
  <c r="C61" i="17"/>
  <c r="E51" i="17"/>
  <c r="C69" i="17"/>
  <c r="C58" i="17"/>
  <c r="D69" i="17"/>
  <c r="C74" i="17"/>
  <c r="D50" i="17"/>
  <c r="C55" i="17"/>
  <c r="E61" i="17"/>
  <c r="D66" i="17"/>
  <c r="C71" i="17"/>
  <c r="E77" i="17"/>
  <c r="D51" i="17"/>
  <c r="E62" i="17"/>
  <c r="D67" i="17"/>
  <c r="C72" i="17"/>
  <c r="E78" i="17"/>
  <c r="AH35" i="17"/>
  <c r="AH22" i="18"/>
  <c r="AH25" i="18"/>
  <c r="AH24" i="18"/>
  <c r="AH36" i="18"/>
  <c r="AH32" i="18"/>
  <c r="C79" i="18"/>
  <c r="D78" i="18"/>
  <c r="E77" i="18"/>
  <c r="C75" i="18"/>
  <c r="D74" i="18"/>
  <c r="E73" i="18"/>
  <c r="C71" i="18"/>
  <c r="D70" i="18"/>
  <c r="E69" i="18"/>
  <c r="C67" i="18"/>
  <c r="D66" i="18"/>
  <c r="E65" i="18"/>
  <c r="C63" i="18"/>
  <c r="D62" i="18"/>
  <c r="E61" i="18"/>
  <c r="C78" i="18"/>
  <c r="D77" i="18"/>
  <c r="E76" i="18"/>
  <c r="C74" i="18"/>
  <c r="D73" i="18"/>
  <c r="E72" i="18"/>
  <c r="C70" i="18"/>
  <c r="D69" i="18"/>
  <c r="E68" i="18"/>
  <c r="C66" i="18"/>
  <c r="D65" i="18"/>
  <c r="E64" i="18"/>
  <c r="C62" i="18"/>
  <c r="D61" i="18"/>
  <c r="E60" i="18"/>
  <c r="C58" i="18"/>
  <c r="D57" i="18"/>
  <c r="E56" i="18"/>
  <c r="C54" i="18"/>
  <c r="D53" i="18"/>
  <c r="E52" i="18"/>
  <c r="C50" i="18"/>
  <c r="E79" i="18"/>
  <c r="C77" i="18"/>
  <c r="D76" i="18"/>
  <c r="E75" i="18"/>
  <c r="C73" i="18"/>
  <c r="D72" i="18"/>
  <c r="E71" i="18"/>
  <c r="C69" i="18"/>
  <c r="D68" i="18"/>
  <c r="E67" i="18"/>
  <c r="C65" i="18"/>
  <c r="D64" i="18"/>
  <c r="E63" i="18"/>
  <c r="C61" i="18"/>
  <c r="D60" i="18"/>
  <c r="E59" i="18"/>
  <c r="C57" i="18"/>
  <c r="D56" i="18"/>
  <c r="E55" i="18"/>
  <c r="C53" i="18"/>
  <c r="D52" i="18"/>
  <c r="E51" i="18"/>
  <c r="C76" i="18"/>
  <c r="E74" i="18"/>
  <c r="D67" i="18"/>
  <c r="C56" i="18"/>
  <c r="D55" i="18"/>
  <c r="E54" i="18"/>
  <c r="D79" i="18"/>
  <c r="C72" i="18"/>
  <c r="E70" i="18"/>
  <c r="D63" i="18"/>
  <c r="C55" i="18"/>
  <c r="D54" i="18"/>
  <c r="E53" i="18"/>
  <c r="D75" i="18"/>
  <c r="C68" i="18"/>
  <c r="E66" i="18"/>
  <c r="C60" i="18"/>
  <c r="D59" i="18"/>
  <c r="E58" i="18"/>
  <c r="C52" i="18"/>
  <c r="D51" i="18"/>
  <c r="E50" i="18"/>
  <c r="E78" i="18"/>
  <c r="D71" i="18"/>
  <c r="C64" i="18"/>
  <c r="E62" i="18"/>
  <c r="C59" i="18"/>
  <c r="D58" i="18"/>
  <c r="E57" i="18"/>
  <c r="C51" i="18"/>
  <c r="D50" i="18"/>
  <c r="AH25" i="17"/>
  <c r="AH31" i="21"/>
  <c r="AH13" i="21"/>
  <c r="AH14" i="16"/>
  <c r="AH14" i="21"/>
  <c r="AH32" i="17"/>
  <c r="E76" i="16"/>
  <c r="E62" i="16"/>
  <c r="D67" i="16"/>
  <c r="E74" i="16"/>
  <c r="D79" i="16"/>
  <c r="E55" i="16"/>
  <c r="D60" i="16"/>
  <c r="C65" i="16"/>
  <c r="E71" i="16"/>
  <c r="D76" i="16"/>
  <c r="E56" i="16"/>
  <c r="E52" i="16"/>
  <c r="E72" i="16"/>
  <c r="C51" i="16"/>
  <c r="D62" i="16"/>
  <c r="C67" i="16"/>
  <c r="E73" i="16"/>
  <c r="D78" i="16"/>
  <c r="D51" i="16"/>
  <c r="D59" i="16"/>
  <c r="AH22" i="21"/>
  <c r="AH21" i="20"/>
  <c r="AH40" i="20"/>
  <c r="AH39" i="20"/>
  <c r="AH23" i="20"/>
  <c r="AH36" i="21"/>
  <c r="AH20" i="21"/>
  <c r="AH15" i="16"/>
  <c r="AH28" i="20"/>
  <c r="AH19" i="20"/>
  <c r="AH15" i="20"/>
  <c r="AH14" i="20"/>
  <c r="AH13" i="20"/>
  <c r="AH35" i="20"/>
  <c r="AH31" i="20"/>
  <c r="AH38" i="20"/>
  <c r="AH32" i="16"/>
  <c r="AY55" i="29" s="1"/>
  <c r="AH26" i="18"/>
  <c r="AH38" i="16"/>
  <c r="AY61" i="29" s="1"/>
  <c r="AH33" i="21"/>
  <c r="AH30" i="21"/>
  <c r="AH15" i="21"/>
  <c r="AH34" i="16"/>
  <c r="AY57" i="29" s="1"/>
  <c r="AH23" i="21"/>
  <c r="AH37" i="17"/>
  <c r="AH29" i="17"/>
  <c r="AH40" i="21"/>
  <c r="AH24" i="16"/>
  <c r="AY47" i="29" s="1"/>
  <c r="AH27" i="21"/>
  <c r="AH19" i="18"/>
  <c r="E79" i="17"/>
  <c r="D68" i="17"/>
  <c r="D76" i="17"/>
  <c r="C54" i="17"/>
  <c r="E60" i="17"/>
  <c r="D65" i="17"/>
  <c r="C70" i="17"/>
  <c r="E76" i="17"/>
  <c r="C51" i="17"/>
  <c r="D62" i="17"/>
  <c r="C67" i="17"/>
  <c r="E73" i="17"/>
  <c r="D78" i="17"/>
  <c r="C52" i="17"/>
  <c r="E58" i="17"/>
  <c r="C68" i="17"/>
  <c r="E74" i="17"/>
  <c r="AH40" i="17"/>
  <c r="AH21" i="18"/>
  <c r="AH31" i="18"/>
  <c r="AH37" i="18"/>
  <c r="AH30" i="18"/>
  <c r="AH11" i="18"/>
  <c r="AH19" i="16"/>
  <c r="AH32" i="21"/>
  <c r="AH20" i="17"/>
  <c r="AH12" i="17"/>
  <c r="AH17" i="18"/>
  <c r="C50" i="16"/>
  <c r="C78" i="16"/>
  <c r="C68" i="16"/>
  <c r="D75" i="16"/>
  <c r="E51" i="16"/>
  <c r="D56" i="16"/>
  <c r="C61" i="16"/>
  <c r="E67" i="16"/>
  <c r="D72" i="16"/>
  <c r="C77" i="16"/>
  <c r="C58" i="16"/>
  <c r="C54" i="16"/>
  <c r="C74" i="16"/>
  <c r="D58" i="16"/>
  <c r="E69" i="16"/>
  <c r="D74" i="16"/>
  <c r="C79" i="16"/>
  <c r="E68" i="16"/>
  <c r="C52" i="16"/>
  <c r="AH11" i="16"/>
  <c r="AY113" i="29" l="1"/>
  <c r="AB113" i="14"/>
  <c r="AY115" i="29"/>
  <c r="AB115" i="14"/>
  <c r="AY105" i="29"/>
  <c r="AB105" i="14"/>
  <c r="AY119" i="29"/>
  <c r="AB119" i="14"/>
  <c r="AY118" i="29"/>
  <c r="AB118" i="14"/>
  <c r="AY96" i="29"/>
  <c r="AB96" i="14"/>
  <c r="AY122" i="29"/>
  <c r="AB122" i="14"/>
  <c r="AY123" i="29"/>
  <c r="AB123" i="14"/>
  <c r="AY101" i="29"/>
  <c r="AB101" i="14"/>
  <c r="AY98" i="29"/>
  <c r="AB98" i="14"/>
  <c r="AY121" i="29"/>
  <c r="AB121" i="14"/>
  <c r="AY111" i="29"/>
  <c r="AB111" i="14"/>
  <c r="AY116" i="29"/>
  <c r="AB116" i="14"/>
  <c r="AY97" i="29"/>
  <c r="AB97" i="14"/>
  <c r="AY120" i="29"/>
  <c r="AB120" i="14"/>
  <c r="AY100" i="29"/>
  <c r="AB100" i="14"/>
  <c r="AY114" i="29"/>
  <c r="AB114" i="14"/>
  <c r="AY102" i="29"/>
  <c r="AB102" i="14"/>
  <c r="AY109" i="29"/>
  <c r="AB109" i="14"/>
  <c r="AY107" i="29"/>
  <c r="AB107" i="14"/>
  <c r="AY103" i="29"/>
  <c r="AB103" i="14"/>
  <c r="AY112" i="29"/>
  <c r="AB112" i="14"/>
  <c r="AY99" i="29"/>
  <c r="AB99" i="14"/>
  <c r="AY94" i="29"/>
  <c r="AB94" i="14"/>
  <c r="AY104" i="29"/>
  <c r="AB104" i="14"/>
  <c r="AY108" i="29"/>
  <c r="AB108" i="14"/>
  <c r="AY110" i="29"/>
  <c r="AB110" i="14"/>
  <c r="AY117" i="29"/>
  <c r="AB117" i="14"/>
  <c r="AY106" i="29"/>
  <c r="AB106" i="14"/>
  <c r="AY95" i="29"/>
  <c r="AB95" i="14"/>
  <c r="AB67" i="14"/>
  <c r="AY67" i="29"/>
  <c r="AB91" i="14"/>
  <c r="AY91" i="29"/>
  <c r="AB88" i="14"/>
  <c r="AY88" i="29"/>
  <c r="AY66" i="29"/>
  <c r="D5" i="29" s="1"/>
  <c r="AB66" i="14"/>
  <c r="AY74" i="29"/>
  <c r="AB74" i="14"/>
  <c r="AB92" i="14"/>
  <c r="AY92" i="29"/>
  <c r="AB83" i="14"/>
  <c r="AY83" i="29"/>
  <c r="AY86" i="29"/>
  <c r="AB86" i="14"/>
  <c r="AB71" i="14"/>
  <c r="AY71" i="29"/>
  <c r="AY73" i="29"/>
  <c r="AB73" i="14"/>
  <c r="AY93" i="29"/>
  <c r="AB93" i="14"/>
  <c r="AY85" i="29"/>
  <c r="AB85" i="14"/>
  <c r="AB79" i="14"/>
  <c r="AY79" i="29"/>
  <c r="AY78" i="29"/>
  <c r="AB78" i="14"/>
  <c r="AY82" i="29"/>
  <c r="AB82" i="14"/>
  <c r="AB68" i="14"/>
  <c r="AY68" i="29"/>
  <c r="AB64" i="14"/>
  <c r="AY64" i="29"/>
  <c r="AB84" i="14"/>
  <c r="AY84" i="29"/>
  <c r="AB80" i="14"/>
  <c r="AY80" i="29"/>
  <c r="AB75" i="14"/>
  <c r="AY75" i="29"/>
  <c r="AB87" i="14"/>
  <c r="AY87" i="29"/>
  <c r="AY65" i="29"/>
  <c r="AB65" i="14"/>
  <c r="AY90" i="29"/>
  <c r="AB90" i="14"/>
  <c r="AY81" i="29"/>
  <c r="AB81" i="14"/>
  <c r="AY70" i="29"/>
  <c r="AB70" i="14"/>
  <c r="AY89" i="29"/>
  <c r="AB89" i="14"/>
  <c r="AY69" i="29"/>
  <c r="AB69" i="14"/>
  <c r="AB72" i="14"/>
  <c r="AY72" i="29"/>
  <c r="AY77" i="29"/>
  <c r="AB77" i="14"/>
  <c r="AB76" i="14"/>
  <c r="AY76" i="29"/>
  <c r="AB47" i="14"/>
  <c r="AY38" i="29"/>
  <c r="AB38" i="14"/>
  <c r="AB44" i="14"/>
  <c r="AB40" i="14"/>
  <c r="AB50" i="14"/>
  <c r="AY46" i="29"/>
  <c r="AB46" i="14"/>
  <c r="AB43" i="14"/>
  <c r="AB41" i="14"/>
  <c r="AB59" i="14"/>
  <c r="AB39" i="14"/>
  <c r="AB57" i="14"/>
  <c r="AB61" i="14"/>
  <c r="AB60" i="14"/>
  <c r="AB35" i="14"/>
  <c r="AY35" i="29"/>
  <c r="AY34" i="29"/>
  <c r="AB34" i="14"/>
  <c r="AY42" i="29"/>
  <c r="AB42" i="14"/>
  <c r="AB37" i="14"/>
  <c r="AY37" i="29"/>
  <c r="AB51" i="14"/>
  <c r="AB53" i="14"/>
  <c r="AB62" i="14"/>
  <c r="AB54" i="14"/>
  <c r="AB55" i="14"/>
  <c r="AB45" i="14"/>
  <c r="AB36" i="14"/>
  <c r="AB48" i="14"/>
  <c r="AB63" i="14"/>
  <c r="AB49" i="14"/>
  <c r="AB52" i="14"/>
  <c r="AB58" i="14"/>
  <c r="AB56" i="14"/>
  <c r="S4" i="15" l="1"/>
  <c r="T4" i="15"/>
  <c r="U4" i="15"/>
  <c r="V4" i="15"/>
  <c r="W4" i="15"/>
  <c r="X4" i="15"/>
  <c r="Y4" i="15"/>
  <c r="Z4" i="15"/>
  <c r="AA4" i="15"/>
  <c r="AB4" i="15"/>
  <c r="AC4" i="15"/>
  <c r="AD4" i="15"/>
  <c r="AE4" i="15"/>
  <c r="AF4" i="15"/>
  <c r="AG4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S6" i="15"/>
  <c r="T6" i="15"/>
  <c r="U6" i="15"/>
  <c r="V6" i="15"/>
  <c r="W6" i="15"/>
  <c r="X6" i="15"/>
  <c r="Y6" i="15"/>
  <c r="Z6" i="15"/>
  <c r="AA6" i="15"/>
  <c r="AB6" i="15"/>
  <c r="AC6" i="15"/>
  <c r="AD6" i="15"/>
  <c r="AE6" i="15"/>
  <c r="AF6" i="15"/>
  <c r="AG6" i="15"/>
  <c r="S7" i="15"/>
  <c r="T7" i="15"/>
  <c r="U7" i="15"/>
  <c r="V7" i="15"/>
  <c r="W7" i="15"/>
  <c r="X7" i="15"/>
  <c r="Y7" i="15"/>
  <c r="Z7" i="15"/>
  <c r="AA7" i="15"/>
  <c r="AB7" i="15"/>
  <c r="AC7" i="15"/>
  <c r="AD7" i="15"/>
  <c r="AE7" i="15"/>
  <c r="AF7" i="15"/>
  <c r="AG7" i="15"/>
  <c r="S8" i="15"/>
  <c r="T8" i="15"/>
  <c r="U8" i="15"/>
  <c r="V8" i="15"/>
  <c r="W8" i="15"/>
  <c r="X8" i="15"/>
  <c r="Y8" i="15"/>
  <c r="Z8" i="15"/>
  <c r="AA8" i="15"/>
  <c r="AB8" i="15"/>
  <c r="AC8" i="15"/>
  <c r="AD8" i="15"/>
  <c r="AE8" i="15"/>
  <c r="AF8" i="15"/>
  <c r="AG8" i="15"/>
  <c r="S9" i="15"/>
  <c r="T9" i="15"/>
  <c r="U9" i="15"/>
  <c r="V9" i="15"/>
  <c r="W9" i="15"/>
  <c r="X9" i="15"/>
  <c r="Y9" i="15"/>
  <c r="Z9" i="15"/>
  <c r="AA9" i="15"/>
  <c r="AB9" i="15"/>
  <c r="AC9" i="15"/>
  <c r="AD9" i="15"/>
  <c r="AE9" i="15"/>
  <c r="AF9" i="15"/>
  <c r="AG9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AF10" i="15"/>
  <c r="AG10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AF11" i="15"/>
  <c r="AG11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AG12" i="15"/>
  <c r="AG3" i="15"/>
  <c r="AF3" i="15"/>
  <c r="AE3" i="15"/>
  <c r="AD3" i="15"/>
  <c r="AC3" i="15"/>
  <c r="AB3" i="15"/>
  <c r="AA3" i="15"/>
  <c r="Z3" i="15"/>
  <c r="Y3" i="15"/>
  <c r="X3" i="15"/>
  <c r="W3" i="15"/>
  <c r="V3" i="15"/>
  <c r="U3" i="15"/>
  <c r="T3" i="15"/>
  <c r="S3" i="15"/>
  <c r="D4" i="15" l="1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R4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D6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D7" i="15"/>
  <c r="E7" i="15"/>
  <c r="F7" i="15"/>
  <c r="G7" i="15"/>
  <c r="H7" i="15"/>
  <c r="I7" i="15"/>
  <c r="J7" i="15"/>
  <c r="K7" i="15"/>
  <c r="L7" i="15"/>
  <c r="M7" i="15"/>
  <c r="N7" i="15"/>
  <c r="O7" i="15"/>
  <c r="P7" i="15"/>
  <c r="Q7" i="15"/>
  <c r="R7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R3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W295" i="14" l="1"/>
  <c r="X295" i="14"/>
  <c r="Y295" i="14"/>
  <c r="Z295" i="14"/>
  <c r="W296" i="14"/>
  <c r="X296" i="14"/>
  <c r="Y296" i="14"/>
  <c r="Z296" i="14"/>
  <c r="W297" i="14"/>
  <c r="X297" i="14"/>
  <c r="Y297" i="14"/>
  <c r="Z297" i="14"/>
  <c r="W298" i="14"/>
  <c r="X298" i="14"/>
  <c r="Y298" i="14"/>
  <c r="Z298" i="14"/>
  <c r="W299" i="14"/>
  <c r="X299" i="14"/>
  <c r="Y299" i="14"/>
  <c r="Z299" i="14"/>
  <c r="W300" i="14"/>
  <c r="X300" i="14"/>
  <c r="Y300" i="14"/>
  <c r="Z300" i="14"/>
  <c r="W301" i="14"/>
  <c r="X301" i="14"/>
  <c r="Y301" i="14"/>
  <c r="Z301" i="14"/>
  <c r="W302" i="14"/>
  <c r="X302" i="14"/>
  <c r="Y302" i="14"/>
  <c r="Z302" i="14"/>
  <c r="W303" i="14"/>
  <c r="X303" i="14"/>
  <c r="Y303" i="14"/>
  <c r="Z303" i="14"/>
  <c r="W275" i="14"/>
  <c r="X275" i="14"/>
  <c r="N3" i="14" s="1"/>
  <c r="Y275" i="14"/>
  <c r="Z275" i="14"/>
  <c r="W276" i="14"/>
  <c r="X276" i="14"/>
  <c r="Y276" i="14"/>
  <c r="Z276" i="14"/>
  <c r="W277" i="14"/>
  <c r="X277" i="14"/>
  <c r="Y277" i="14"/>
  <c r="Z277" i="14"/>
  <c r="W278" i="14"/>
  <c r="X278" i="14"/>
  <c r="Y278" i="14"/>
  <c r="Z278" i="14"/>
  <c r="W279" i="14"/>
  <c r="X279" i="14"/>
  <c r="Y279" i="14"/>
  <c r="Z279" i="14"/>
  <c r="W280" i="14"/>
  <c r="X280" i="14"/>
  <c r="Y280" i="14"/>
  <c r="Z280" i="14"/>
  <c r="W281" i="14"/>
  <c r="X281" i="14"/>
  <c r="Y281" i="14"/>
  <c r="Z281" i="14"/>
  <c r="W282" i="14"/>
  <c r="X282" i="14"/>
  <c r="Y282" i="14"/>
  <c r="Z282" i="14"/>
  <c r="W283" i="14"/>
  <c r="X283" i="14"/>
  <c r="Y283" i="14"/>
  <c r="Z283" i="14"/>
  <c r="W284" i="14"/>
  <c r="X284" i="14"/>
  <c r="Y284" i="14"/>
  <c r="Z284" i="14"/>
  <c r="W285" i="14"/>
  <c r="X285" i="14"/>
  <c r="Y285" i="14"/>
  <c r="Z285" i="14"/>
  <c r="W286" i="14"/>
  <c r="X286" i="14"/>
  <c r="Y286" i="14"/>
  <c r="Z286" i="14"/>
  <c r="W287" i="14"/>
  <c r="X287" i="14"/>
  <c r="Y287" i="14"/>
  <c r="Z287" i="14"/>
  <c r="W288" i="14"/>
  <c r="X288" i="14"/>
  <c r="Y288" i="14"/>
  <c r="Z288" i="14"/>
  <c r="W289" i="14"/>
  <c r="X289" i="14"/>
  <c r="Y289" i="14"/>
  <c r="Z289" i="14"/>
  <c r="W290" i="14"/>
  <c r="X290" i="14"/>
  <c r="Y290" i="14"/>
  <c r="Z290" i="14"/>
  <c r="W291" i="14"/>
  <c r="X291" i="14"/>
  <c r="Y291" i="14"/>
  <c r="Z291" i="14"/>
  <c r="W292" i="14"/>
  <c r="X292" i="14"/>
  <c r="Y292" i="14"/>
  <c r="Z292" i="14"/>
  <c r="W293" i="14"/>
  <c r="X293" i="14"/>
  <c r="Y293" i="14"/>
  <c r="Z293" i="14"/>
  <c r="W294" i="14"/>
  <c r="X294" i="14"/>
  <c r="Y294" i="14"/>
  <c r="Z294" i="14"/>
  <c r="Z274" i="14"/>
  <c r="Y274" i="14"/>
  <c r="X274" i="14"/>
  <c r="W274" i="14"/>
  <c r="N2" i="14" s="1"/>
  <c r="W245" i="14"/>
  <c r="X245" i="14"/>
  <c r="M3" i="14" s="1"/>
  <c r="Y245" i="14"/>
  <c r="Z245" i="14"/>
  <c r="W246" i="14"/>
  <c r="X246" i="14"/>
  <c r="Y246" i="14"/>
  <c r="Z246" i="14"/>
  <c r="W247" i="14"/>
  <c r="X247" i="14"/>
  <c r="Y247" i="14"/>
  <c r="Z247" i="14"/>
  <c r="W248" i="14"/>
  <c r="X248" i="14"/>
  <c r="Y248" i="14"/>
  <c r="Z248" i="14"/>
  <c r="W249" i="14"/>
  <c r="X249" i="14"/>
  <c r="Y249" i="14"/>
  <c r="Z249" i="14"/>
  <c r="W250" i="14"/>
  <c r="X250" i="14"/>
  <c r="Y250" i="14"/>
  <c r="Z250" i="14"/>
  <c r="W251" i="14"/>
  <c r="X251" i="14"/>
  <c r="Y251" i="14"/>
  <c r="Z251" i="14"/>
  <c r="W252" i="14"/>
  <c r="X252" i="14"/>
  <c r="Y252" i="14"/>
  <c r="Z252" i="14"/>
  <c r="W253" i="14"/>
  <c r="X253" i="14"/>
  <c r="Y253" i="14"/>
  <c r="Z253" i="14"/>
  <c r="W254" i="14"/>
  <c r="X254" i="14"/>
  <c r="Y254" i="14"/>
  <c r="Z254" i="14"/>
  <c r="W255" i="14"/>
  <c r="X255" i="14"/>
  <c r="Y255" i="14"/>
  <c r="Z255" i="14"/>
  <c r="W256" i="14"/>
  <c r="X256" i="14"/>
  <c r="Y256" i="14"/>
  <c r="Z256" i="14"/>
  <c r="W257" i="14"/>
  <c r="X257" i="14"/>
  <c r="Y257" i="14"/>
  <c r="Z257" i="14"/>
  <c r="W258" i="14"/>
  <c r="X258" i="14"/>
  <c r="Y258" i="14"/>
  <c r="Z258" i="14"/>
  <c r="W259" i="14"/>
  <c r="X259" i="14"/>
  <c r="Y259" i="14"/>
  <c r="Z259" i="14"/>
  <c r="W260" i="14"/>
  <c r="X260" i="14"/>
  <c r="Y260" i="14"/>
  <c r="Z260" i="14"/>
  <c r="W261" i="14"/>
  <c r="X261" i="14"/>
  <c r="Y261" i="14"/>
  <c r="Z261" i="14"/>
  <c r="W262" i="14"/>
  <c r="X262" i="14"/>
  <c r="Y262" i="14"/>
  <c r="Z262" i="14"/>
  <c r="W263" i="14"/>
  <c r="X263" i="14"/>
  <c r="Y263" i="14"/>
  <c r="Z263" i="14"/>
  <c r="W264" i="14"/>
  <c r="X264" i="14"/>
  <c r="Y264" i="14"/>
  <c r="Z264" i="14"/>
  <c r="W265" i="14"/>
  <c r="X265" i="14"/>
  <c r="Y265" i="14"/>
  <c r="Z265" i="14"/>
  <c r="W266" i="14"/>
  <c r="X266" i="14"/>
  <c r="Y266" i="14"/>
  <c r="Z266" i="14"/>
  <c r="W267" i="14"/>
  <c r="X267" i="14"/>
  <c r="Y267" i="14"/>
  <c r="Z267" i="14"/>
  <c r="W268" i="14"/>
  <c r="X268" i="14"/>
  <c r="Y268" i="14"/>
  <c r="Z268" i="14"/>
  <c r="W269" i="14"/>
  <c r="X269" i="14"/>
  <c r="Y269" i="14"/>
  <c r="Z269" i="14"/>
  <c r="W270" i="14"/>
  <c r="X270" i="14"/>
  <c r="Y270" i="14"/>
  <c r="Z270" i="14"/>
  <c r="W271" i="14"/>
  <c r="X271" i="14"/>
  <c r="Y271" i="14"/>
  <c r="Z271" i="14"/>
  <c r="W272" i="14"/>
  <c r="X272" i="14"/>
  <c r="Y272" i="14"/>
  <c r="Z272" i="14"/>
  <c r="W273" i="14"/>
  <c r="X273" i="14"/>
  <c r="Y273" i="14"/>
  <c r="Z273" i="14"/>
  <c r="Z244" i="14"/>
  <c r="Y244" i="14"/>
  <c r="X244" i="14"/>
  <c r="W244" i="14"/>
  <c r="M2" i="14" s="1"/>
  <c r="W243" i="14"/>
  <c r="X243" i="14"/>
  <c r="Y243" i="14"/>
  <c r="Z243" i="14"/>
  <c r="W215" i="14"/>
  <c r="X215" i="14"/>
  <c r="L3" i="14" s="1"/>
  <c r="Y215" i="14"/>
  <c r="Z215" i="14"/>
  <c r="W216" i="14"/>
  <c r="X216" i="14"/>
  <c r="Y216" i="14"/>
  <c r="Z216" i="14"/>
  <c r="W217" i="14"/>
  <c r="X217" i="14"/>
  <c r="Y217" i="14"/>
  <c r="Z217" i="14"/>
  <c r="W218" i="14"/>
  <c r="X218" i="14"/>
  <c r="Y218" i="14"/>
  <c r="Z218" i="14"/>
  <c r="W219" i="14"/>
  <c r="X219" i="14"/>
  <c r="Y219" i="14"/>
  <c r="Z219" i="14"/>
  <c r="W220" i="14"/>
  <c r="X220" i="14"/>
  <c r="Y220" i="14"/>
  <c r="Z220" i="14"/>
  <c r="W221" i="14"/>
  <c r="X221" i="14"/>
  <c r="Y221" i="14"/>
  <c r="Z221" i="14"/>
  <c r="W222" i="14"/>
  <c r="X222" i="14"/>
  <c r="Y222" i="14"/>
  <c r="Z222" i="14"/>
  <c r="W223" i="14"/>
  <c r="X223" i="14"/>
  <c r="Y223" i="14"/>
  <c r="Z223" i="14"/>
  <c r="W224" i="14"/>
  <c r="X224" i="14"/>
  <c r="Y224" i="14"/>
  <c r="Z224" i="14"/>
  <c r="W225" i="14"/>
  <c r="X225" i="14"/>
  <c r="Y225" i="14"/>
  <c r="Z225" i="14"/>
  <c r="W226" i="14"/>
  <c r="X226" i="14"/>
  <c r="Y226" i="14"/>
  <c r="Z226" i="14"/>
  <c r="W227" i="14"/>
  <c r="X227" i="14"/>
  <c r="Y227" i="14"/>
  <c r="Z227" i="14"/>
  <c r="W228" i="14"/>
  <c r="X228" i="14"/>
  <c r="Y228" i="14"/>
  <c r="Z228" i="14"/>
  <c r="W229" i="14"/>
  <c r="X229" i="14"/>
  <c r="Y229" i="14"/>
  <c r="Z229" i="14"/>
  <c r="W230" i="14"/>
  <c r="X230" i="14"/>
  <c r="Y230" i="14"/>
  <c r="Z230" i="14"/>
  <c r="W231" i="14"/>
  <c r="X231" i="14"/>
  <c r="Y231" i="14"/>
  <c r="Z231" i="14"/>
  <c r="W232" i="14"/>
  <c r="X232" i="14"/>
  <c r="Y232" i="14"/>
  <c r="Z232" i="14"/>
  <c r="W233" i="14"/>
  <c r="X233" i="14"/>
  <c r="Y233" i="14"/>
  <c r="Z233" i="14"/>
  <c r="W234" i="14"/>
  <c r="X234" i="14"/>
  <c r="Y234" i="14"/>
  <c r="Z234" i="14"/>
  <c r="W235" i="14"/>
  <c r="X235" i="14"/>
  <c r="Y235" i="14"/>
  <c r="Z235" i="14"/>
  <c r="W236" i="14"/>
  <c r="X236" i="14"/>
  <c r="Y236" i="14"/>
  <c r="Z236" i="14"/>
  <c r="W237" i="14"/>
  <c r="X237" i="14"/>
  <c r="Y237" i="14"/>
  <c r="Z237" i="14"/>
  <c r="W238" i="14"/>
  <c r="X238" i="14"/>
  <c r="Y238" i="14"/>
  <c r="Z238" i="14"/>
  <c r="W239" i="14"/>
  <c r="X239" i="14"/>
  <c r="Y239" i="14"/>
  <c r="Z239" i="14"/>
  <c r="W240" i="14"/>
  <c r="X240" i="14"/>
  <c r="Y240" i="14"/>
  <c r="Z240" i="14"/>
  <c r="W241" i="14"/>
  <c r="X241" i="14"/>
  <c r="Y241" i="14"/>
  <c r="Z241" i="14"/>
  <c r="W242" i="14"/>
  <c r="X242" i="14"/>
  <c r="Y242" i="14"/>
  <c r="Z242" i="14"/>
  <c r="Z214" i="14"/>
  <c r="Y214" i="14"/>
  <c r="X214" i="14"/>
  <c r="W214" i="14"/>
  <c r="L2" i="14" s="1"/>
  <c r="W185" i="14"/>
  <c r="X185" i="14"/>
  <c r="K3" i="14" s="1"/>
  <c r="Y185" i="14"/>
  <c r="Z185" i="14"/>
  <c r="W186" i="14"/>
  <c r="X186" i="14"/>
  <c r="Y186" i="14"/>
  <c r="Z186" i="14"/>
  <c r="W187" i="14"/>
  <c r="X187" i="14"/>
  <c r="Y187" i="14"/>
  <c r="Z187" i="14"/>
  <c r="W188" i="14"/>
  <c r="X188" i="14"/>
  <c r="Y188" i="14"/>
  <c r="Z188" i="14"/>
  <c r="W189" i="14"/>
  <c r="X189" i="14"/>
  <c r="Y189" i="14"/>
  <c r="Z189" i="14"/>
  <c r="W190" i="14"/>
  <c r="X190" i="14"/>
  <c r="Y190" i="14"/>
  <c r="Z190" i="14"/>
  <c r="W191" i="14"/>
  <c r="X191" i="14"/>
  <c r="Y191" i="14"/>
  <c r="Z191" i="14"/>
  <c r="W192" i="14"/>
  <c r="X192" i="14"/>
  <c r="Y192" i="14"/>
  <c r="Z192" i="14"/>
  <c r="W193" i="14"/>
  <c r="X193" i="14"/>
  <c r="Y193" i="14"/>
  <c r="Z193" i="14"/>
  <c r="W194" i="14"/>
  <c r="X194" i="14"/>
  <c r="Y194" i="14"/>
  <c r="Z194" i="14"/>
  <c r="W195" i="14"/>
  <c r="X195" i="14"/>
  <c r="Y195" i="14"/>
  <c r="Z195" i="14"/>
  <c r="W196" i="14"/>
  <c r="X196" i="14"/>
  <c r="Y196" i="14"/>
  <c r="Z196" i="14"/>
  <c r="W197" i="14"/>
  <c r="X197" i="14"/>
  <c r="Y197" i="14"/>
  <c r="Z197" i="14"/>
  <c r="W198" i="14"/>
  <c r="X198" i="14"/>
  <c r="Y198" i="14"/>
  <c r="Z198" i="14"/>
  <c r="W199" i="14"/>
  <c r="X199" i="14"/>
  <c r="Y199" i="14"/>
  <c r="Z199" i="14"/>
  <c r="W200" i="14"/>
  <c r="X200" i="14"/>
  <c r="Y200" i="14"/>
  <c r="Z200" i="14"/>
  <c r="W201" i="14"/>
  <c r="X201" i="14"/>
  <c r="Y201" i="14"/>
  <c r="Z201" i="14"/>
  <c r="W202" i="14"/>
  <c r="X202" i="14"/>
  <c r="Y202" i="14"/>
  <c r="Z202" i="14"/>
  <c r="W203" i="14"/>
  <c r="X203" i="14"/>
  <c r="Y203" i="14"/>
  <c r="Z203" i="14"/>
  <c r="W204" i="14"/>
  <c r="X204" i="14"/>
  <c r="Y204" i="14"/>
  <c r="Z204" i="14"/>
  <c r="W205" i="14"/>
  <c r="X205" i="14"/>
  <c r="Y205" i="14"/>
  <c r="Z205" i="14"/>
  <c r="W206" i="14"/>
  <c r="X206" i="14"/>
  <c r="Y206" i="14"/>
  <c r="Z206" i="14"/>
  <c r="W207" i="14"/>
  <c r="X207" i="14"/>
  <c r="Y207" i="14"/>
  <c r="Z207" i="14"/>
  <c r="W208" i="14"/>
  <c r="X208" i="14"/>
  <c r="Y208" i="14"/>
  <c r="Z208" i="14"/>
  <c r="W209" i="14"/>
  <c r="X209" i="14"/>
  <c r="Y209" i="14"/>
  <c r="Z209" i="14"/>
  <c r="W210" i="14"/>
  <c r="X210" i="14"/>
  <c r="Y210" i="14"/>
  <c r="Z210" i="14"/>
  <c r="W211" i="14"/>
  <c r="X211" i="14"/>
  <c r="Y211" i="14"/>
  <c r="Z211" i="14"/>
  <c r="W212" i="14"/>
  <c r="X212" i="14"/>
  <c r="Y212" i="14"/>
  <c r="Z212" i="14"/>
  <c r="W213" i="14"/>
  <c r="X213" i="14"/>
  <c r="Y213" i="14"/>
  <c r="Z213" i="14"/>
  <c r="Z155" i="14"/>
  <c r="Z156" i="14"/>
  <c r="Z157" i="14"/>
  <c r="Z158" i="14"/>
  <c r="Z159" i="14"/>
  <c r="Z160" i="14"/>
  <c r="Z161" i="14"/>
  <c r="Z162" i="14"/>
  <c r="Z163" i="14"/>
  <c r="Z164" i="14"/>
  <c r="Z165" i="14"/>
  <c r="Z166" i="14"/>
  <c r="Z167" i="14"/>
  <c r="Z168" i="14"/>
  <c r="Z169" i="14"/>
  <c r="Z170" i="14"/>
  <c r="Z171" i="14"/>
  <c r="Z172" i="14"/>
  <c r="Z173" i="14"/>
  <c r="Z174" i="14"/>
  <c r="Z175" i="14"/>
  <c r="Z176" i="14"/>
  <c r="Z177" i="14"/>
  <c r="Z178" i="14"/>
  <c r="Z179" i="14"/>
  <c r="Z180" i="14"/>
  <c r="Z181" i="14"/>
  <c r="Z182" i="14"/>
  <c r="Z183" i="14"/>
  <c r="Z154" i="14"/>
  <c r="Z184" i="14"/>
  <c r="Y184" i="14"/>
  <c r="X184" i="14"/>
  <c r="W184" i="14"/>
  <c r="K2" i="14" s="1"/>
  <c r="W155" i="14"/>
  <c r="X155" i="14"/>
  <c r="J3" i="14" s="1"/>
  <c r="Y155" i="14"/>
  <c r="W156" i="14"/>
  <c r="X156" i="14"/>
  <c r="Y156" i="14"/>
  <c r="W157" i="14"/>
  <c r="X157" i="14"/>
  <c r="Y157" i="14"/>
  <c r="W158" i="14"/>
  <c r="X158" i="14"/>
  <c r="Y158" i="14"/>
  <c r="W159" i="14"/>
  <c r="X159" i="14"/>
  <c r="Y159" i="14"/>
  <c r="AA159" i="14" s="1"/>
  <c r="W160" i="14"/>
  <c r="X160" i="14"/>
  <c r="Y160" i="14"/>
  <c r="W161" i="14"/>
  <c r="X161" i="14"/>
  <c r="Y161" i="14"/>
  <c r="W162" i="14"/>
  <c r="X162" i="14"/>
  <c r="Y162" i="14"/>
  <c r="W163" i="14"/>
  <c r="X163" i="14"/>
  <c r="Y163" i="14"/>
  <c r="W164" i="14"/>
  <c r="X164" i="14"/>
  <c r="Y164" i="14"/>
  <c r="W165" i="14"/>
  <c r="X165" i="14"/>
  <c r="Y165" i="14"/>
  <c r="W166" i="14"/>
  <c r="X166" i="14"/>
  <c r="Y166" i="14"/>
  <c r="W167" i="14"/>
  <c r="X167" i="14"/>
  <c r="Y167" i="14"/>
  <c r="AA167" i="14" s="1"/>
  <c r="W168" i="14"/>
  <c r="X168" i="14"/>
  <c r="Y168" i="14"/>
  <c r="W169" i="14"/>
  <c r="X169" i="14"/>
  <c r="Y169" i="14"/>
  <c r="W170" i="14"/>
  <c r="X170" i="14"/>
  <c r="Y170" i="14"/>
  <c r="W171" i="14"/>
  <c r="X171" i="14"/>
  <c r="Y171" i="14"/>
  <c r="W172" i="14"/>
  <c r="X172" i="14"/>
  <c r="Y172" i="14"/>
  <c r="W173" i="14"/>
  <c r="X173" i="14"/>
  <c r="Y173" i="14"/>
  <c r="W174" i="14"/>
  <c r="X174" i="14"/>
  <c r="Y174" i="14"/>
  <c r="W175" i="14"/>
  <c r="X175" i="14"/>
  <c r="Y175" i="14"/>
  <c r="AA175" i="14" s="1"/>
  <c r="W176" i="14"/>
  <c r="X176" i="14"/>
  <c r="Y176" i="14"/>
  <c r="W177" i="14"/>
  <c r="X177" i="14"/>
  <c r="Y177" i="14"/>
  <c r="W178" i="14"/>
  <c r="X178" i="14"/>
  <c r="Y178" i="14"/>
  <c r="W179" i="14"/>
  <c r="X179" i="14"/>
  <c r="Y179" i="14"/>
  <c r="W180" i="14"/>
  <c r="X180" i="14"/>
  <c r="Y180" i="14"/>
  <c r="W181" i="14"/>
  <c r="X181" i="14"/>
  <c r="Y181" i="14"/>
  <c r="W182" i="14"/>
  <c r="X182" i="14"/>
  <c r="Y182" i="14"/>
  <c r="W183" i="14"/>
  <c r="X183" i="14"/>
  <c r="Y183" i="14"/>
  <c r="AA183" i="14" s="1"/>
  <c r="Y154" i="14"/>
  <c r="AA154" i="14" s="1"/>
  <c r="X154" i="14"/>
  <c r="W154" i="14"/>
  <c r="J2" i="14" s="1"/>
  <c r="W125" i="14"/>
  <c r="X125" i="14"/>
  <c r="I3" i="14" s="1"/>
  <c r="Y125" i="14"/>
  <c r="Z125" i="14"/>
  <c r="W126" i="14"/>
  <c r="X126" i="14"/>
  <c r="Y126" i="14"/>
  <c r="Z126" i="14"/>
  <c r="W127" i="14"/>
  <c r="X127" i="14"/>
  <c r="Y127" i="14"/>
  <c r="Z127" i="14"/>
  <c r="W128" i="14"/>
  <c r="X128" i="14"/>
  <c r="Y128" i="14"/>
  <c r="Z128" i="14"/>
  <c r="W129" i="14"/>
  <c r="X129" i="14"/>
  <c r="Y129" i="14"/>
  <c r="Z129" i="14"/>
  <c r="W130" i="14"/>
  <c r="X130" i="14"/>
  <c r="Y130" i="14"/>
  <c r="Z130" i="14"/>
  <c r="W131" i="14"/>
  <c r="X131" i="14"/>
  <c r="Y131" i="14"/>
  <c r="Z131" i="14"/>
  <c r="W132" i="14"/>
  <c r="X132" i="14"/>
  <c r="Y132" i="14"/>
  <c r="Z132" i="14"/>
  <c r="W133" i="14"/>
  <c r="X133" i="14"/>
  <c r="Y133" i="14"/>
  <c r="Z133" i="14"/>
  <c r="W134" i="14"/>
  <c r="X134" i="14"/>
  <c r="Y134" i="14"/>
  <c r="Z134" i="14"/>
  <c r="W135" i="14"/>
  <c r="X135" i="14"/>
  <c r="Y135" i="14"/>
  <c r="Z135" i="14"/>
  <c r="W136" i="14"/>
  <c r="X136" i="14"/>
  <c r="Y136" i="14"/>
  <c r="Z136" i="14"/>
  <c r="W137" i="14"/>
  <c r="X137" i="14"/>
  <c r="Y137" i="14"/>
  <c r="Z137" i="14"/>
  <c r="W138" i="14"/>
  <c r="X138" i="14"/>
  <c r="Y138" i="14"/>
  <c r="Z138" i="14"/>
  <c r="W139" i="14"/>
  <c r="X139" i="14"/>
  <c r="Y139" i="14"/>
  <c r="Z139" i="14"/>
  <c r="W140" i="14"/>
  <c r="X140" i="14"/>
  <c r="Y140" i="14"/>
  <c r="Z140" i="14"/>
  <c r="W141" i="14"/>
  <c r="X141" i="14"/>
  <c r="Y141" i="14"/>
  <c r="Z141" i="14"/>
  <c r="W142" i="14"/>
  <c r="X142" i="14"/>
  <c r="Y142" i="14"/>
  <c r="Z142" i="14"/>
  <c r="W143" i="14"/>
  <c r="X143" i="14"/>
  <c r="Y143" i="14"/>
  <c r="Z143" i="14"/>
  <c r="W144" i="14"/>
  <c r="X144" i="14"/>
  <c r="Y144" i="14"/>
  <c r="Z144" i="14"/>
  <c r="W145" i="14"/>
  <c r="X145" i="14"/>
  <c r="Y145" i="14"/>
  <c r="Z145" i="14"/>
  <c r="W146" i="14"/>
  <c r="X146" i="14"/>
  <c r="Y146" i="14"/>
  <c r="Z146" i="14"/>
  <c r="W147" i="14"/>
  <c r="X147" i="14"/>
  <c r="Y147" i="14"/>
  <c r="Z147" i="14"/>
  <c r="W148" i="14"/>
  <c r="X148" i="14"/>
  <c r="Y148" i="14"/>
  <c r="Z148" i="14"/>
  <c r="W149" i="14"/>
  <c r="X149" i="14"/>
  <c r="Y149" i="14"/>
  <c r="Z149" i="14"/>
  <c r="W150" i="14"/>
  <c r="X150" i="14"/>
  <c r="Y150" i="14"/>
  <c r="Z150" i="14"/>
  <c r="W151" i="14"/>
  <c r="X151" i="14"/>
  <c r="Y151" i="14"/>
  <c r="Z151" i="14"/>
  <c r="W152" i="14"/>
  <c r="X152" i="14"/>
  <c r="Y152" i="14"/>
  <c r="Z152" i="14"/>
  <c r="W153" i="14"/>
  <c r="X153" i="14"/>
  <c r="Y153" i="14"/>
  <c r="Z153" i="14"/>
  <c r="Z124" i="14"/>
  <c r="Y124" i="14"/>
  <c r="X124" i="14"/>
  <c r="W124" i="14"/>
  <c r="I2" i="14" s="1"/>
  <c r="W95" i="14"/>
  <c r="X95" i="14"/>
  <c r="Y95" i="14"/>
  <c r="Z95" i="14"/>
  <c r="W96" i="14"/>
  <c r="X96" i="14"/>
  <c r="Y96" i="14"/>
  <c r="Z96" i="14"/>
  <c r="W97" i="14"/>
  <c r="X97" i="14"/>
  <c r="Y97" i="14"/>
  <c r="Z97" i="14"/>
  <c r="W98" i="14"/>
  <c r="X98" i="14"/>
  <c r="Y98" i="14"/>
  <c r="Z98" i="14"/>
  <c r="W99" i="14"/>
  <c r="X99" i="14"/>
  <c r="Y99" i="14"/>
  <c r="Z99" i="14"/>
  <c r="W100" i="14"/>
  <c r="X100" i="14"/>
  <c r="Y100" i="14"/>
  <c r="Z100" i="14"/>
  <c r="W101" i="14"/>
  <c r="X101" i="14"/>
  <c r="Y101" i="14"/>
  <c r="Z101" i="14"/>
  <c r="W102" i="14"/>
  <c r="X102" i="14"/>
  <c r="Y102" i="14"/>
  <c r="Z102" i="14"/>
  <c r="W103" i="14"/>
  <c r="X103" i="14"/>
  <c r="Y103" i="14"/>
  <c r="Z103" i="14"/>
  <c r="W104" i="14"/>
  <c r="X104" i="14"/>
  <c r="Y104" i="14"/>
  <c r="Z104" i="14"/>
  <c r="W105" i="14"/>
  <c r="X105" i="14"/>
  <c r="Y105" i="14"/>
  <c r="Z105" i="14"/>
  <c r="W106" i="14"/>
  <c r="X106" i="14"/>
  <c r="Y106" i="14"/>
  <c r="Z106" i="14"/>
  <c r="W107" i="14"/>
  <c r="X107" i="14"/>
  <c r="Y107" i="14"/>
  <c r="Z107" i="14"/>
  <c r="W108" i="14"/>
  <c r="X108" i="14"/>
  <c r="Y108" i="14"/>
  <c r="Z108" i="14"/>
  <c r="W109" i="14"/>
  <c r="X109" i="14"/>
  <c r="Y109" i="14"/>
  <c r="Z109" i="14"/>
  <c r="W110" i="14"/>
  <c r="X110" i="14"/>
  <c r="Y110" i="14"/>
  <c r="Z110" i="14"/>
  <c r="W111" i="14"/>
  <c r="X111" i="14"/>
  <c r="Y111" i="14"/>
  <c r="Z111" i="14"/>
  <c r="W112" i="14"/>
  <c r="X112" i="14"/>
  <c r="Y112" i="14"/>
  <c r="Z112" i="14"/>
  <c r="W113" i="14"/>
  <c r="X113" i="14"/>
  <c r="Y113" i="14"/>
  <c r="Z113" i="14"/>
  <c r="W114" i="14"/>
  <c r="X114" i="14"/>
  <c r="Y114" i="14"/>
  <c r="Z114" i="14"/>
  <c r="W115" i="14"/>
  <c r="X115" i="14"/>
  <c r="Y115" i="14"/>
  <c r="Z115" i="14"/>
  <c r="W116" i="14"/>
  <c r="X116" i="14"/>
  <c r="Y116" i="14"/>
  <c r="Z116" i="14"/>
  <c r="W117" i="14"/>
  <c r="X117" i="14"/>
  <c r="Y117" i="14"/>
  <c r="Z117" i="14"/>
  <c r="W118" i="14"/>
  <c r="X118" i="14"/>
  <c r="Y118" i="14"/>
  <c r="Z118" i="14"/>
  <c r="W119" i="14"/>
  <c r="X119" i="14"/>
  <c r="Y119" i="14"/>
  <c r="Z119" i="14"/>
  <c r="W120" i="14"/>
  <c r="X120" i="14"/>
  <c r="Y120" i="14"/>
  <c r="Z120" i="14"/>
  <c r="W121" i="14"/>
  <c r="X121" i="14"/>
  <c r="Y121" i="14"/>
  <c r="Z121" i="14"/>
  <c r="W122" i="14"/>
  <c r="X122" i="14"/>
  <c r="Y122" i="14"/>
  <c r="Z122" i="14"/>
  <c r="W123" i="14"/>
  <c r="X123" i="14"/>
  <c r="Y123" i="14"/>
  <c r="Z123" i="14"/>
  <c r="Z94" i="14"/>
  <c r="Y94" i="14"/>
  <c r="X94" i="14"/>
  <c r="H3" i="14" s="1"/>
  <c r="W94" i="14"/>
  <c r="H2" i="14" s="1"/>
  <c r="W85" i="14"/>
  <c r="X85" i="14"/>
  <c r="Y85" i="14"/>
  <c r="Z85" i="14"/>
  <c r="W86" i="14"/>
  <c r="X86" i="14"/>
  <c r="Y86" i="14"/>
  <c r="Z86" i="14"/>
  <c r="W87" i="14"/>
  <c r="X87" i="14"/>
  <c r="Y87" i="14"/>
  <c r="Z87" i="14"/>
  <c r="W88" i="14"/>
  <c r="X88" i="14"/>
  <c r="Y88" i="14"/>
  <c r="Z88" i="14"/>
  <c r="W89" i="14"/>
  <c r="X89" i="14"/>
  <c r="Y89" i="14"/>
  <c r="Z89" i="14"/>
  <c r="W90" i="14"/>
  <c r="X90" i="14"/>
  <c r="Y90" i="14"/>
  <c r="Z90" i="14"/>
  <c r="W91" i="14"/>
  <c r="X91" i="14"/>
  <c r="Y91" i="14"/>
  <c r="Z91" i="14"/>
  <c r="W92" i="14"/>
  <c r="X92" i="14"/>
  <c r="Y92" i="14"/>
  <c r="Z92" i="14"/>
  <c r="W93" i="14"/>
  <c r="X93" i="14"/>
  <c r="Y93" i="14"/>
  <c r="Z93" i="14"/>
  <c r="W65" i="14"/>
  <c r="X65" i="14"/>
  <c r="Y65" i="14"/>
  <c r="Z65" i="14"/>
  <c r="W66" i="14"/>
  <c r="X66" i="14"/>
  <c r="Y66" i="14"/>
  <c r="Z66" i="14"/>
  <c r="W67" i="14"/>
  <c r="X67" i="14"/>
  <c r="Y67" i="14"/>
  <c r="Z67" i="14"/>
  <c r="W68" i="14"/>
  <c r="X68" i="14"/>
  <c r="Y68" i="14"/>
  <c r="Z68" i="14"/>
  <c r="W69" i="14"/>
  <c r="X69" i="14"/>
  <c r="Y69" i="14"/>
  <c r="Z69" i="14"/>
  <c r="W70" i="14"/>
  <c r="X70" i="14"/>
  <c r="Y70" i="14"/>
  <c r="Z70" i="14"/>
  <c r="W71" i="14"/>
  <c r="X71" i="14"/>
  <c r="Y71" i="14"/>
  <c r="Z71" i="14"/>
  <c r="W72" i="14"/>
  <c r="X72" i="14"/>
  <c r="Y72" i="14"/>
  <c r="Z72" i="14"/>
  <c r="W73" i="14"/>
  <c r="X73" i="14"/>
  <c r="Y73" i="14"/>
  <c r="Z73" i="14"/>
  <c r="W74" i="14"/>
  <c r="X74" i="14"/>
  <c r="Y74" i="14"/>
  <c r="Z74" i="14"/>
  <c r="W75" i="14"/>
  <c r="X75" i="14"/>
  <c r="Y75" i="14"/>
  <c r="Z75" i="14"/>
  <c r="W76" i="14"/>
  <c r="X76" i="14"/>
  <c r="Y76" i="14"/>
  <c r="Z76" i="14"/>
  <c r="W77" i="14"/>
  <c r="X77" i="14"/>
  <c r="Y77" i="14"/>
  <c r="Z77" i="14"/>
  <c r="W78" i="14"/>
  <c r="X78" i="14"/>
  <c r="Y78" i="14"/>
  <c r="Z78" i="14"/>
  <c r="W79" i="14"/>
  <c r="X79" i="14"/>
  <c r="Y79" i="14"/>
  <c r="Z79" i="14"/>
  <c r="W80" i="14"/>
  <c r="X80" i="14"/>
  <c r="Y80" i="14"/>
  <c r="Z80" i="14"/>
  <c r="W81" i="14"/>
  <c r="X81" i="14"/>
  <c r="Y81" i="14"/>
  <c r="Z81" i="14"/>
  <c r="W82" i="14"/>
  <c r="X82" i="14"/>
  <c r="Y82" i="14"/>
  <c r="Z82" i="14"/>
  <c r="W83" i="14"/>
  <c r="X83" i="14"/>
  <c r="Y83" i="14"/>
  <c r="Z83" i="14"/>
  <c r="W84" i="14"/>
  <c r="X84" i="14"/>
  <c r="Y84" i="14"/>
  <c r="Z84" i="14"/>
  <c r="Z64" i="14"/>
  <c r="Y64" i="14"/>
  <c r="X64" i="14"/>
  <c r="G3" i="14" s="1"/>
  <c r="W64" i="14"/>
  <c r="G2" i="14" s="1"/>
  <c r="W35" i="14"/>
  <c r="X35" i="14"/>
  <c r="Y35" i="14"/>
  <c r="Z35" i="14"/>
  <c r="W36" i="14"/>
  <c r="X36" i="14"/>
  <c r="Y36" i="14"/>
  <c r="Z36" i="14"/>
  <c r="W37" i="14"/>
  <c r="X37" i="14"/>
  <c r="Y37" i="14"/>
  <c r="Z37" i="14"/>
  <c r="W38" i="14"/>
  <c r="X38" i="14"/>
  <c r="Y38" i="14"/>
  <c r="Z38" i="14"/>
  <c r="W39" i="14"/>
  <c r="X39" i="14"/>
  <c r="Y39" i="14"/>
  <c r="Z39" i="14"/>
  <c r="W40" i="14"/>
  <c r="X40" i="14"/>
  <c r="Y40" i="14"/>
  <c r="Z40" i="14"/>
  <c r="W41" i="14"/>
  <c r="X41" i="14"/>
  <c r="Y41" i="14"/>
  <c r="Z41" i="14"/>
  <c r="W42" i="14"/>
  <c r="X42" i="14"/>
  <c r="Y42" i="14"/>
  <c r="Z42" i="14"/>
  <c r="W43" i="14"/>
  <c r="X43" i="14"/>
  <c r="Y43" i="14"/>
  <c r="Z43" i="14"/>
  <c r="W44" i="14"/>
  <c r="X44" i="14"/>
  <c r="Y44" i="14"/>
  <c r="Z44" i="14"/>
  <c r="W45" i="14"/>
  <c r="X45" i="14"/>
  <c r="Y45" i="14"/>
  <c r="Z45" i="14"/>
  <c r="W46" i="14"/>
  <c r="X46" i="14"/>
  <c r="Y46" i="14"/>
  <c r="Z46" i="14"/>
  <c r="W47" i="14"/>
  <c r="X47" i="14"/>
  <c r="Y47" i="14"/>
  <c r="Z47" i="14"/>
  <c r="W48" i="14"/>
  <c r="X48" i="14"/>
  <c r="Y48" i="14"/>
  <c r="Z48" i="14"/>
  <c r="W49" i="14"/>
  <c r="X49" i="14"/>
  <c r="Y49" i="14"/>
  <c r="Z49" i="14"/>
  <c r="W50" i="14"/>
  <c r="X50" i="14"/>
  <c r="Y50" i="14"/>
  <c r="Z50" i="14"/>
  <c r="W51" i="14"/>
  <c r="X51" i="14"/>
  <c r="Y51" i="14"/>
  <c r="Z51" i="14"/>
  <c r="W52" i="14"/>
  <c r="X52" i="14"/>
  <c r="Y52" i="14"/>
  <c r="Z52" i="14"/>
  <c r="W53" i="14"/>
  <c r="X53" i="14"/>
  <c r="Y53" i="14"/>
  <c r="Z53" i="14"/>
  <c r="W54" i="14"/>
  <c r="X54" i="14"/>
  <c r="Y54" i="14"/>
  <c r="Z54" i="14"/>
  <c r="W55" i="14"/>
  <c r="X55" i="14"/>
  <c r="Y55" i="14"/>
  <c r="Z55" i="14"/>
  <c r="W56" i="14"/>
  <c r="X56" i="14"/>
  <c r="Y56" i="14"/>
  <c r="Z56" i="14"/>
  <c r="W57" i="14"/>
  <c r="X57" i="14"/>
  <c r="Y57" i="14"/>
  <c r="Z57" i="14"/>
  <c r="W58" i="14"/>
  <c r="X58" i="14"/>
  <c r="Y58" i="14"/>
  <c r="Z58" i="14"/>
  <c r="W59" i="14"/>
  <c r="X59" i="14"/>
  <c r="Y59" i="14"/>
  <c r="Z59" i="14"/>
  <c r="W60" i="14"/>
  <c r="X60" i="14"/>
  <c r="Y60" i="14"/>
  <c r="Z60" i="14"/>
  <c r="W61" i="14"/>
  <c r="X61" i="14"/>
  <c r="Y61" i="14"/>
  <c r="Z61" i="14"/>
  <c r="W62" i="14"/>
  <c r="X62" i="14"/>
  <c r="Y62" i="14"/>
  <c r="Z62" i="14"/>
  <c r="W63" i="14"/>
  <c r="X63" i="14"/>
  <c r="Y63" i="14"/>
  <c r="Z63" i="14"/>
  <c r="Z34" i="14"/>
  <c r="Y34" i="14"/>
  <c r="X34" i="14"/>
  <c r="F3" i="14" s="1"/>
  <c r="W34" i="14"/>
  <c r="F2" i="14" s="1"/>
  <c r="W5" i="14"/>
  <c r="X5" i="14"/>
  <c r="Y5" i="14"/>
  <c r="Z5" i="14"/>
  <c r="W6" i="14"/>
  <c r="X6" i="14"/>
  <c r="Y6" i="14"/>
  <c r="Z6" i="14"/>
  <c r="W7" i="14"/>
  <c r="X7" i="14"/>
  <c r="Y7" i="14"/>
  <c r="Z7" i="14"/>
  <c r="W8" i="14"/>
  <c r="X8" i="14"/>
  <c r="Y8" i="14"/>
  <c r="Z8" i="14"/>
  <c r="W9" i="14"/>
  <c r="X9" i="14"/>
  <c r="Y9" i="14"/>
  <c r="Z9" i="14"/>
  <c r="W10" i="14"/>
  <c r="X10" i="14"/>
  <c r="Y10" i="14"/>
  <c r="Z10" i="14"/>
  <c r="W11" i="14"/>
  <c r="X11" i="14"/>
  <c r="Y11" i="14"/>
  <c r="Z11" i="14"/>
  <c r="W12" i="14"/>
  <c r="X12" i="14"/>
  <c r="Y12" i="14"/>
  <c r="Z12" i="14"/>
  <c r="W13" i="14"/>
  <c r="X13" i="14"/>
  <c r="Y13" i="14"/>
  <c r="Z13" i="14"/>
  <c r="W14" i="14"/>
  <c r="X14" i="14"/>
  <c r="Y14" i="14"/>
  <c r="Z14" i="14"/>
  <c r="W15" i="14"/>
  <c r="X15" i="14"/>
  <c r="Y15" i="14"/>
  <c r="Z15" i="14"/>
  <c r="W16" i="14"/>
  <c r="X16" i="14"/>
  <c r="Y16" i="14"/>
  <c r="Z16" i="14"/>
  <c r="W17" i="14"/>
  <c r="X17" i="14"/>
  <c r="Y17" i="14"/>
  <c r="Z17" i="14"/>
  <c r="W18" i="14"/>
  <c r="X18" i="14"/>
  <c r="Y18" i="14"/>
  <c r="Z18" i="14"/>
  <c r="W19" i="14"/>
  <c r="X19" i="14"/>
  <c r="Y19" i="14"/>
  <c r="Z19" i="14"/>
  <c r="W20" i="14"/>
  <c r="X20" i="14"/>
  <c r="Y20" i="14"/>
  <c r="Z20" i="14"/>
  <c r="W21" i="14"/>
  <c r="X21" i="14"/>
  <c r="Y21" i="14"/>
  <c r="Z21" i="14"/>
  <c r="W22" i="14"/>
  <c r="X22" i="14"/>
  <c r="Y22" i="14"/>
  <c r="Z22" i="14"/>
  <c r="W23" i="14"/>
  <c r="X23" i="14"/>
  <c r="Y23" i="14"/>
  <c r="Z23" i="14"/>
  <c r="W24" i="14"/>
  <c r="X24" i="14"/>
  <c r="Y24" i="14"/>
  <c r="Z24" i="14"/>
  <c r="W25" i="14"/>
  <c r="X25" i="14"/>
  <c r="Y25" i="14"/>
  <c r="Z25" i="14"/>
  <c r="W26" i="14"/>
  <c r="X26" i="14"/>
  <c r="Y26" i="14"/>
  <c r="Z26" i="14"/>
  <c r="W27" i="14"/>
  <c r="X27" i="14"/>
  <c r="Y27" i="14"/>
  <c r="Z27" i="14"/>
  <c r="W28" i="14"/>
  <c r="X28" i="14"/>
  <c r="Y28" i="14"/>
  <c r="Z28" i="14"/>
  <c r="W29" i="14"/>
  <c r="X29" i="14"/>
  <c r="Y29" i="14"/>
  <c r="Z29" i="14"/>
  <c r="W30" i="14"/>
  <c r="X30" i="14"/>
  <c r="Y30" i="14"/>
  <c r="Z30" i="14"/>
  <c r="W31" i="14"/>
  <c r="X31" i="14"/>
  <c r="Y31" i="14"/>
  <c r="Z31" i="14"/>
  <c r="W32" i="14"/>
  <c r="X32" i="14"/>
  <c r="Y32" i="14"/>
  <c r="Z32" i="14"/>
  <c r="W33" i="14"/>
  <c r="X33" i="14"/>
  <c r="Y33" i="14"/>
  <c r="Z33" i="14"/>
  <c r="Z4" i="14"/>
  <c r="Y4" i="14"/>
  <c r="X4" i="14"/>
  <c r="E3" i="14" s="1"/>
  <c r="W4" i="14"/>
  <c r="E2" i="14" s="1"/>
  <c r="AA184" i="14" l="1"/>
  <c r="AA150" i="14"/>
  <c r="AA146" i="14"/>
  <c r="AA142" i="14"/>
  <c r="AA138" i="14"/>
  <c r="AA134" i="14"/>
  <c r="AA130" i="14"/>
  <c r="AA126" i="14"/>
  <c r="AA210" i="14"/>
  <c r="AA206" i="14"/>
  <c r="AA202" i="14"/>
  <c r="AA198" i="14"/>
  <c r="AA194" i="14"/>
  <c r="AA190" i="14"/>
  <c r="AA186" i="14"/>
  <c r="AA241" i="14"/>
  <c r="AA237" i="14"/>
  <c r="AA233" i="14"/>
  <c r="AA229" i="14"/>
  <c r="AA225" i="14"/>
  <c r="AA221" i="14"/>
  <c r="AA217" i="14"/>
  <c r="AA270" i="14"/>
  <c r="AA266" i="14"/>
  <c r="AA262" i="14"/>
  <c r="AA258" i="14"/>
  <c r="AA254" i="14"/>
  <c r="AA250" i="14"/>
  <c r="AA246" i="14"/>
  <c r="AA293" i="14"/>
  <c r="AA289" i="14"/>
  <c r="AA285" i="14"/>
  <c r="AA281" i="14"/>
  <c r="AA277" i="14"/>
  <c r="AA302" i="14"/>
  <c r="AA298" i="14"/>
  <c r="AA94" i="14"/>
  <c r="AA214" i="14"/>
  <c r="AA244" i="14"/>
  <c r="AA274" i="14"/>
  <c r="AA153" i="14"/>
  <c r="AA149" i="14"/>
  <c r="AA145" i="14"/>
  <c r="AA141" i="14"/>
  <c r="AA137" i="14"/>
  <c r="AA133" i="14"/>
  <c r="AA179" i="14"/>
  <c r="AA171" i="14"/>
  <c r="AA163" i="14"/>
  <c r="AA155" i="14"/>
  <c r="AA34" i="14"/>
  <c r="AA101" i="14"/>
  <c r="AA97" i="14"/>
  <c r="AA180" i="14"/>
  <c r="AA176" i="14"/>
  <c r="AA172" i="14"/>
  <c r="AA168" i="14"/>
  <c r="AA164" i="14"/>
  <c r="AA160" i="14"/>
  <c r="AA156" i="14"/>
  <c r="AA62" i="14"/>
  <c r="AA58" i="14"/>
  <c r="AA54" i="14"/>
  <c r="AA50" i="14"/>
  <c r="AA46" i="14"/>
  <c r="AA42" i="14"/>
  <c r="AA38" i="14"/>
  <c r="AA81" i="14"/>
  <c r="AA77" i="14"/>
  <c r="AA73" i="14"/>
  <c r="AA69" i="14"/>
  <c r="AA65" i="14"/>
  <c r="AA90" i="14"/>
  <c r="AA86" i="14"/>
  <c r="AA122" i="14"/>
  <c r="AA118" i="14"/>
  <c r="AA114" i="14"/>
  <c r="AA110" i="14"/>
  <c r="AA106" i="14"/>
  <c r="AA102" i="14"/>
  <c r="AA98" i="14"/>
  <c r="AA57" i="14"/>
  <c r="AA53" i="14"/>
  <c r="AA49" i="14"/>
  <c r="AA45" i="14"/>
  <c r="AA41" i="14"/>
  <c r="AA37" i="14"/>
  <c r="AA84" i="14"/>
  <c r="AA80" i="14"/>
  <c r="AA76" i="14"/>
  <c r="AA72" i="14"/>
  <c r="AA68" i="14"/>
  <c r="AA93" i="14"/>
  <c r="AA89" i="14"/>
  <c r="AA85" i="14"/>
  <c r="AA121" i="14"/>
  <c r="AA117" i="14"/>
  <c r="AA113" i="14"/>
  <c r="AA109" i="14"/>
  <c r="AA105" i="14"/>
  <c r="AA129" i="14"/>
  <c r="AA125" i="14"/>
  <c r="AA33" i="14"/>
  <c r="AA29" i="14"/>
  <c r="AA25" i="14"/>
  <c r="AA21" i="14"/>
  <c r="AA5" i="14"/>
  <c r="AA22" i="14"/>
  <c r="AA18" i="14"/>
  <c r="AA6" i="14"/>
  <c r="AA59" i="14"/>
  <c r="AA55" i="14"/>
  <c r="AA82" i="14"/>
  <c r="AA70" i="14"/>
  <c r="AA66" i="14"/>
  <c r="AA91" i="14"/>
  <c r="AA115" i="14"/>
  <c r="AA99" i="14"/>
  <c r="AA151" i="14"/>
  <c r="AA143" i="14"/>
  <c r="AA135" i="14"/>
  <c r="AA127" i="14"/>
  <c r="AA182" i="14"/>
  <c r="AA166" i="14"/>
  <c r="AA158" i="14"/>
  <c r="AA211" i="14"/>
  <c r="AA203" i="14"/>
  <c r="AA191" i="14"/>
  <c r="AA242" i="14"/>
  <c r="AA234" i="14"/>
  <c r="AA17" i="14"/>
  <c r="AA13" i="14"/>
  <c r="AA9" i="14"/>
  <c r="AA30" i="14"/>
  <c r="AA26" i="14"/>
  <c r="AA14" i="14"/>
  <c r="AA10" i="14"/>
  <c r="AA63" i="14"/>
  <c r="AA51" i="14"/>
  <c r="AA47" i="14"/>
  <c r="AA43" i="14"/>
  <c r="AA39" i="14"/>
  <c r="AA35" i="14"/>
  <c r="AA78" i="14"/>
  <c r="AA74" i="14"/>
  <c r="AA87" i="14"/>
  <c r="AA123" i="14"/>
  <c r="AA119" i="14"/>
  <c r="AA111" i="14"/>
  <c r="AA107" i="14"/>
  <c r="AA103" i="14"/>
  <c r="AA95" i="14"/>
  <c r="AA147" i="14"/>
  <c r="AA139" i="14"/>
  <c r="AA131" i="14"/>
  <c r="AA178" i="14"/>
  <c r="AA174" i="14"/>
  <c r="AA170" i="14"/>
  <c r="AA162" i="14"/>
  <c r="AA207" i="14"/>
  <c r="AA199" i="14"/>
  <c r="AA195" i="14"/>
  <c r="AA187" i="14"/>
  <c r="AA238" i="14"/>
  <c r="AA230" i="14"/>
  <c r="AA226" i="14"/>
  <c r="AA222" i="14"/>
  <c r="AA218" i="14"/>
  <c r="AA243" i="14"/>
  <c r="AA271" i="14"/>
  <c r="AA267" i="14"/>
  <c r="AA263" i="14"/>
  <c r="AA259" i="14"/>
  <c r="AA255" i="14"/>
  <c r="AA251" i="14"/>
  <c r="AA247" i="14"/>
  <c r="AA294" i="14"/>
  <c r="AA290" i="14"/>
  <c r="AA286" i="14"/>
  <c r="AA282" i="14"/>
  <c r="AA278" i="14"/>
  <c r="AA303" i="14"/>
  <c r="AA299" i="14"/>
  <c r="AA295" i="14"/>
  <c r="AA31" i="14"/>
  <c r="AA27" i="14"/>
  <c r="AA23" i="14"/>
  <c r="AA19" i="14"/>
  <c r="AA15" i="14"/>
  <c r="AA11" i="14"/>
  <c r="AA7" i="14"/>
  <c r="AA60" i="14"/>
  <c r="AA56" i="14"/>
  <c r="AA52" i="14"/>
  <c r="AA48" i="14"/>
  <c r="AA44" i="14"/>
  <c r="AA40" i="14"/>
  <c r="AA36" i="14"/>
  <c r="AA64" i="14"/>
  <c r="AA83" i="14"/>
  <c r="AA79" i="14"/>
  <c r="AA75" i="14"/>
  <c r="AA71" i="14"/>
  <c r="AA67" i="14"/>
  <c r="AA92" i="14"/>
  <c r="AA88" i="14"/>
  <c r="AA120" i="14"/>
  <c r="AA116" i="14"/>
  <c r="AA112" i="14"/>
  <c r="AA108" i="14"/>
  <c r="AA104" i="14"/>
  <c r="AA100" i="14"/>
  <c r="AA96" i="14"/>
  <c r="AA124" i="14"/>
  <c r="AA152" i="14"/>
  <c r="AA148" i="14"/>
  <c r="AA144" i="14"/>
  <c r="AA140" i="14"/>
  <c r="AA136" i="14"/>
  <c r="AA132" i="14"/>
  <c r="AA128" i="14"/>
  <c r="AA212" i="14"/>
  <c r="AA208" i="14"/>
  <c r="AA204" i="14"/>
  <c r="AA200" i="14"/>
  <c r="AA196" i="14"/>
  <c r="AA192" i="14"/>
  <c r="AA188" i="14"/>
  <c r="AA239" i="14"/>
  <c r="AA235" i="14"/>
  <c r="AA231" i="14"/>
  <c r="AA227" i="14"/>
  <c r="AA223" i="14"/>
  <c r="AA219" i="14"/>
  <c r="AA215" i="14"/>
  <c r="AA272" i="14"/>
  <c r="AA268" i="14"/>
  <c r="AA264" i="14"/>
  <c r="AA260" i="14"/>
  <c r="AA256" i="14"/>
  <c r="AA252" i="14"/>
  <c r="AA248" i="14"/>
  <c r="AA291" i="14"/>
  <c r="AA287" i="14"/>
  <c r="AA283" i="14"/>
  <c r="AA279" i="14"/>
  <c r="AA275" i="14"/>
  <c r="AA300" i="14"/>
  <c r="AA296" i="14"/>
  <c r="AA4" i="14"/>
  <c r="AA32" i="14"/>
  <c r="AA28" i="14"/>
  <c r="AA24" i="14"/>
  <c r="AA20" i="14"/>
  <c r="AA16" i="14"/>
  <c r="AA12" i="14"/>
  <c r="AA8" i="14"/>
  <c r="AA61" i="14"/>
  <c r="AA181" i="14"/>
  <c r="AA177" i="14"/>
  <c r="AA173" i="14"/>
  <c r="AA169" i="14"/>
  <c r="AA165" i="14"/>
  <c r="AA161" i="14"/>
  <c r="AA157" i="14"/>
  <c r="AA213" i="14"/>
  <c r="AA209" i="14"/>
  <c r="AA205" i="14"/>
  <c r="AA201" i="14"/>
  <c r="AA197" i="14"/>
  <c r="AA193" i="14"/>
  <c r="AA189" i="14"/>
  <c r="AA185" i="14"/>
  <c r="AA240" i="14"/>
  <c r="AA236" i="14"/>
  <c r="AA232" i="14"/>
  <c r="AA228" i="14"/>
  <c r="AA224" i="14"/>
  <c r="AA220" i="14"/>
  <c r="AA216" i="14"/>
  <c r="AA273" i="14"/>
  <c r="AA269" i="14"/>
  <c r="AA265" i="14"/>
  <c r="AA261" i="14"/>
  <c r="AA257" i="14"/>
  <c r="AA253" i="14"/>
  <c r="AA249" i="14"/>
  <c r="AA245" i="14"/>
  <c r="AA292" i="14"/>
  <c r="AA288" i="14"/>
  <c r="AA284" i="14"/>
  <c r="AA280" i="14"/>
  <c r="AA276" i="14"/>
  <c r="AA301" i="14"/>
  <c r="AA297" i="14"/>
  <c r="N61" i="14" l="1"/>
  <c r="L64" i="14"/>
  <c r="K54" i="14"/>
  <c r="M58" i="14"/>
  <c r="H63" i="14"/>
  <c r="H49" i="14"/>
  <c r="J63" i="14"/>
  <c r="E65" i="14"/>
  <c r="E61" i="14"/>
  <c r="E57" i="14"/>
  <c r="E53" i="14"/>
  <c r="E49" i="14"/>
  <c r="E45" i="14"/>
  <c r="E41" i="14"/>
  <c r="E37" i="14"/>
  <c r="E34" i="14"/>
  <c r="E54" i="14"/>
  <c r="E42" i="14"/>
  <c r="E64" i="14"/>
  <c r="E60" i="14"/>
  <c r="E56" i="14"/>
  <c r="E52" i="14"/>
  <c r="E48" i="14"/>
  <c r="E44" i="14"/>
  <c r="E40" i="14"/>
  <c r="E36" i="14"/>
  <c r="E58" i="14"/>
  <c r="E46" i="14"/>
  <c r="E63" i="14"/>
  <c r="E59" i="14"/>
  <c r="E55" i="14"/>
  <c r="E51" i="14"/>
  <c r="E47" i="14"/>
  <c r="E43" i="14"/>
  <c r="E39" i="14"/>
  <c r="E35" i="14"/>
  <c r="E62" i="14"/>
  <c r="E50" i="14"/>
  <c r="E38" i="14"/>
  <c r="N32" i="14"/>
  <c r="N42" i="14"/>
  <c r="N58" i="14"/>
  <c r="N39" i="14"/>
  <c r="N55" i="14"/>
  <c r="N36" i="14"/>
  <c r="N44" i="14"/>
  <c r="N52" i="14"/>
  <c r="N60" i="14"/>
  <c r="N34" i="14"/>
  <c r="N41" i="14"/>
  <c r="N49" i="14"/>
  <c r="N57" i="14"/>
  <c r="N65" i="14"/>
  <c r="N50" i="14"/>
  <c r="N47" i="14"/>
  <c r="N63" i="14"/>
  <c r="N33" i="14"/>
  <c r="N38" i="14"/>
  <c r="N46" i="14"/>
  <c r="N54" i="14"/>
  <c r="N62" i="14"/>
  <c r="N35" i="14"/>
  <c r="N43" i="14"/>
  <c r="N51" i="14"/>
  <c r="N59" i="14"/>
  <c r="N40" i="14"/>
  <c r="N48" i="14"/>
  <c r="N56" i="14"/>
  <c r="N64" i="14"/>
  <c r="N31" i="14"/>
  <c r="N37" i="14"/>
  <c r="N45" i="14"/>
  <c r="N53" i="14"/>
  <c r="M32" i="14"/>
  <c r="M45" i="14"/>
  <c r="M61" i="14"/>
  <c r="M44" i="14"/>
  <c r="M60" i="14"/>
  <c r="M47" i="14"/>
  <c r="M63" i="14"/>
  <c r="M46" i="14"/>
  <c r="M62" i="14"/>
  <c r="M34" i="14"/>
  <c r="M49" i="14"/>
  <c r="M65" i="14"/>
  <c r="M33" i="14"/>
  <c r="M48" i="14"/>
  <c r="M64" i="14"/>
  <c r="M35" i="14"/>
  <c r="M51" i="14"/>
  <c r="M50" i="14"/>
  <c r="M31" i="14"/>
  <c r="M37" i="14"/>
  <c r="M53" i="14"/>
  <c r="M36" i="14"/>
  <c r="M52" i="14"/>
  <c r="M39" i="14"/>
  <c r="M55" i="14"/>
  <c r="M38" i="14"/>
  <c r="M54" i="14"/>
  <c r="M41" i="14"/>
  <c r="M57" i="14"/>
  <c r="M40" i="14"/>
  <c r="M56" i="14"/>
  <c r="M43" i="14"/>
  <c r="M59" i="14"/>
  <c r="M42" i="14"/>
  <c r="L34" i="14"/>
  <c r="L45" i="14"/>
  <c r="L49" i="14"/>
  <c r="L53" i="14"/>
  <c r="L57" i="14"/>
  <c r="L61" i="14"/>
  <c r="L65" i="14"/>
  <c r="L32" i="14"/>
  <c r="L33" i="14"/>
  <c r="L38" i="14"/>
  <c r="L42" i="14"/>
  <c r="L46" i="14"/>
  <c r="L50" i="14"/>
  <c r="L54" i="14"/>
  <c r="L58" i="14"/>
  <c r="L62" i="14"/>
  <c r="L31" i="14"/>
  <c r="L37" i="14"/>
  <c r="L35" i="14"/>
  <c r="L39" i="14"/>
  <c r="L43" i="14"/>
  <c r="L47" i="14"/>
  <c r="L51" i="14"/>
  <c r="L55" i="14"/>
  <c r="L59" i="14"/>
  <c r="L63" i="14"/>
  <c r="L41" i="14"/>
  <c r="L36" i="14"/>
  <c r="L40" i="14"/>
  <c r="L44" i="14"/>
  <c r="L48" i="14"/>
  <c r="L52" i="14"/>
  <c r="L56" i="14"/>
  <c r="L60" i="14"/>
  <c r="K59" i="14"/>
  <c r="K41" i="14"/>
  <c r="K57" i="14"/>
  <c r="K55" i="14"/>
  <c r="K42" i="14"/>
  <c r="K58" i="14"/>
  <c r="K39" i="14"/>
  <c r="K40" i="14"/>
  <c r="K56" i="14"/>
  <c r="K45" i="14"/>
  <c r="K61" i="14"/>
  <c r="K35" i="14"/>
  <c r="K63" i="14"/>
  <c r="K46" i="14"/>
  <c r="K62" i="14"/>
  <c r="K52" i="14"/>
  <c r="K43" i="14"/>
  <c r="K44" i="14"/>
  <c r="K60" i="14"/>
  <c r="K34" i="14"/>
  <c r="K49" i="14"/>
  <c r="K65" i="14"/>
  <c r="K47" i="14"/>
  <c r="K32" i="14"/>
  <c r="K50" i="14"/>
  <c r="K36" i="14"/>
  <c r="K48" i="14"/>
  <c r="K64" i="14"/>
  <c r="K31" i="14"/>
  <c r="K37" i="14"/>
  <c r="K53" i="14"/>
  <c r="K51" i="14"/>
  <c r="K33" i="14"/>
  <c r="K38" i="14"/>
  <c r="J38" i="14"/>
  <c r="J46" i="14"/>
  <c r="J54" i="14"/>
  <c r="J62" i="14"/>
  <c r="J34" i="14"/>
  <c r="J41" i="14"/>
  <c r="J49" i="14"/>
  <c r="J57" i="14"/>
  <c r="J65" i="14"/>
  <c r="J40" i="14"/>
  <c r="J48" i="14"/>
  <c r="J56" i="14"/>
  <c r="J64" i="14"/>
  <c r="J35" i="14"/>
  <c r="J43" i="14"/>
  <c r="J51" i="14"/>
  <c r="J59" i="14"/>
  <c r="J33" i="14"/>
  <c r="J32" i="14"/>
  <c r="J42" i="14"/>
  <c r="J50" i="14"/>
  <c r="J58" i="14"/>
  <c r="J31" i="14"/>
  <c r="J37" i="14"/>
  <c r="J45" i="14"/>
  <c r="J53" i="14"/>
  <c r="J61" i="14"/>
  <c r="J36" i="14"/>
  <c r="J44" i="14"/>
  <c r="J52" i="14"/>
  <c r="J60" i="14"/>
  <c r="J39" i="14"/>
  <c r="J47" i="14"/>
  <c r="J55" i="14"/>
  <c r="I62" i="14"/>
  <c r="I58" i="14"/>
  <c r="I54" i="14"/>
  <c r="I50" i="14"/>
  <c r="I46" i="14"/>
  <c r="I42" i="14"/>
  <c r="I38" i="14"/>
  <c r="I33" i="14"/>
  <c r="I32" i="14"/>
  <c r="I63" i="14"/>
  <c r="I59" i="14"/>
  <c r="I55" i="14"/>
  <c r="I51" i="14"/>
  <c r="I47" i="14"/>
  <c r="I43" i="14"/>
  <c r="I39" i="14"/>
  <c r="I35" i="14"/>
  <c r="I64" i="14"/>
  <c r="I60" i="14"/>
  <c r="I56" i="14"/>
  <c r="I52" i="14"/>
  <c r="I48" i="14"/>
  <c r="I44" i="14"/>
  <c r="I40" i="14"/>
  <c r="I36" i="14"/>
  <c r="I65" i="14"/>
  <c r="I61" i="14"/>
  <c r="I57" i="14"/>
  <c r="I53" i="14"/>
  <c r="I49" i="14"/>
  <c r="I45" i="14"/>
  <c r="I41" i="14"/>
  <c r="I37" i="14"/>
  <c r="I34" i="14"/>
  <c r="I31" i="14"/>
  <c r="H36" i="14"/>
  <c r="H40" i="14"/>
  <c r="H44" i="14"/>
  <c r="H48" i="14"/>
  <c r="H52" i="14"/>
  <c r="H56" i="14"/>
  <c r="H60" i="14"/>
  <c r="H64" i="14"/>
  <c r="H31" i="14"/>
  <c r="H34" i="14"/>
  <c r="H37" i="14"/>
  <c r="H41" i="14"/>
  <c r="H45" i="14"/>
  <c r="H53" i="14"/>
  <c r="H57" i="14"/>
  <c r="H61" i="14"/>
  <c r="H65" i="14"/>
  <c r="H32" i="14"/>
  <c r="H33" i="14"/>
  <c r="H38" i="14"/>
  <c r="H42" i="14"/>
  <c r="H46" i="14"/>
  <c r="H50" i="14"/>
  <c r="H54" i="14"/>
  <c r="H58" i="14"/>
  <c r="H62" i="14"/>
  <c r="H35" i="14"/>
  <c r="H39" i="14"/>
  <c r="H43" i="14"/>
  <c r="H47" i="14"/>
  <c r="H51" i="14"/>
  <c r="H55" i="14"/>
  <c r="H59" i="14"/>
  <c r="G62" i="14"/>
  <c r="G58" i="14"/>
  <c r="G54" i="14"/>
  <c r="G50" i="14"/>
  <c r="G46" i="14"/>
  <c r="G42" i="14"/>
  <c r="G38" i="14"/>
  <c r="G33" i="14"/>
  <c r="G32" i="14"/>
  <c r="G43" i="14"/>
  <c r="G35" i="14"/>
  <c r="G65" i="14"/>
  <c r="G61" i="14"/>
  <c r="G57" i="14"/>
  <c r="G53" i="14"/>
  <c r="G49" i="14"/>
  <c r="G45" i="14"/>
  <c r="G41" i="14"/>
  <c r="G37" i="14"/>
  <c r="G34" i="14"/>
  <c r="G31" i="14"/>
  <c r="G39" i="14"/>
  <c r="G64" i="14"/>
  <c r="G60" i="14"/>
  <c r="G56" i="14"/>
  <c r="G52" i="14"/>
  <c r="G48" i="14"/>
  <c r="G44" i="14"/>
  <c r="G40" i="14"/>
  <c r="G36" i="14"/>
  <c r="G47" i="14"/>
  <c r="G63" i="14"/>
  <c r="G59" i="14"/>
  <c r="G55" i="14"/>
  <c r="G51" i="14"/>
  <c r="F65" i="14"/>
  <c r="F35" i="14"/>
  <c r="F49" i="14"/>
  <c r="F57" i="14"/>
  <c r="F42" i="14"/>
  <c r="F50" i="14"/>
  <c r="F58" i="14"/>
  <c r="F59" i="14"/>
  <c r="F43" i="14"/>
  <c r="F37" i="14"/>
  <c r="F51" i="14"/>
  <c r="F36" i="14"/>
  <c r="F44" i="14"/>
  <c r="F52" i="14"/>
  <c r="F60" i="14"/>
  <c r="F61" i="14"/>
  <c r="F45" i="14"/>
  <c r="F39" i="14"/>
  <c r="F53" i="14"/>
  <c r="F38" i="14"/>
  <c r="F46" i="14"/>
  <c r="F54" i="14"/>
  <c r="F62" i="14"/>
  <c r="F34" i="14"/>
  <c r="F63" i="14"/>
  <c r="F47" i="14"/>
  <c r="F55" i="14"/>
  <c r="F40" i="14"/>
  <c r="F48" i="14"/>
  <c r="F56" i="14"/>
  <c r="F64" i="14"/>
  <c r="F41" i="14"/>
  <c r="D50" i="14" l="1"/>
  <c r="D48" i="14"/>
  <c r="D49" i="14"/>
  <c r="D55" i="14"/>
  <c r="D61" i="14"/>
  <c r="D58" i="14"/>
  <c r="D38" i="14"/>
  <c r="D40" i="14"/>
  <c r="D62" i="14"/>
  <c r="D53" i="14"/>
  <c r="D45" i="14"/>
  <c r="D60" i="14"/>
  <c r="D51" i="14"/>
  <c r="D35" i="14"/>
  <c r="D41" i="14"/>
  <c r="D46" i="14"/>
  <c r="D44" i="14"/>
  <c r="D59" i="14"/>
  <c r="D63" i="14"/>
  <c r="D64" i="14"/>
  <c r="D54" i="14"/>
  <c r="D39" i="14"/>
  <c r="D52" i="14"/>
  <c r="D37" i="14"/>
  <c r="D42" i="14"/>
  <c r="D47" i="14"/>
  <c r="D57" i="14"/>
  <c r="D56" i="14"/>
  <c r="D36" i="14"/>
  <c r="D43" i="14"/>
  <c r="D65" i="14"/>
  <c r="D34" i="14"/>
  <c r="F33" i="14" l="1"/>
  <c r="F8" i="14" l="1"/>
  <c r="H8" i="14"/>
  <c r="K8" i="14"/>
  <c r="N8" i="14"/>
  <c r="I8" i="14"/>
  <c r="L8" i="14"/>
  <c r="M8" i="14"/>
  <c r="J8" i="14"/>
  <c r="F22" i="14" l="1"/>
  <c r="K16" i="14"/>
  <c r="M16" i="14"/>
  <c r="I16" i="14"/>
  <c r="J16" i="14"/>
  <c r="N16" i="14"/>
  <c r="L16" i="14"/>
  <c r="I14" i="14"/>
  <c r="K14" i="14"/>
  <c r="G14" i="14"/>
  <c r="N14" i="14"/>
  <c r="M14" i="14"/>
  <c r="L14" i="14"/>
  <c r="J14" i="14"/>
  <c r="H14" i="14"/>
  <c r="L20" i="14"/>
  <c r="I20" i="14"/>
  <c r="M20" i="14"/>
  <c r="K20" i="14"/>
  <c r="N20" i="14"/>
  <c r="J20" i="14"/>
  <c r="M17" i="14"/>
  <c r="L17" i="14"/>
  <c r="J17" i="14"/>
  <c r="I17" i="14"/>
  <c r="K17" i="14"/>
  <c r="H17" i="14"/>
  <c r="N17" i="14"/>
  <c r="J19" i="14"/>
  <c r="G19" i="14"/>
  <c r="K19" i="14"/>
  <c r="H19" i="14"/>
  <c r="L19" i="14"/>
  <c r="N19" i="14"/>
  <c r="M19" i="14"/>
  <c r="I19" i="14"/>
  <c r="N22" i="14"/>
  <c r="M22" i="14"/>
  <c r="K22" i="14"/>
  <c r="J22" i="14"/>
  <c r="H22" i="14"/>
  <c r="L22" i="14"/>
  <c r="I22" i="14"/>
  <c r="G4" i="14"/>
  <c r="N4" i="14"/>
  <c r="M4" i="14"/>
  <c r="I4" i="14"/>
  <c r="H4" i="14"/>
  <c r="L4" i="14"/>
  <c r="K4" i="14"/>
  <c r="J4" i="14"/>
  <c r="F14" i="14"/>
  <c r="F20" i="14"/>
  <c r="F4" i="14"/>
  <c r="F19" i="14"/>
  <c r="F16" i="14"/>
  <c r="F17" i="14"/>
  <c r="F32" i="14"/>
  <c r="F31" i="14"/>
  <c r="H16" i="14"/>
  <c r="G22" i="14"/>
  <c r="H20" i="14"/>
  <c r="G8" i="14" l="1"/>
  <c r="G16" i="14"/>
  <c r="G17" i="14"/>
  <c r="G20" i="14"/>
  <c r="Y763" i="1"/>
  <c r="X763" i="1"/>
  <c r="W763" i="1"/>
  <c r="V763" i="1"/>
  <c r="U763" i="1"/>
  <c r="T763" i="1"/>
  <c r="S763" i="1"/>
  <c r="R763" i="1"/>
  <c r="Q763" i="1"/>
  <c r="O763" i="1"/>
  <c r="N763" i="1"/>
  <c r="M763" i="1"/>
  <c r="L763" i="1"/>
  <c r="K763" i="1"/>
  <c r="J763" i="1"/>
  <c r="I763" i="1"/>
  <c r="H763" i="1"/>
  <c r="G763" i="1"/>
  <c r="G757" i="1"/>
  <c r="G756" i="1"/>
  <c r="Y740" i="1"/>
  <c r="X740" i="1"/>
  <c r="W740" i="1"/>
  <c r="V740" i="1"/>
  <c r="U740" i="1"/>
  <c r="T740" i="1"/>
  <c r="S740" i="1"/>
  <c r="R740" i="1"/>
  <c r="Q740" i="1"/>
  <c r="O740" i="1"/>
  <c r="N740" i="1"/>
  <c r="M740" i="1"/>
  <c r="L740" i="1"/>
  <c r="K740" i="1"/>
  <c r="J740" i="1"/>
  <c r="I740" i="1"/>
  <c r="H740" i="1"/>
  <c r="G740" i="1"/>
  <c r="G734" i="1"/>
  <c r="G733" i="1"/>
  <c r="Y717" i="1"/>
  <c r="X717" i="1"/>
  <c r="W717" i="1"/>
  <c r="V717" i="1"/>
  <c r="U717" i="1"/>
  <c r="T717" i="1"/>
  <c r="S717" i="1"/>
  <c r="R717" i="1"/>
  <c r="Q717" i="1"/>
  <c r="O717" i="1"/>
  <c r="N717" i="1"/>
  <c r="M717" i="1"/>
  <c r="L717" i="1"/>
  <c r="K717" i="1"/>
  <c r="J717" i="1"/>
  <c r="I717" i="1"/>
  <c r="H717" i="1"/>
  <c r="G717" i="1"/>
  <c r="G711" i="1"/>
  <c r="G710" i="1"/>
  <c r="Y694" i="1"/>
  <c r="X694" i="1"/>
  <c r="W694" i="1"/>
  <c r="V694" i="1"/>
  <c r="U694" i="1"/>
  <c r="T694" i="1"/>
  <c r="S694" i="1"/>
  <c r="R694" i="1"/>
  <c r="Q694" i="1"/>
  <c r="O694" i="1"/>
  <c r="N694" i="1"/>
  <c r="M694" i="1"/>
  <c r="L694" i="1"/>
  <c r="K694" i="1"/>
  <c r="J694" i="1"/>
  <c r="I694" i="1"/>
  <c r="H694" i="1"/>
  <c r="G694" i="1"/>
  <c r="G688" i="1"/>
  <c r="G687" i="1"/>
  <c r="Y671" i="1"/>
  <c r="X671" i="1"/>
  <c r="W671" i="1"/>
  <c r="V671" i="1"/>
  <c r="U671" i="1"/>
  <c r="T671" i="1"/>
  <c r="S671" i="1"/>
  <c r="R671" i="1"/>
  <c r="Q671" i="1"/>
  <c r="O671" i="1"/>
  <c r="N671" i="1"/>
  <c r="M671" i="1"/>
  <c r="L671" i="1"/>
  <c r="K671" i="1"/>
  <c r="J671" i="1"/>
  <c r="I671" i="1"/>
  <c r="H671" i="1"/>
  <c r="G671" i="1"/>
  <c r="G665" i="1"/>
  <c r="G664" i="1"/>
  <c r="Y648" i="1"/>
  <c r="X648" i="1"/>
  <c r="W648" i="1"/>
  <c r="V648" i="1"/>
  <c r="U648" i="1"/>
  <c r="T648" i="1"/>
  <c r="S648" i="1"/>
  <c r="R648" i="1"/>
  <c r="Q648" i="1"/>
  <c r="O648" i="1"/>
  <c r="N648" i="1"/>
  <c r="M648" i="1"/>
  <c r="L648" i="1"/>
  <c r="K648" i="1"/>
  <c r="J648" i="1"/>
  <c r="I648" i="1"/>
  <c r="H648" i="1"/>
  <c r="G648" i="1"/>
  <c r="G642" i="1"/>
  <c r="G641" i="1"/>
  <c r="Y625" i="1"/>
  <c r="X625" i="1"/>
  <c r="W625" i="1"/>
  <c r="V625" i="1"/>
  <c r="U625" i="1"/>
  <c r="T625" i="1"/>
  <c r="S625" i="1"/>
  <c r="R625" i="1"/>
  <c r="Q625" i="1"/>
  <c r="O625" i="1"/>
  <c r="N625" i="1"/>
  <c r="M625" i="1"/>
  <c r="L625" i="1"/>
  <c r="K625" i="1"/>
  <c r="J625" i="1"/>
  <c r="I625" i="1"/>
  <c r="H625" i="1"/>
  <c r="G625" i="1"/>
  <c r="G619" i="1"/>
  <c r="G618" i="1"/>
  <c r="Y602" i="1"/>
  <c r="X602" i="1"/>
  <c r="W602" i="1"/>
  <c r="V602" i="1"/>
  <c r="U602" i="1"/>
  <c r="T602" i="1"/>
  <c r="S602" i="1"/>
  <c r="R602" i="1"/>
  <c r="Q602" i="1"/>
  <c r="O602" i="1"/>
  <c r="N602" i="1"/>
  <c r="M602" i="1"/>
  <c r="L602" i="1"/>
  <c r="K602" i="1"/>
  <c r="J602" i="1"/>
  <c r="I602" i="1"/>
  <c r="H602" i="1"/>
  <c r="G602" i="1"/>
  <c r="G596" i="1"/>
  <c r="G595" i="1"/>
  <c r="Y579" i="1"/>
  <c r="X579" i="1"/>
  <c r="W579" i="1"/>
  <c r="V579" i="1"/>
  <c r="U579" i="1"/>
  <c r="T579" i="1"/>
  <c r="S579" i="1"/>
  <c r="R579" i="1"/>
  <c r="Q579" i="1"/>
  <c r="O579" i="1"/>
  <c r="N579" i="1"/>
  <c r="M579" i="1"/>
  <c r="L579" i="1"/>
  <c r="K579" i="1"/>
  <c r="J579" i="1"/>
  <c r="I579" i="1"/>
  <c r="H579" i="1"/>
  <c r="G579" i="1"/>
  <c r="G573" i="1"/>
  <c r="G572" i="1"/>
  <c r="Y556" i="1"/>
  <c r="X556" i="1"/>
  <c r="W556" i="1"/>
  <c r="V556" i="1"/>
  <c r="U556" i="1"/>
  <c r="T556" i="1"/>
  <c r="S556" i="1"/>
  <c r="R556" i="1"/>
  <c r="Q556" i="1"/>
  <c r="O556" i="1"/>
  <c r="N556" i="1"/>
  <c r="M556" i="1"/>
  <c r="L556" i="1"/>
  <c r="K556" i="1"/>
  <c r="J556" i="1"/>
  <c r="I556" i="1"/>
  <c r="H556" i="1"/>
  <c r="G556" i="1"/>
  <c r="G550" i="1"/>
  <c r="G549" i="1"/>
  <c r="Y533" i="1"/>
  <c r="X533" i="1"/>
  <c r="W533" i="1"/>
  <c r="V533" i="1"/>
  <c r="U533" i="1"/>
  <c r="T533" i="1"/>
  <c r="S533" i="1"/>
  <c r="R533" i="1"/>
  <c r="Q533" i="1"/>
  <c r="O533" i="1"/>
  <c r="N533" i="1"/>
  <c r="M533" i="1"/>
  <c r="L533" i="1"/>
  <c r="K533" i="1"/>
  <c r="J533" i="1"/>
  <c r="I533" i="1"/>
  <c r="H533" i="1"/>
  <c r="G533" i="1"/>
  <c r="G527" i="1"/>
  <c r="G526" i="1"/>
  <c r="Y510" i="1"/>
  <c r="X510" i="1"/>
  <c r="W510" i="1"/>
  <c r="V510" i="1"/>
  <c r="U510" i="1"/>
  <c r="T510" i="1"/>
  <c r="S510" i="1"/>
  <c r="R510" i="1"/>
  <c r="Q510" i="1"/>
  <c r="O510" i="1"/>
  <c r="N510" i="1"/>
  <c r="M510" i="1"/>
  <c r="L510" i="1"/>
  <c r="K510" i="1"/>
  <c r="J510" i="1"/>
  <c r="I510" i="1"/>
  <c r="H510" i="1"/>
  <c r="G510" i="1"/>
  <c r="G504" i="1"/>
  <c r="G503" i="1"/>
  <c r="Y487" i="1"/>
  <c r="X487" i="1"/>
  <c r="W487" i="1"/>
  <c r="V487" i="1"/>
  <c r="U487" i="1"/>
  <c r="T487" i="1"/>
  <c r="S487" i="1"/>
  <c r="R487" i="1"/>
  <c r="Q487" i="1"/>
  <c r="O487" i="1"/>
  <c r="N487" i="1"/>
  <c r="M487" i="1"/>
  <c r="L487" i="1"/>
  <c r="K487" i="1"/>
  <c r="J487" i="1"/>
  <c r="I487" i="1"/>
  <c r="H487" i="1"/>
  <c r="G487" i="1"/>
  <c r="G481" i="1"/>
  <c r="G480" i="1"/>
  <c r="Y464" i="1"/>
  <c r="X464" i="1"/>
  <c r="W464" i="1"/>
  <c r="V464" i="1"/>
  <c r="U464" i="1"/>
  <c r="T464" i="1"/>
  <c r="S464" i="1"/>
  <c r="R464" i="1"/>
  <c r="Q464" i="1"/>
  <c r="O464" i="1"/>
  <c r="N464" i="1"/>
  <c r="M464" i="1"/>
  <c r="L464" i="1"/>
  <c r="K464" i="1"/>
  <c r="J464" i="1"/>
  <c r="I464" i="1"/>
  <c r="H464" i="1"/>
  <c r="G464" i="1"/>
  <c r="G458" i="1"/>
  <c r="G457" i="1"/>
  <c r="Y441" i="1"/>
  <c r="X441" i="1"/>
  <c r="W441" i="1"/>
  <c r="V441" i="1"/>
  <c r="U441" i="1"/>
  <c r="T441" i="1"/>
  <c r="S441" i="1"/>
  <c r="R441" i="1"/>
  <c r="Q441" i="1"/>
  <c r="O441" i="1"/>
  <c r="N441" i="1"/>
  <c r="M441" i="1"/>
  <c r="L441" i="1"/>
  <c r="K441" i="1"/>
  <c r="J441" i="1"/>
  <c r="I441" i="1"/>
  <c r="H441" i="1"/>
  <c r="G441" i="1"/>
  <c r="G435" i="1"/>
  <c r="G434" i="1"/>
  <c r="Y418" i="1"/>
  <c r="X418" i="1"/>
  <c r="W418" i="1"/>
  <c r="V418" i="1"/>
  <c r="U418" i="1"/>
  <c r="T418" i="1"/>
  <c r="S418" i="1"/>
  <c r="R418" i="1"/>
  <c r="Q418" i="1"/>
  <c r="O418" i="1"/>
  <c r="N418" i="1"/>
  <c r="M418" i="1"/>
  <c r="L418" i="1"/>
  <c r="K418" i="1"/>
  <c r="J418" i="1"/>
  <c r="I418" i="1"/>
  <c r="H418" i="1"/>
  <c r="G418" i="1"/>
  <c r="G412" i="1"/>
  <c r="G411" i="1"/>
  <c r="Y395" i="1"/>
  <c r="X395" i="1"/>
  <c r="W395" i="1"/>
  <c r="V395" i="1"/>
  <c r="U395" i="1"/>
  <c r="T395" i="1"/>
  <c r="S395" i="1"/>
  <c r="R395" i="1"/>
  <c r="Q395" i="1"/>
  <c r="O395" i="1"/>
  <c r="N395" i="1"/>
  <c r="M395" i="1"/>
  <c r="L395" i="1"/>
  <c r="K395" i="1"/>
  <c r="J395" i="1"/>
  <c r="I395" i="1"/>
  <c r="G395" i="1"/>
  <c r="H395" i="1"/>
  <c r="G389" i="1"/>
  <c r="G388" i="1"/>
  <c r="Y372" i="1"/>
  <c r="X372" i="1"/>
  <c r="W372" i="1"/>
  <c r="V372" i="1"/>
  <c r="U372" i="1"/>
  <c r="T372" i="1"/>
  <c r="S372" i="1"/>
  <c r="R372" i="1"/>
  <c r="Q372" i="1"/>
  <c r="O372" i="1"/>
  <c r="N372" i="1"/>
  <c r="M372" i="1"/>
  <c r="L372" i="1"/>
  <c r="K372" i="1"/>
  <c r="J372" i="1"/>
  <c r="I372" i="1"/>
  <c r="H372" i="1"/>
  <c r="G372" i="1"/>
  <c r="G366" i="1"/>
  <c r="G365" i="1"/>
  <c r="Y349" i="1"/>
  <c r="X349" i="1"/>
  <c r="W349" i="1"/>
  <c r="V349" i="1"/>
  <c r="U349" i="1"/>
  <c r="T349" i="1"/>
  <c r="S349" i="1"/>
  <c r="R349" i="1"/>
  <c r="Q349" i="1"/>
  <c r="O349" i="1"/>
  <c r="N349" i="1"/>
  <c r="M349" i="1"/>
  <c r="L349" i="1"/>
  <c r="K349" i="1"/>
  <c r="J349" i="1"/>
  <c r="I349" i="1"/>
  <c r="H349" i="1"/>
  <c r="G349" i="1"/>
  <c r="G343" i="1"/>
  <c r="G342" i="1"/>
  <c r="Y326" i="1"/>
  <c r="X326" i="1"/>
  <c r="W326" i="1"/>
  <c r="V326" i="1"/>
  <c r="U326" i="1"/>
  <c r="T326" i="1"/>
  <c r="S326" i="1"/>
  <c r="R326" i="1"/>
  <c r="Q326" i="1"/>
  <c r="O326" i="1"/>
  <c r="N326" i="1"/>
  <c r="M326" i="1"/>
  <c r="L326" i="1"/>
  <c r="K326" i="1"/>
  <c r="J326" i="1"/>
  <c r="I326" i="1"/>
  <c r="H326" i="1"/>
  <c r="G326" i="1"/>
  <c r="G320" i="1"/>
  <c r="G319" i="1"/>
  <c r="Y303" i="1"/>
  <c r="X303" i="1"/>
  <c r="W303" i="1"/>
  <c r="V303" i="1"/>
  <c r="U303" i="1"/>
  <c r="T303" i="1"/>
  <c r="S303" i="1"/>
  <c r="R303" i="1"/>
  <c r="Q303" i="1"/>
  <c r="O303" i="1"/>
  <c r="N303" i="1"/>
  <c r="M303" i="1"/>
  <c r="L303" i="1"/>
  <c r="K303" i="1"/>
  <c r="J303" i="1"/>
  <c r="I303" i="1"/>
  <c r="H303" i="1"/>
  <c r="G303" i="1"/>
  <c r="G297" i="1"/>
  <c r="G296" i="1"/>
  <c r="Y280" i="1"/>
  <c r="X280" i="1"/>
  <c r="W280" i="1"/>
  <c r="V280" i="1"/>
  <c r="U280" i="1"/>
  <c r="T280" i="1"/>
  <c r="S280" i="1"/>
  <c r="R280" i="1"/>
  <c r="Q280" i="1"/>
  <c r="O280" i="1"/>
  <c r="N280" i="1"/>
  <c r="M280" i="1"/>
  <c r="L280" i="1"/>
  <c r="K280" i="1"/>
  <c r="J280" i="1"/>
  <c r="I280" i="1"/>
  <c r="H280" i="1"/>
  <c r="G280" i="1"/>
  <c r="G274" i="1"/>
  <c r="G273" i="1"/>
  <c r="Y257" i="1"/>
  <c r="X257" i="1"/>
  <c r="W257" i="1"/>
  <c r="V257" i="1"/>
  <c r="U257" i="1"/>
  <c r="T257" i="1"/>
  <c r="S257" i="1"/>
  <c r="R257" i="1"/>
  <c r="Q257" i="1"/>
  <c r="O257" i="1"/>
  <c r="N257" i="1"/>
  <c r="M257" i="1"/>
  <c r="L257" i="1"/>
  <c r="K257" i="1"/>
  <c r="J257" i="1"/>
  <c r="I257" i="1"/>
  <c r="H257" i="1"/>
  <c r="G257" i="1"/>
  <c r="G251" i="1"/>
  <c r="G250" i="1"/>
  <c r="Y234" i="1"/>
  <c r="X234" i="1"/>
  <c r="W234" i="1"/>
  <c r="V234" i="1"/>
  <c r="U234" i="1"/>
  <c r="T234" i="1"/>
  <c r="S234" i="1"/>
  <c r="R234" i="1"/>
  <c r="Q234" i="1"/>
  <c r="O234" i="1"/>
  <c r="N234" i="1"/>
  <c r="M234" i="1"/>
  <c r="L234" i="1"/>
  <c r="K234" i="1"/>
  <c r="J234" i="1"/>
  <c r="I234" i="1"/>
  <c r="H234" i="1"/>
  <c r="G234" i="1"/>
  <c r="G228" i="1"/>
  <c r="G227" i="1"/>
  <c r="Y211" i="1"/>
  <c r="X211" i="1"/>
  <c r="W211" i="1"/>
  <c r="V211" i="1"/>
  <c r="U211" i="1"/>
  <c r="T211" i="1"/>
  <c r="S211" i="1"/>
  <c r="R211" i="1"/>
  <c r="Q211" i="1"/>
  <c r="O211" i="1"/>
  <c r="N211" i="1"/>
  <c r="M211" i="1"/>
  <c r="L211" i="1"/>
  <c r="K211" i="1"/>
  <c r="J211" i="1"/>
  <c r="I211" i="1"/>
  <c r="H211" i="1"/>
  <c r="G211" i="1"/>
  <c r="G205" i="1"/>
  <c r="G204" i="1"/>
  <c r="Y188" i="1"/>
  <c r="X188" i="1"/>
  <c r="W188" i="1"/>
  <c r="V188" i="1"/>
  <c r="U188" i="1"/>
  <c r="T188" i="1"/>
  <c r="S188" i="1"/>
  <c r="R188" i="1"/>
  <c r="Q188" i="1"/>
  <c r="O188" i="1"/>
  <c r="N188" i="1"/>
  <c r="M188" i="1"/>
  <c r="L188" i="1"/>
  <c r="K188" i="1"/>
  <c r="J188" i="1"/>
  <c r="I188" i="1"/>
  <c r="H188" i="1"/>
  <c r="G188" i="1"/>
  <c r="G182" i="1"/>
  <c r="G181" i="1"/>
  <c r="Y165" i="1"/>
  <c r="X165" i="1"/>
  <c r="W165" i="1"/>
  <c r="V165" i="1"/>
  <c r="U165" i="1"/>
  <c r="T165" i="1"/>
  <c r="S165" i="1"/>
  <c r="R165" i="1"/>
  <c r="Q165" i="1"/>
  <c r="O165" i="1"/>
  <c r="N165" i="1"/>
  <c r="M165" i="1"/>
  <c r="L165" i="1"/>
  <c r="K165" i="1"/>
  <c r="J165" i="1"/>
  <c r="I165" i="1"/>
  <c r="H165" i="1"/>
  <c r="G165" i="1"/>
  <c r="G159" i="1"/>
  <c r="G158" i="1"/>
  <c r="Y142" i="1"/>
  <c r="X142" i="1"/>
  <c r="W142" i="1"/>
  <c r="V142" i="1"/>
  <c r="U142" i="1"/>
  <c r="T142" i="1"/>
  <c r="S142" i="1"/>
  <c r="R142" i="1"/>
  <c r="Q142" i="1"/>
  <c r="O142" i="1"/>
  <c r="N142" i="1"/>
  <c r="M142" i="1"/>
  <c r="L142" i="1"/>
  <c r="K142" i="1"/>
  <c r="J142" i="1"/>
  <c r="I142" i="1"/>
  <c r="H142" i="1"/>
  <c r="G142" i="1"/>
  <c r="Y119" i="1"/>
  <c r="X119" i="1"/>
  <c r="W119" i="1"/>
  <c r="V119" i="1"/>
  <c r="U119" i="1"/>
  <c r="T119" i="1"/>
  <c r="S119" i="1"/>
  <c r="R119" i="1"/>
  <c r="Q119" i="1"/>
  <c r="O119" i="1"/>
  <c r="N119" i="1"/>
  <c r="M119" i="1"/>
  <c r="L119" i="1"/>
  <c r="K119" i="1"/>
  <c r="J119" i="1"/>
  <c r="I119" i="1"/>
  <c r="H119" i="1"/>
  <c r="G119" i="1"/>
  <c r="G96" i="1"/>
  <c r="G136" i="1"/>
  <c r="G135" i="1"/>
  <c r="G113" i="1"/>
  <c r="G112" i="1"/>
  <c r="H774" i="1"/>
  <c r="H773" i="1"/>
  <c r="H772" i="1"/>
  <c r="H771" i="1"/>
  <c r="Y761" i="1"/>
  <c r="X761" i="1"/>
  <c r="W761" i="1"/>
  <c r="V761" i="1"/>
  <c r="U761" i="1"/>
  <c r="T761" i="1"/>
  <c r="S761" i="1"/>
  <c r="R761" i="1"/>
  <c r="Q761" i="1"/>
  <c r="O761" i="1"/>
  <c r="N761" i="1"/>
  <c r="M761" i="1"/>
  <c r="L761" i="1"/>
  <c r="K761" i="1"/>
  <c r="J761" i="1"/>
  <c r="I761" i="1"/>
  <c r="H761" i="1"/>
  <c r="G761" i="1"/>
  <c r="Y760" i="1"/>
  <c r="X760" i="1"/>
  <c r="W760" i="1"/>
  <c r="V760" i="1"/>
  <c r="U760" i="1"/>
  <c r="T760" i="1"/>
  <c r="S760" i="1"/>
  <c r="R760" i="1"/>
  <c r="Q760" i="1"/>
  <c r="O760" i="1"/>
  <c r="N760" i="1"/>
  <c r="M760" i="1"/>
  <c r="L760" i="1"/>
  <c r="K760" i="1"/>
  <c r="J760" i="1"/>
  <c r="I760" i="1"/>
  <c r="H760" i="1"/>
  <c r="G760" i="1"/>
  <c r="AA756" i="1"/>
  <c r="H751" i="1"/>
  <c r="H750" i="1"/>
  <c r="H749" i="1"/>
  <c r="H748" i="1"/>
  <c r="Y738" i="1"/>
  <c r="X738" i="1"/>
  <c r="W738" i="1"/>
  <c r="V738" i="1"/>
  <c r="U738" i="1"/>
  <c r="T738" i="1"/>
  <c r="S738" i="1"/>
  <c r="R738" i="1"/>
  <c r="Q738" i="1"/>
  <c r="O738" i="1"/>
  <c r="N738" i="1"/>
  <c r="M738" i="1"/>
  <c r="L738" i="1"/>
  <c r="K738" i="1"/>
  <c r="J738" i="1"/>
  <c r="I738" i="1"/>
  <c r="H738" i="1"/>
  <c r="G738" i="1"/>
  <c r="Y737" i="1"/>
  <c r="X737" i="1"/>
  <c r="W737" i="1"/>
  <c r="V737" i="1"/>
  <c r="U737" i="1"/>
  <c r="T737" i="1"/>
  <c r="S737" i="1"/>
  <c r="R737" i="1"/>
  <c r="Q737" i="1"/>
  <c r="O737" i="1"/>
  <c r="N737" i="1"/>
  <c r="M737" i="1"/>
  <c r="L737" i="1"/>
  <c r="K737" i="1"/>
  <c r="K741" i="1" s="1"/>
  <c r="J737" i="1"/>
  <c r="I737" i="1"/>
  <c r="H737" i="1"/>
  <c r="G737" i="1"/>
  <c r="AA733" i="1"/>
  <c r="H728" i="1"/>
  <c r="H727" i="1"/>
  <c r="H726" i="1"/>
  <c r="H725" i="1"/>
  <c r="Y715" i="1"/>
  <c r="X715" i="1"/>
  <c r="W715" i="1"/>
  <c r="V715" i="1"/>
  <c r="U715" i="1"/>
  <c r="T715" i="1"/>
  <c r="S715" i="1"/>
  <c r="R715" i="1"/>
  <c r="Q715" i="1"/>
  <c r="O715" i="1"/>
  <c r="N715" i="1"/>
  <c r="M715" i="1"/>
  <c r="L715" i="1"/>
  <c r="K715" i="1"/>
  <c r="J715" i="1"/>
  <c r="I715" i="1"/>
  <c r="H715" i="1"/>
  <c r="G715" i="1"/>
  <c r="Y714" i="1"/>
  <c r="X714" i="1"/>
  <c r="W714" i="1"/>
  <c r="V714" i="1"/>
  <c r="U714" i="1"/>
  <c r="T714" i="1"/>
  <c r="S714" i="1"/>
  <c r="R714" i="1"/>
  <c r="Q714" i="1"/>
  <c r="O714" i="1"/>
  <c r="N714" i="1"/>
  <c r="M714" i="1"/>
  <c r="L714" i="1"/>
  <c r="K714" i="1"/>
  <c r="J714" i="1"/>
  <c r="I714" i="1"/>
  <c r="H714" i="1"/>
  <c r="G714" i="1"/>
  <c r="AA710" i="1"/>
  <c r="H705" i="1"/>
  <c r="H704" i="1"/>
  <c r="H703" i="1"/>
  <c r="H702" i="1"/>
  <c r="Y692" i="1"/>
  <c r="X692" i="1"/>
  <c r="W692" i="1"/>
  <c r="V692" i="1"/>
  <c r="U692" i="1"/>
  <c r="T692" i="1"/>
  <c r="S692" i="1"/>
  <c r="R692" i="1"/>
  <c r="Q692" i="1"/>
  <c r="O692" i="1"/>
  <c r="N692" i="1"/>
  <c r="M692" i="1"/>
  <c r="L692" i="1"/>
  <c r="K692" i="1"/>
  <c r="J692" i="1"/>
  <c r="I692" i="1"/>
  <c r="H692" i="1"/>
  <c r="G692" i="1"/>
  <c r="Y691" i="1"/>
  <c r="X691" i="1"/>
  <c r="W691" i="1"/>
  <c r="V691" i="1"/>
  <c r="U691" i="1"/>
  <c r="T691" i="1"/>
  <c r="S691" i="1"/>
  <c r="R691" i="1"/>
  <c r="Q691" i="1"/>
  <c r="O691" i="1"/>
  <c r="N691" i="1"/>
  <c r="M691" i="1"/>
  <c r="L691" i="1"/>
  <c r="K691" i="1"/>
  <c r="J691" i="1"/>
  <c r="I691" i="1"/>
  <c r="H691" i="1"/>
  <c r="G691" i="1"/>
  <c r="AA687" i="1"/>
  <c r="H682" i="1"/>
  <c r="H681" i="1"/>
  <c r="H680" i="1"/>
  <c r="H679" i="1"/>
  <c r="Y669" i="1"/>
  <c r="X669" i="1"/>
  <c r="W669" i="1"/>
  <c r="V669" i="1"/>
  <c r="U669" i="1"/>
  <c r="T669" i="1"/>
  <c r="S669" i="1"/>
  <c r="R669" i="1"/>
  <c r="Q669" i="1"/>
  <c r="O669" i="1"/>
  <c r="N669" i="1"/>
  <c r="M669" i="1"/>
  <c r="L669" i="1"/>
  <c r="K669" i="1"/>
  <c r="J669" i="1"/>
  <c r="I669" i="1"/>
  <c r="H669" i="1"/>
  <c r="G669" i="1"/>
  <c r="Y668" i="1"/>
  <c r="X668" i="1"/>
  <c r="W668" i="1"/>
  <c r="V668" i="1"/>
  <c r="U668" i="1"/>
  <c r="T668" i="1"/>
  <c r="S668" i="1"/>
  <c r="R668" i="1"/>
  <c r="Q668" i="1"/>
  <c r="O668" i="1"/>
  <c r="N668" i="1"/>
  <c r="M668" i="1"/>
  <c r="L668" i="1"/>
  <c r="K668" i="1"/>
  <c r="J668" i="1"/>
  <c r="I668" i="1"/>
  <c r="H668" i="1"/>
  <c r="G668" i="1"/>
  <c r="AA664" i="1"/>
  <c r="H659" i="1"/>
  <c r="H658" i="1"/>
  <c r="H657" i="1"/>
  <c r="H656" i="1"/>
  <c r="Y646" i="1"/>
  <c r="X646" i="1"/>
  <c r="W646" i="1"/>
  <c r="V646" i="1"/>
  <c r="U646" i="1"/>
  <c r="T646" i="1"/>
  <c r="S646" i="1"/>
  <c r="R646" i="1"/>
  <c r="Q646" i="1"/>
  <c r="O646" i="1"/>
  <c r="N646" i="1"/>
  <c r="M646" i="1"/>
  <c r="L646" i="1"/>
  <c r="K646" i="1"/>
  <c r="J646" i="1"/>
  <c r="I646" i="1"/>
  <c r="H646" i="1"/>
  <c r="G646" i="1"/>
  <c r="Y645" i="1"/>
  <c r="X645" i="1"/>
  <c r="W645" i="1"/>
  <c r="V645" i="1"/>
  <c r="U645" i="1"/>
  <c r="T645" i="1"/>
  <c r="T651" i="1" s="1"/>
  <c r="S645" i="1"/>
  <c r="R645" i="1"/>
  <c r="Q645" i="1"/>
  <c r="O645" i="1"/>
  <c r="N645" i="1"/>
  <c r="M645" i="1"/>
  <c r="L645" i="1"/>
  <c r="K645" i="1"/>
  <c r="J645" i="1"/>
  <c r="I645" i="1"/>
  <c r="H645" i="1"/>
  <c r="G645" i="1"/>
  <c r="AA641" i="1"/>
  <c r="H636" i="1"/>
  <c r="H635" i="1"/>
  <c r="H634" i="1"/>
  <c r="H633" i="1"/>
  <c r="Y623" i="1"/>
  <c r="X623" i="1"/>
  <c r="W623" i="1"/>
  <c r="V623" i="1"/>
  <c r="U623" i="1"/>
  <c r="T623" i="1"/>
  <c r="S623" i="1"/>
  <c r="R623" i="1"/>
  <c r="Q623" i="1"/>
  <c r="O623" i="1"/>
  <c r="N623" i="1"/>
  <c r="M623" i="1"/>
  <c r="L623" i="1"/>
  <c r="K623" i="1"/>
  <c r="J623" i="1"/>
  <c r="I623" i="1"/>
  <c r="H623" i="1"/>
  <c r="G623" i="1"/>
  <c r="Y622" i="1"/>
  <c r="X622" i="1"/>
  <c r="W622" i="1"/>
  <c r="V622" i="1"/>
  <c r="U622" i="1"/>
  <c r="T622" i="1"/>
  <c r="S622" i="1"/>
  <c r="R622" i="1"/>
  <c r="Q622" i="1"/>
  <c r="O622" i="1"/>
  <c r="N622" i="1"/>
  <c r="M622" i="1"/>
  <c r="L622" i="1"/>
  <c r="K622" i="1"/>
  <c r="J622" i="1"/>
  <c r="I622" i="1"/>
  <c r="H622" i="1"/>
  <c r="G622" i="1"/>
  <c r="AA618" i="1"/>
  <c r="H613" i="1"/>
  <c r="H612" i="1"/>
  <c r="H611" i="1"/>
  <c r="H610" i="1"/>
  <c r="Y600" i="1"/>
  <c r="X600" i="1"/>
  <c r="W600" i="1"/>
  <c r="V600" i="1"/>
  <c r="U600" i="1"/>
  <c r="T600" i="1"/>
  <c r="S600" i="1"/>
  <c r="R600" i="1"/>
  <c r="Q600" i="1"/>
  <c r="O600" i="1"/>
  <c r="N600" i="1"/>
  <c r="M600" i="1"/>
  <c r="L600" i="1"/>
  <c r="K600" i="1"/>
  <c r="J600" i="1"/>
  <c r="I600" i="1"/>
  <c r="H600" i="1"/>
  <c r="G600" i="1"/>
  <c r="Y599" i="1"/>
  <c r="X599" i="1"/>
  <c r="W599" i="1"/>
  <c r="V599" i="1"/>
  <c r="U599" i="1"/>
  <c r="T599" i="1"/>
  <c r="S599" i="1"/>
  <c r="R599" i="1"/>
  <c r="Q599" i="1"/>
  <c r="O599" i="1"/>
  <c r="N599" i="1"/>
  <c r="M599" i="1"/>
  <c r="L599" i="1"/>
  <c r="K599" i="1"/>
  <c r="J599" i="1"/>
  <c r="I599" i="1"/>
  <c r="H599" i="1"/>
  <c r="G599" i="1"/>
  <c r="AA595" i="1"/>
  <c r="H590" i="1"/>
  <c r="H589" i="1"/>
  <c r="H588" i="1"/>
  <c r="H587" i="1"/>
  <c r="Y577" i="1"/>
  <c r="X577" i="1"/>
  <c r="W577" i="1"/>
  <c r="V577" i="1"/>
  <c r="U577" i="1"/>
  <c r="T577" i="1"/>
  <c r="S577" i="1"/>
  <c r="R577" i="1"/>
  <c r="Q577" i="1"/>
  <c r="O577" i="1"/>
  <c r="N577" i="1"/>
  <c r="M577" i="1"/>
  <c r="L577" i="1"/>
  <c r="K577" i="1"/>
  <c r="J577" i="1"/>
  <c r="I577" i="1"/>
  <c r="H577" i="1"/>
  <c r="G577" i="1"/>
  <c r="Y576" i="1"/>
  <c r="X576" i="1"/>
  <c r="W576" i="1"/>
  <c r="V576" i="1"/>
  <c r="U576" i="1"/>
  <c r="T576" i="1"/>
  <c r="S576" i="1"/>
  <c r="R576" i="1"/>
  <c r="Q576" i="1"/>
  <c r="O576" i="1"/>
  <c r="N576" i="1"/>
  <c r="M576" i="1"/>
  <c r="L576" i="1"/>
  <c r="K576" i="1"/>
  <c r="J576" i="1"/>
  <c r="I576" i="1"/>
  <c r="H576" i="1"/>
  <c r="G576" i="1"/>
  <c r="AA572" i="1"/>
  <c r="H567" i="1"/>
  <c r="H566" i="1"/>
  <c r="H565" i="1"/>
  <c r="H564" i="1"/>
  <c r="Y554" i="1"/>
  <c r="X554" i="1"/>
  <c r="W554" i="1"/>
  <c r="V554" i="1"/>
  <c r="U554" i="1"/>
  <c r="T554" i="1"/>
  <c r="S554" i="1"/>
  <c r="R554" i="1"/>
  <c r="Q554" i="1"/>
  <c r="O554" i="1"/>
  <c r="N554" i="1"/>
  <c r="M554" i="1"/>
  <c r="L554" i="1"/>
  <c r="K554" i="1"/>
  <c r="J554" i="1"/>
  <c r="I554" i="1"/>
  <c r="H554" i="1"/>
  <c r="G554" i="1"/>
  <c r="Y553" i="1"/>
  <c r="X553" i="1"/>
  <c r="W553" i="1"/>
  <c r="V553" i="1"/>
  <c r="U553" i="1"/>
  <c r="T553" i="1"/>
  <c r="S553" i="1"/>
  <c r="R553" i="1"/>
  <c r="Q553" i="1"/>
  <c r="O553" i="1"/>
  <c r="N553" i="1"/>
  <c r="M553" i="1"/>
  <c r="L553" i="1"/>
  <c r="K553" i="1"/>
  <c r="J553" i="1"/>
  <c r="I553" i="1"/>
  <c r="H553" i="1"/>
  <c r="G553" i="1"/>
  <c r="AA549" i="1"/>
  <c r="H544" i="1"/>
  <c r="H543" i="1"/>
  <c r="H542" i="1"/>
  <c r="H541" i="1"/>
  <c r="Y531" i="1"/>
  <c r="X531" i="1"/>
  <c r="W531" i="1"/>
  <c r="V531" i="1"/>
  <c r="U531" i="1"/>
  <c r="T531" i="1"/>
  <c r="S531" i="1"/>
  <c r="R531" i="1"/>
  <c r="Q531" i="1"/>
  <c r="O531" i="1"/>
  <c r="N531" i="1"/>
  <c r="M531" i="1"/>
  <c r="L531" i="1"/>
  <c r="K531" i="1"/>
  <c r="J531" i="1"/>
  <c r="I531" i="1"/>
  <c r="H531" i="1"/>
  <c r="G531" i="1"/>
  <c r="Y530" i="1"/>
  <c r="X530" i="1"/>
  <c r="W530" i="1"/>
  <c r="V530" i="1"/>
  <c r="U530" i="1"/>
  <c r="T530" i="1"/>
  <c r="S530" i="1"/>
  <c r="R530" i="1"/>
  <c r="Q530" i="1"/>
  <c r="O530" i="1"/>
  <c r="N530" i="1"/>
  <c r="M530" i="1"/>
  <c r="L530" i="1"/>
  <c r="K530" i="1"/>
  <c r="J530" i="1"/>
  <c r="I530" i="1"/>
  <c r="H530" i="1"/>
  <c r="G530" i="1"/>
  <c r="AA526" i="1"/>
  <c r="H521" i="1"/>
  <c r="H520" i="1"/>
  <c r="H519" i="1"/>
  <c r="H518" i="1"/>
  <c r="Y508" i="1"/>
  <c r="X508" i="1"/>
  <c r="W508" i="1"/>
  <c r="V508" i="1"/>
  <c r="U508" i="1"/>
  <c r="T508" i="1"/>
  <c r="S508" i="1"/>
  <c r="R508" i="1"/>
  <c r="Q508" i="1"/>
  <c r="O508" i="1"/>
  <c r="N508" i="1"/>
  <c r="M508" i="1"/>
  <c r="L508" i="1"/>
  <c r="K508" i="1"/>
  <c r="J508" i="1"/>
  <c r="I508" i="1"/>
  <c r="H508" i="1"/>
  <c r="G508" i="1"/>
  <c r="Y507" i="1"/>
  <c r="X507" i="1"/>
  <c r="W507" i="1"/>
  <c r="V507" i="1"/>
  <c r="U507" i="1"/>
  <c r="T507" i="1"/>
  <c r="S507" i="1"/>
  <c r="R507" i="1"/>
  <c r="Q507" i="1"/>
  <c r="O507" i="1"/>
  <c r="N507" i="1"/>
  <c r="M507" i="1"/>
  <c r="L507" i="1"/>
  <c r="K507" i="1"/>
  <c r="J507" i="1"/>
  <c r="I507" i="1"/>
  <c r="H507" i="1"/>
  <c r="G507" i="1"/>
  <c r="AA503" i="1"/>
  <c r="H498" i="1"/>
  <c r="H497" i="1"/>
  <c r="H496" i="1"/>
  <c r="H495" i="1"/>
  <c r="Y485" i="1"/>
  <c r="X485" i="1"/>
  <c r="W485" i="1"/>
  <c r="V485" i="1"/>
  <c r="U485" i="1"/>
  <c r="T485" i="1"/>
  <c r="S485" i="1"/>
  <c r="R485" i="1"/>
  <c r="Q485" i="1"/>
  <c r="O485" i="1"/>
  <c r="N485" i="1"/>
  <c r="M485" i="1"/>
  <c r="L485" i="1"/>
  <c r="K485" i="1"/>
  <c r="J485" i="1"/>
  <c r="I485" i="1"/>
  <c r="H485" i="1"/>
  <c r="G485" i="1"/>
  <c r="Y484" i="1"/>
  <c r="X484" i="1"/>
  <c r="W484" i="1"/>
  <c r="V484" i="1"/>
  <c r="U484" i="1"/>
  <c r="T484" i="1"/>
  <c r="S484" i="1"/>
  <c r="R484" i="1"/>
  <c r="Q484" i="1"/>
  <c r="O484" i="1"/>
  <c r="N484" i="1"/>
  <c r="M484" i="1"/>
  <c r="L484" i="1"/>
  <c r="K484" i="1"/>
  <c r="J484" i="1"/>
  <c r="I484" i="1"/>
  <c r="H484" i="1"/>
  <c r="G484" i="1"/>
  <c r="AA480" i="1"/>
  <c r="H475" i="1"/>
  <c r="H474" i="1"/>
  <c r="H473" i="1"/>
  <c r="H472" i="1"/>
  <c r="Y462" i="1"/>
  <c r="X462" i="1"/>
  <c r="W462" i="1"/>
  <c r="V462" i="1"/>
  <c r="U462" i="1"/>
  <c r="T462" i="1"/>
  <c r="S462" i="1"/>
  <c r="R462" i="1"/>
  <c r="Q462" i="1"/>
  <c r="O462" i="1"/>
  <c r="N462" i="1"/>
  <c r="M462" i="1"/>
  <c r="L462" i="1"/>
  <c r="K462" i="1"/>
  <c r="J462" i="1"/>
  <c r="I462" i="1"/>
  <c r="H462" i="1"/>
  <c r="G462" i="1"/>
  <c r="Y461" i="1"/>
  <c r="X461" i="1"/>
  <c r="W461" i="1"/>
  <c r="V461" i="1"/>
  <c r="U461" i="1"/>
  <c r="T461" i="1"/>
  <c r="S461" i="1"/>
  <c r="R461" i="1"/>
  <c r="Q461" i="1"/>
  <c r="O461" i="1"/>
  <c r="N461" i="1"/>
  <c r="M461" i="1"/>
  <c r="L461" i="1"/>
  <c r="K461" i="1"/>
  <c r="J461" i="1"/>
  <c r="I461" i="1"/>
  <c r="H461" i="1"/>
  <c r="G461" i="1"/>
  <c r="AA457" i="1"/>
  <c r="H452" i="1"/>
  <c r="H451" i="1"/>
  <c r="H450" i="1"/>
  <c r="H449" i="1"/>
  <c r="Y439" i="1"/>
  <c r="X439" i="1"/>
  <c r="W439" i="1"/>
  <c r="V439" i="1"/>
  <c r="U439" i="1"/>
  <c r="T439" i="1"/>
  <c r="S439" i="1"/>
  <c r="R439" i="1"/>
  <c r="Q439" i="1"/>
  <c r="O439" i="1"/>
  <c r="N439" i="1"/>
  <c r="M439" i="1"/>
  <c r="L439" i="1"/>
  <c r="K439" i="1"/>
  <c r="J439" i="1"/>
  <c r="I439" i="1"/>
  <c r="H439" i="1"/>
  <c r="G439" i="1"/>
  <c r="Y438" i="1"/>
  <c r="X438" i="1"/>
  <c r="W438" i="1"/>
  <c r="V438" i="1"/>
  <c r="U438" i="1"/>
  <c r="T438" i="1"/>
  <c r="S438" i="1"/>
  <c r="R438" i="1"/>
  <c r="Q438" i="1"/>
  <c r="O438" i="1"/>
  <c r="N438" i="1"/>
  <c r="M438" i="1"/>
  <c r="L438" i="1"/>
  <c r="K438" i="1"/>
  <c r="J438" i="1"/>
  <c r="I438" i="1"/>
  <c r="H438" i="1"/>
  <c r="G438" i="1"/>
  <c r="AA434" i="1"/>
  <c r="H429" i="1"/>
  <c r="H428" i="1"/>
  <c r="H427" i="1"/>
  <c r="H426" i="1"/>
  <c r="Y416" i="1"/>
  <c r="X416" i="1"/>
  <c r="W416" i="1"/>
  <c r="V416" i="1"/>
  <c r="U416" i="1"/>
  <c r="T416" i="1"/>
  <c r="S416" i="1"/>
  <c r="R416" i="1"/>
  <c r="Q416" i="1"/>
  <c r="O416" i="1"/>
  <c r="N416" i="1"/>
  <c r="M416" i="1"/>
  <c r="L416" i="1"/>
  <c r="K416" i="1"/>
  <c r="J416" i="1"/>
  <c r="I416" i="1"/>
  <c r="H416" i="1"/>
  <c r="G416" i="1"/>
  <c r="Y415" i="1"/>
  <c r="X415" i="1"/>
  <c r="W415" i="1"/>
  <c r="V415" i="1"/>
  <c r="U415" i="1"/>
  <c r="T415" i="1"/>
  <c r="S415" i="1"/>
  <c r="R415" i="1"/>
  <c r="Q415" i="1"/>
  <c r="O415" i="1"/>
  <c r="N415" i="1"/>
  <c r="M415" i="1"/>
  <c r="L415" i="1"/>
  <c r="K415" i="1"/>
  <c r="J415" i="1"/>
  <c r="I415" i="1"/>
  <c r="H415" i="1"/>
  <c r="G415" i="1"/>
  <c r="AA411" i="1"/>
  <c r="H406" i="1"/>
  <c r="H405" i="1"/>
  <c r="H404" i="1"/>
  <c r="H403" i="1"/>
  <c r="Y393" i="1"/>
  <c r="X393" i="1"/>
  <c r="W393" i="1"/>
  <c r="V393" i="1"/>
  <c r="U393" i="1"/>
  <c r="T393" i="1"/>
  <c r="S393" i="1"/>
  <c r="R393" i="1"/>
  <c r="Q393" i="1"/>
  <c r="O393" i="1"/>
  <c r="N393" i="1"/>
  <c r="M393" i="1"/>
  <c r="L393" i="1"/>
  <c r="K393" i="1"/>
  <c r="J393" i="1"/>
  <c r="I393" i="1"/>
  <c r="H393" i="1"/>
  <c r="G393" i="1"/>
  <c r="Y392" i="1"/>
  <c r="X392" i="1"/>
  <c r="W392" i="1"/>
  <c r="V392" i="1"/>
  <c r="U392" i="1"/>
  <c r="T392" i="1"/>
  <c r="S392" i="1"/>
  <c r="R392" i="1"/>
  <c r="Q392" i="1"/>
  <c r="O392" i="1"/>
  <c r="N392" i="1"/>
  <c r="M392" i="1"/>
  <c r="L392" i="1"/>
  <c r="K392" i="1"/>
  <c r="J392" i="1"/>
  <c r="I392" i="1"/>
  <c r="H392" i="1"/>
  <c r="G392" i="1"/>
  <c r="G398" i="1" s="1"/>
  <c r="AA388" i="1"/>
  <c r="H383" i="1"/>
  <c r="H382" i="1"/>
  <c r="H381" i="1"/>
  <c r="H380" i="1"/>
  <c r="Y370" i="1"/>
  <c r="X370" i="1"/>
  <c r="W370" i="1"/>
  <c r="V370" i="1"/>
  <c r="U370" i="1"/>
  <c r="T370" i="1"/>
  <c r="S370" i="1"/>
  <c r="R370" i="1"/>
  <c r="Q370" i="1"/>
  <c r="O370" i="1"/>
  <c r="N370" i="1"/>
  <c r="M370" i="1"/>
  <c r="L370" i="1"/>
  <c r="K370" i="1"/>
  <c r="J370" i="1"/>
  <c r="I370" i="1"/>
  <c r="H370" i="1"/>
  <c r="G370" i="1"/>
  <c r="Y369" i="1"/>
  <c r="X369" i="1"/>
  <c r="W369" i="1"/>
  <c r="V369" i="1"/>
  <c r="U369" i="1"/>
  <c r="T369" i="1"/>
  <c r="T375" i="1" s="1"/>
  <c r="S369" i="1"/>
  <c r="R369" i="1"/>
  <c r="Q369" i="1"/>
  <c r="O369" i="1"/>
  <c r="N369" i="1"/>
  <c r="M369" i="1"/>
  <c r="L369" i="1"/>
  <c r="K369" i="1"/>
  <c r="K375" i="1" s="1"/>
  <c r="J369" i="1"/>
  <c r="I369" i="1"/>
  <c r="H369" i="1"/>
  <c r="G369" i="1"/>
  <c r="AA365" i="1"/>
  <c r="H360" i="1"/>
  <c r="H359" i="1"/>
  <c r="H358" i="1"/>
  <c r="H357" i="1"/>
  <c r="Y347" i="1"/>
  <c r="X347" i="1"/>
  <c r="W347" i="1"/>
  <c r="V347" i="1"/>
  <c r="U347" i="1"/>
  <c r="T347" i="1"/>
  <c r="S347" i="1"/>
  <c r="R347" i="1"/>
  <c r="Q347" i="1"/>
  <c r="O347" i="1"/>
  <c r="N347" i="1"/>
  <c r="M347" i="1"/>
  <c r="L347" i="1"/>
  <c r="K347" i="1"/>
  <c r="J347" i="1"/>
  <c r="I347" i="1"/>
  <c r="H347" i="1"/>
  <c r="G347" i="1"/>
  <c r="Y346" i="1"/>
  <c r="X346" i="1"/>
  <c r="W346" i="1"/>
  <c r="V346" i="1"/>
  <c r="U346" i="1"/>
  <c r="T346" i="1"/>
  <c r="S346" i="1"/>
  <c r="R346" i="1"/>
  <c r="Q346" i="1"/>
  <c r="O346" i="1"/>
  <c r="N346" i="1"/>
  <c r="M346" i="1"/>
  <c r="L346" i="1"/>
  <c r="K346" i="1"/>
  <c r="J346" i="1"/>
  <c r="I346" i="1"/>
  <c r="H346" i="1"/>
  <c r="G346" i="1"/>
  <c r="AA342" i="1"/>
  <c r="H337" i="1"/>
  <c r="H336" i="1"/>
  <c r="H335" i="1"/>
  <c r="H334" i="1"/>
  <c r="Y324" i="1"/>
  <c r="X324" i="1"/>
  <c r="W324" i="1"/>
  <c r="V324" i="1"/>
  <c r="U324" i="1"/>
  <c r="T324" i="1"/>
  <c r="S324" i="1"/>
  <c r="R324" i="1"/>
  <c r="Q324" i="1"/>
  <c r="O324" i="1"/>
  <c r="N324" i="1"/>
  <c r="M324" i="1"/>
  <c r="L324" i="1"/>
  <c r="K324" i="1"/>
  <c r="J324" i="1"/>
  <c r="I324" i="1"/>
  <c r="H324" i="1"/>
  <c r="G324" i="1"/>
  <c r="Y323" i="1"/>
  <c r="X323" i="1"/>
  <c r="W323" i="1"/>
  <c r="V323" i="1"/>
  <c r="U323" i="1"/>
  <c r="T323" i="1"/>
  <c r="S323" i="1"/>
  <c r="R323" i="1"/>
  <c r="Q323" i="1"/>
  <c r="O323" i="1"/>
  <c r="N323" i="1"/>
  <c r="M323" i="1"/>
  <c r="L323" i="1"/>
  <c r="K323" i="1"/>
  <c r="J323" i="1"/>
  <c r="I323" i="1"/>
  <c r="H323" i="1"/>
  <c r="G323" i="1"/>
  <c r="AA319" i="1"/>
  <c r="H314" i="1"/>
  <c r="H313" i="1"/>
  <c r="H312" i="1"/>
  <c r="H311" i="1"/>
  <c r="Y301" i="1"/>
  <c r="X301" i="1"/>
  <c r="W301" i="1"/>
  <c r="V301" i="1"/>
  <c r="U301" i="1"/>
  <c r="T301" i="1"/>
  <c r="S301" i="1"/>
  <c r="R301" i="1"/>
  <c r="Q301" i="1"/>
  <c r="O301" i="1"/>
  <c r="N301" i="1"/>
  <c r="M301" i="1"/>
  <c r="L301" i="1"/>
  <c r="K301" i="1"/>
  <c r="J301" i="1"/>
  <c r="I301" i="1"/>
  <c r="H301" i="1"/>
  <c r="G301" i="1"/>
  <c r="Y300" i="1"/>
  <c r="X300" i="1"/>
  <c r="W300" i="1"/>
  <c r="V300" i="1"/>
  <c r="U300" i="1"/>
  <c r="T300" i="1"/>
  <c r="S300" i="1"/>
  <c r="R300" i="1"/>
  <c r="Q300" i="1"/>
  <c r="O300" i="1"/>
  <c r="N300" i="1"/>
  <c r="M300" i="1"/>
  <c r="L300" i="1"/>
  <c r="K300" i="1"/>
  <c r="J300" i="1"/>
  <c r="I300" i="1"/>
  <c r="H300" i="1"/>
  <c r="G300" i="1"/>
  <c r="AA296" i="1"/>
  <c r="H291" i="1"/>
  <c r="H290" i="1"/>
  <c r="H289" i="1"/>
  <c r="H288" i="1"/>
  <c r="Y278" i="1"/>
  <c r="X278" i="1"/>
  <c r="W278" i="1"/>
  <c r="V278" i="1"/>
  <c r="U278" i="1"/>
  <c r="T278" i="1"/>
  <c r="S278" i="1"/>
  <c r="R278" i="1"/>
  <c r="Q278" i="1"/>
  <c r="O278" i="1"/>
  <c r="N278" i="1"/>
  <c r="M278" i="1"/>
  <c r="L278" i="1"/>
  <c r="K278" i="1"/>
  <c r="J278" i="1"/>
  <c r="I278" i="1"/>
  <c r="H278" i="1"/>
  <c r="G278" i="1"/>
  <c r="Y277" i="1"/>
  <c r="X277" i="1"/>
  <c r="W277" i="1"/>
  <c r="V277" i="1"/>
  <c r="U277" i="1"/>
  <c r="T277" i="1"/>
  <c r="S277" i="1"/>
  <c r="R277" i="1"/>
  <c r="Q277" i="1"/>
  <c r="O277" i="1"/>
  <c r="N277" i="1"/>
  <c r="M277" i="1"/>
  <c r="L277" i="1"/>
  <c r="K277" i="1"/>
  <c r="J277" i="1"/>
  <c r="I277" i="1"/>
  <c r="H277" i="1"/>
  <c r="G277" i="1"/>
  <c r="AA273" i="1"/>
  <c r="H268" i="1"/>
  <c r="H267" i="1"/>
  <c r="H266" i="1"/>
  <c r="H265" i="1"/>
  <c r="Y255" i="1"/>
  <c r="X255" i="1"/>
  <c r="W255" i="1"/>
  <c r="V255" i="1"/>
  <c r="U255" i="1"/>
  <c r="T255" i="1"/>
  <c r="S255" i="1"/>
  <c r="R255" i="1"/>
  <c r="Q255" i="1"/>
  <c r="O255" i="1"/>
  <c r="N255" i="1"/>
  <c r="M255" i="1"/>
  <c r="L255" i="1"/>
  <c r="K255" i="1"/>
  <c r="J255" i="1"/>
  <c r="I255" i="1"/>
  <c r="H255" i="1"/>
  <c r="G255" i="1"/>
  <c r="Y254" i="1"/>
  <c r="X254" i="1"/>
  <c r="W254" i="1"/>
  <c r="V254" i="1"/>
  <c r="U254" i="1"/>
  <c r="T254" i="1"/>
  <c r="S254" i="1"/>
  <c r="R254" i="1"/>
  <c r="Q254" i="1"/>
  <c r="O254" i="1"/>
  <c r="N254" i="1"/>
  <c r="M254" i="1"/>
  <c r="L254" i="1"/>
  <c r="K254" i="1"/>
  <c r="J254" i="1"/>
  <c r="I254" i="1"/>
  <c r="H254" i="1"/>
  <c r="G254" i="1"/>
  <c r="AA250" i="1"/>
  <c r="H245" i="1"/>
  <c r="H244" i="1"/>
  <c r="H243" i="1"/>
  <c r="H242" i="1"/>
  <c r="Y232" i="1"/>
  <c r="X232" i="1"/>
  <c r="W232" i="1"/>
  <c r="V232" i="1"/>
  <c r="U232" i="1"/>
  <c r="T232" i="1"/>
  <c r="S232" i="1"/>
  <c r="R232" i="1"/>
  <c r="Q232" i="1"/>
  <c r="O232" i="1"/>
  <c r="N232" i="1"/>
  <c r="M232" i="1"/>
  <c r="L232" i="1"/>
  <c r="K232" i="1"/>
  <c r="J232" i="1"/>
  <c r="I232" i="1"/>
  <c r="H232" i="1"/>
  <c r="G232" i="1"/>
  <c r="Y231" i="1"/>
  <c r="X231" i="1"/>
  <c r="W231" i="1"/>
  <c r="V231" i="1"/>
  <c r="U231" i="1"/>
  <c r="T231" i="1"/>
  <c r="S231" i="1"/>
  <c r="R231" i="1"/>
  <c r="Q231" i="1"/>
  <c r="O231" i="1"/>
  <c r="N231" i="1"/>
  <c r="M231" i="1"/>
  <c r="L231" i="1"/>
  <c r="K231" i="1"/>
  <c r="J231" i="1"/>
  <c r="I231" i="1"/>
  <c r="H231" i="1"/>
  <c r="G231" i="1"/>
  <c r="AA227" i="1"/>
  <c r="H222" i="1"/>
  <c r="H221" i="1"/>
  <c r="H220" i="1"/>
  <c r="H219" i="1"/>
  <c r="Y209" i="1"/>
  <c r="X209" i="1"/>
  <c r="W209" i="1"/>
  <c r="V209" i="1"/>
  <c r="U209" i="1"/>
  <c r="T209" i="1"/>
  <c r="S209" i="1"/>
  <c r="R209" i="1"/>
  <c r="Q209" i="1"/>
  <c r="O209" i="1"/>
  <c r="N209" i="1"/>
  <c r="M209" i="1"/>
  <c r="L209" i="1"/>
  <c r="K209" i="1"/>
  <c r="J209" i="1"/>
  <c r="I209" i="1"/>
  <c r="H209" i="1"/>
  <c r="G209" i="1"/>
  <c r="Y208" i="1"/>
  <c r="X208" i="1"/>
  <c r="W208" i="1"/>
  <c r="V208" i="1"/>
  <c r="U208" i="1"/>
  <c r="T208" i="1"/>
  <c r="S208" i="1"/>
  <c r="R208" i="1"/>
  <c r="Q208" i="1"/>
  <c r="O208" i="1"/>
  <c r="N208" i="1"/>
  <c r="M208" i="1"/>
  <c r="L208" i="1"/>
  <c r="K208" i="1"/>
  <c r="J208" i="1"/>
  <c r="I208" i="1"/>
  <c r="H208" i="1"/>
  <c r="G208" i="1"/>
  <c r="AA204" i="1"/>
  <c r="H199" i="1"/>
  <c r="H198" i="1"/>
  <c r="H197" i="1"/>
  <c r="H196" i="1"/>
  <c r="Y186" i="1"/>
  <c r="X186" i="1"/>
  <c r="W186" i="1"/>
  <c r="V186" i="1"/>
  <c r="U186" i="1"/>
  <c r="T186" i="1"/>
  <c r="S186" i="1"/>
  <c r="R186" i="1"/>
  <c r="Q186" i="1"/>
  <c r="O186" i="1"/>
  <c r="N186" i="1"/>
  <c r="M186" i="1"/>
  <c r="L186" i="1"/>
  <c r="K186" i="1"/>
  <c r="J186" i="1"/>
  <c r="I186" i="1"/>
  <c r="H186" i="1"/>
  <c r="G186" i="1"/>
  <c r="Y185" i="1"/>
  <c r="X185" i="1"/>
  <c r="W185" i="1"/>
  <c r="V185" i="1"/>
  <c r="U185" i="1"/>
  <c r="T185" i="1"/>
  <c r="T190" i="1" s="1"/>
  <c r="S185" i="1"/>
  <c r="R185" i="1"/>
  <c r="Q185" i="1"/>
  <c r="O185" i="1"/>
  <c r="N185" i="1"/>
  <c r="M185" i="1"/>
  <c r="L185" i="1"/>
  <c r="K185" i="1"/>
  <c r="K191" i="1" s="1"/>
  <c r="J185" i="1"/>
  <c r="I185" i="1"/>
  <c r="H185" i="1"/>
  <c r="G185" i="1"/>
  <c r="AA181" i="1"/>
  <c r="H176" i="1"/>
  <c r="H175" i="1"/>
  <c r="H174" i="1"/>
  <c r="H173" i="1"/>
  <c r="Y163" i="1"/>
  <c r="X163" i="1"/>
  <c r="W163" i="1"/>
  <c r="V163" i="1"/>
  <c r="U163" i="1"/>
  <c r="T163" i="1"/>
  <c r="S163" i="1"/>
  <c r="R163" i="1"/>
  <c r="Q163" i="1"/>
  <c r="O163" i="1"/>
  <c r="N163" i="1"/>
  <c r="M163" i="1"/>
  <c r="L163" i="1"/>
  <c r="K163" i="1"/>
  <c r="J163" i="1"/>
  <c r="I163" i="1"/>
  <c r="H163" i="1"/>
  <c r="G163" i="1"/>
  <c r="Y162" i="1"/>
  <c r="X162" i="1"/>
  <c r="W162" i="1"/>
  <c r="V162" i="1"/>
  <c r="U162" i="1"/>
  <c r="T162" i="1"/>
  <c r="S162" i="1"/>
  <c r="R162" i="1"/>
  <c r="Q162" i="1"/>
  <c r="O162" i="1"/>
  <c r="N162" i="1"/>
  <c r="M162" i="1"/>
  <c r="L162" i="1"/>
  <c r="K162" i="1"/>
  <c r="J162" i="1"/>
  <c r="I162" i="1"/>
  <c r="H162" i="1"/>
  <c r="G162" i="1"/>
  <c r="AA158" i="1"/>
  <c r="H153" i="1"/>
  <c r="H152" i="1"/>
  <c r="H151" i="1"/>
  <c r="H150" i="1"/>
  <c r="Y140" i="1"/>
  <c r="X140" i="1"/>
  <c r="W140" i="1"/>
  <c r="V140" i="1"/>
  <c r="U140" i="1"/>
  <c r="T140" i="1"/>
  <c r="S140" i="1"/>
  <c r="R140" i="1"/>
  <c r="Q140" i="1"/>
  <c r="O140" i="1"/>
  <c r="N140" i="1"/>
  <c r="M140" i="1"/>
  <c r="L140" i="1"/>
  <c r="K140" i="1"/>
  <c r="J140" i="1"/>
  <c r="I140" i="1"/>
  <c r="H140" i="1"/>
  <c r="G140" i="1"/>
  <c r="Y139" i="1"/>
  <c r="X139" i="1"/>
  <c r="X144" i="1" s="1"/>
  <c r="W139" i="1"/>
  <c r="V139" i="1"/>
  <c r="U139" i="1"/>
  <c r="T139" i="1"/>
  <c r="S139" i="1"/>
  <c r="R139" i="1"/>
  <c r="Q139" i="1"/>
  <c r="O139" i="1"/>
  <c r="N139" i="1"/>
  <c r="M139" i="1"/>
  <c r="L139" i="1"/>
  <c r="K139" i="1"/>
  <c r="J139" i="1"/>
  <c r="I139" i="1"/>
  <c r="H139" i="1"/>
  <c r="G139" i="1"/>
  <c r="AA135" i="1"/>
  <c r="H130" i="1"/>
  <c r="H129" i="1"/>
  <c r="H128" i="1"/>
  <c r="H127" i="1"/>
  <c r="Y117" i="1"/>
  <c r="X117" i="1"/>
  <c r="W117" i="1"/>
  <c r="V117" i="1"/>
  <c r="U117" i="1"/>
  <c r="T117" i="1"/>
  <c r="S117" i="1"/>
  <c r="R117" i="1"/>
  <c r="Q117" i="1"/>
  <c r="O117" i="1"/>
  <c r="N117" i="1"/>
  <c r="M117" i="1"/>
  <c r="L117" i="1"/>
  <c r="K117" i="1"/>
  <c r="J117" i="1"/>
  <c r="I117" i="1"/>
  <c r="H117" i="1"/>
  <c r="G117" i="1"/>
  <c r="Y116" i="1"/>
  <c r="X116" i="1"/>
  <c r="W116" i="1"/>
  <c r="V116" i="1"/>
  <c r="U116" i="1"/>
  <c r="T116" i="1"/>
  <c r="S116" i="1"/>
  <c r="R116" i="1"/>
  <c r="Q116" i="1"/>
  <c r="O116" i="1"/>
  <c r="N116" i="1"/>
  <c r="M116" i="1"/>
  <c r="L116" i="1"/>
  <c r="K116" i="1"/>
  <c r="J116" i="1"/>
  <c r="I116" i="1"/>
  <c r="H116" i="1"/>
  <c r="G116" i="1"/>
  <c r="AA112" i="1"/>
  <c r="G90" i="1"/>
  <c r="G89" i="1"/>
  <c r="Y96" i="1"/>
  <c r="X96" i="1"/>
  <c r="W96" i="1"/>
  <c r="V96" i="1"/>
  <c r="U96" i="1"/>
  <c r="T96" i="1"/>
  <c r="S96" i="1"/>
  <c r="R96" i="1"/>
  <c r="Q96" i="1"/>
  <c r="O96" i="1"/>
  <c r="N96" i="1"/>
  <c r="M96" i="1"/>
  <c r="L96" i="1"/>
  <c r="K96" i="1"/>
  <c r="J96" i="1"/>
  <c r="I96" i="1"/>
  <c r="H96" i="1"/>
  <c r="Y94" i="1"/>
  <c r="X94" i="1"/>
  <c r="W94" i="1"/>
  <c r="V94" i="1"/>
  <c r="U94" i="1"/>
  <c r="T94" i="1"/>
  <c r="S94" i="1"/>
  <c r="R94" i="1"/>
  <c r="Q94" i="1"/>
  <c r="Y93" i="1"/>
  <c r="X93" i="1"/>
  <c r="W93" i="1"/>
  <c r="V93" i="1"/>
  <c r="U93" i="1"/>
  <c r="T93" i="1"/>
  <c r="S93" i="1"/>
  <c r="R93" i="1"/>
  <c r="Q93" i="1"/>
  <c r="O94" i="1"/>
  <c r="N94" i="1"/>
  <c r="M94" i="1"/>
  <c r="L94" i="1"/>
  <c r="K94" i="1"/>
  <c r="J94" i="1"/>
  <c r="I94" i="1"/>
  <c r="H94" i="1"/>
  <c r="O93" i="1"/>
  <c r="N93" i="1"/>
  <c r="M93" i="1"/>
  <c r="L93" i="1"/>
  <c r="K93" i="1"/>
  <c r="J93" i="1"/>
  <c r="I93" i="1"/>
  <c r="H93" i="1"/>
  <c r="G94" i="1"/>
  <c r="G93" i="1"/>
  <c r="AA89" i="1"/>
  <c r="H107" i="1"/>
  <c r="H106" i="1"/>
  <c r="H105" i="1"/>
  <c r="H104" i="1"/>
  <c r="Z40" i="1"/>
  <c r="P40" i="1"/>
  <c r="Z39" i="1"/>
  <c r="P39" i="1"/>
  <c r="Z38" i="1"/>
  <c r="P38" i="1"/>
  <c r="Z37" i="1"/>
  <c r="P37" i="1"/>
  <c r="Z36" i="1"/>
  <c r="P36" i="1"/>
  <c r="Z35" i="1"/>
  <c r="P35" i="1"/>
  <c r="Z34" i="1"/>
  <c r="P34" i="1"/>
  <c r="Z33" i="1"/>
  <c r="P33" i="1"/>
  <c r="Z32" i="1"/>
  <c r="P32" i="1"/>
  <c r="Z31" i="1"/>
  <c r="P31" i="1"/>
  <c r="Z30" i="1"/>
  <c r="P30" i="1"/>
  <c r="Z29" i="1"/>
  <c r="P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9" i="1"/>
  <c r="P9" i="1"/>
  <c r="G467" i="1" l="1"/>
  <c r="X112" i="1"/>
  <c r="X113" i="1"/>
  <c r="X182" i="1"/>
  <c r="X181" i="1"/>
  <c r="X250" i="1"/>
  <c r="X251" i="1"/>
  <c r="X320" i="1"/>
  <c r="X319" i="1"/>
  <c r="X366" i="1"/>
  <c r="X365" i="1"/>
  <c r="X458" i="1"/>
  <c r="X457" i="1"/>
  <c r="X550" i="1"/>
  <c r="X549" i="1"/>
  <c r="X641" i="1"/>
  <c r="X642" i="1"/>
  <c r="X733" i="1"/>
  <c r="X734" i="1"/>
  <c r="X757" i="1"/>
  <c r="X756" i="1"/>
  <c r="X90" i="1"/>
  <c r="X89" i="1"/>
  <c r="X158" i="1"/>
  <c r="X159" i="1"/>
  <c r="X204" i="1"/>
  <c r="X205" i="1"/>
  <c r="X228" i="1"/>
  <c r="X227" i="1"/>
  <c r="X274" i="1"/>
  <c r="X273" i="1"/>
  <c r="X296" i="1"/>
  <c r="X297" i="1"/>
  <c r="X342" i="1"/>
  <c r="X343" i="1"/>
  <c r="X389" i="1"/>
  <c r="X388" i="1"/>
  <c r="X412" i="1"/>
  <c r="X411" i="1"/>
  <c r="X435" i="1"/>
  <c r="X434" i="1"/>
  <c r="X481" i="1"/>
  <c r="X480" i="1"/>
  <c r="X504" i="1"/>
  <c r="X503" i="1"/>
  <c r="X527" i="1"/>
  <c r="X526" i="1"/>
  <c r="X573" i="1"/>
  <c r="X572" i="1"/>
  <c r="X595" i="1"/>
  <c r="X596" i="1"/>
  <c r="X619" i="1"/>
  <c r="X618" i="1"/>
  <c r="X665" i="1"/>
  <c r="X664" i="1"/>
  <c r="X687" i="1"/>
  <c r="X688" i="1"/>
  <c r="X711" i="1"/>
  <c r="X710" i="1"/>
  <c r="Q421" i="1"/>
  <c r="Q513" i="1"/>
  <c r="Q604" i="1"/>
  <c r="H697" i="1"/>
  <c r="H420" i="1"/>
  <c r="H512" i="1"/>
  <c r="Y513" i="1"/>
  <c r="H605" i="1"/>
  <c r="Y605" i="1"/>
  <c r="X136" i="1"/>
  <c r="X135" i="1"/>
  <c r="H214" i="1"/>
  <c r="Q214" i="1"/>
  <c r="Y214" i="1"/>
  <c r="H306" i="1"/>
  <c r="Q306" i="1"/>
  <c r="Y305" i="1"/>
  <c r="G168" i="1"/>
  <c r="G627" i="1"/>
  <c r="X489" i="1"/>
  <c r="T122" i="1"/>
  <c r="X121" i="1"/>
  <c r="G673" i="1"/>
  <c r="X672" i="1"/>
  <c r="T398" i="1"/>
  <c r="I122" i="1"/>
  <c r="T352" i="1"/>
  <c r="T672" i="1"/>
  <c r="G649" i="1"/>
  <c r="X650" i="1"/>
  <c r="K260" i="1"/>
  <c r="T260" i="1"/>
  <c r="K444" i="1"/>
  <c r="X237" i="1"/>
  <c r="G421" i="1"/>
  <c r="X421" i="1"/>
  <c r="K765" i="1"/>
  <c r="Y329" i="1"/>
  <c r="G99" i="1"/>
  <c r="H191" i="1"/>
  <c r="Q190" i="1"/>
  <c r="Y190" i="1"/>
  <c r="H283" i="1"/>
  <c r="Y282" i="1"/>
  <c r="Q398" i="1"/>
  <c r="Y397" i="1"/>
  <c r="Y489" i="1"/>
  <c r="Y581" i="1"/>
  <c r="H764" i="1"/>
  <c r="J122" i="1"/>
  <c r="N122" i="1"/>
  <c r="S122" i="1"/>
  <c r="W122" i="1"/>
  <c r="H168" i="1"/>
  <c r="Q168" i="1"/>
  <c r="Y168" i="1"/>
  <c r="H260" i="1"/>
  <c r="Q260" i="1"/>
  <c r="Y260" i="1"/>
  <c r="H374" i="1"/>
  <c r="Q374" i="1"/>
  <c r="Y374" i="1"/>
  <c r="Y467" i="1"/>
  <c r="Y558" i="1"/>
  <c r="Q649" i="1"/>
  <c r="Q145" i="1"/>
  <c r="U145" i="1"/>
  <c r="H236" i="1"/>
  <c r="Q236" i="1"/>
  <c r="Y236" i="1"/>
  <c r="H328" i="1"/>
  <c r="Q329" i="1"/>
  <c r="Q352" i="1"/>
  <c r="Y352" i="1"/>
  <c r="H444" i="1"/>
  <c r="Y443" i="1"/>
  <c r="H627" i="1"/>
  <c r="H718" i="1"/>
  <c r="Q720" i="1"/>
  <c r="Y719" i="1"/>
  <c r="S535" i="1"/>
  <c r="J558" i="1"/>
  <c r="S559" i="1"/>
  <c r="W558" i="1"/>
  <c r="S743" i="1"/>
  <c r="J765" i="1"/>
  <c r="N421" i="1"/>
  <c r="S604" i="1"/>
  <c r="K99" i="1"/>
  <c r="O99" i="1"/>
  <c r="S306" i="1"/>
  <c r="N695" i="1"/>
  <c r="H237" i="1"/>
  <c r="J582" i="1"/>
  <c r="J672" i="1"/>
  <c r="W674" i="1"/>
  <c r="H167" i="1"/>
  <c r="Y720" i="1"/>
  <c r="S626" i="1"/>
  <c r="S742" i="1"/>
  <c r="N764" i="1"/>
  <c r="N283" i="1"/>
  <c r="W513" i="1"/>
  <c r="J626" i="1"/>
  <c r="W743" i="1"/>
  <c r="S191" i="1"/>
  <c r="J145" i="1"/>
  <c r="N145" i="1"/>
  <c r="S145" i="1"/>
  <c r="W145" i="1"/>
  <c r="N237" i="1"/>
  <c r="H121" i="1"/>
  <c r="Y122" i="1"/>
  <c r="J168" i="1"/>
  <c r="N168" i="1"/>
  <c r="S168" i="1"/>
  <c r="W168" i="1"/>
  <c r="J214" i="1"/>
  <c r="N214" i="1"/>
  <c r="S214" i="1"/>
  <c r="W214" i="1"/>
  <c r="S260" i="1"/>
  <c r="Z392" i="1"/>
  <c r="J557" i="1"/>
  <c r="W605" i="1"/>
  <c r="J673" i="1"/>
  <c r="S673" i="1"/>
  <c r="K144" i="1"/>
  <c r="T145" i="1"/>
  <c r="T168" i="1"/>
  <c r="G191" i="1"/>
  <c r="K190" i="1"/>
  <c r="T191" i="1"/>
  <c r="X191" i="1"/>
  <c r="T236" i="1"/>
  <c r="X260" i="1"/>
  <c r="X282" i="1"/>
  <c r="G306" i="1"/>
  <c r="K305" i="1"/>
  <c r="T328" i="1"/>
  <c r="T351" i="1"/>
  <c r="T374" i="1"/>
  <c r="X375" i="1"/>
  <c r="K421" i="1"/>
  <c r="X443" i="1"/>
  <c r="T466" i="1"/>
  <c r="X467" i="1"/>
  <c r="G490" i="1"/>
  <c r="K489" i="1"/>
  <c r="T490" i="1"/>
  <c r="T512" i="1"/>
  <c r="X534" i="1"/>
  <c r="K580" i="1"/>
  <c r="X605" i="1"/>
  <c r="G764" i="1"/>
  <c r="Z323" i="1"/>
  <c r="J398" i="1"/>
  <c r="N398" i="1"/>
  <c r="S398" i="1"/>
  <c r="W398" i="1"/>
  <c r="Z438" i="1"/>
  <c r="J490" i="1"/>
  <c r="S490" i="1"/>
  <c r="W490" i="1"/>
  <c r="J535" i="1"/>
  <c r="N536" i="1"/>
  <c r="S534" i="1"/>
  <c r="W536" i="1"/>
  <c r="S558" i="1"/>
  <c r="J581" i="1"/>
  <c r="H603" i="1"/>
  <c r="J651" i="1"/>
  <c r="S650" i="1"/>
  <c r="Y718" i="1"/>
  <c r="Y167" i="1"/>
  <c r="J306" i="1"/>
  <c r="N306" i="1"/>
  <c r="W306" i="1"/>
  <c r="J329" i="1"/>
  <c r="N329" i="1"/>
  <c r="S329" i="1"/>
  <c r="W329" i="1"/>
  <c r="J352" i="1"/>
  <c r="N352" i="1"/>
  <c r="J375" i="1"/>
  <c r="J421" i="1"/>
  <c r="S421" i="1"/>
  <c r="J444" i="1"/>
  <c r="N444" i="1"/>
  <c r="S444" i="1"/>
  <c r="W444" i="1"/>
  <c r="J467" i="1"/>
  <c r="N467" i="1"/>
  <c r="W467" i="1"/>
  <c r="W673" i="1"/>
  <c r="H720" i="1"/>
  <c r="Y444" i="1"/>
  <c r="Z507" i="1"/>
  <c r="Y512" i="1"/>
  <c r="H604" i="1"/>
  <c r="S672" i="1"/>
  <c r="S674" i="1"/>
  <c r="J696" i="1"/>
  <c r="H741" i="1"/>
  <c r="H742" i="1"/>
  <c r="W741" i="1"/>
  <c r="K259" i="1"/>
  <c r="K374" i="1"/>
  <c r="Y511" i="1"/>
  <c r="G651" i="1"/>
  <c r="K673" i="1"/>
  <c r="K145" i="1"/>
  <c r="T144" i="1"/>
  <c r="K168" i="1"/>
  <c r="X190" i="1"/>
  <c r="Y213" i="1"/>
  <c r="K236" i="1"/>
  <c r="X259" i="1"/>
  <c r="M122" i="1"/>
  <c r="Q167" i="1"/>
  <c r="K282" i="1"/>
  <c r="K329" i="1"/>
  <c r="T329" i="1"/>
  <c r="K398" i="1"/>
  <c r="T397" i="1"/>
  <c r="Q397" i="1"/>
  <c r="Z415" i="1"/>
  <c r="K443" i="1"/>
  <c r="T443" i="1"/>
  <c r="X444" i="1"/>
  <c r="K490" i="1"/>
  <c r="H513" i="1"/>
  <c r="K558" i="1"/>
  <c r="J559" i="1"/>
  <c r="G582" i="1"/>
  <c r="K581" i="1"/>
  <c r="T582" i="1"/>
  <c r="X582" i="1"/>
  <c r="K582" i="1"/>
  <c r="W672" i="1"/>
  <c r="G720" i="1"/>
  <c r="W742" i="1"/>
  <c r="J764" i="1"/>
  <c r="N766" i="1"/>
  <c r="Q213" i="1"/>
  <c r="H536" i="1"/>
  <c r="H534" i="1"/>
  <c r="H535" i="1"/>
  <c r="G672" i="1"/>
  <c r="O145" i="1"/>
  <c r="X145" i="1"/>
  <c r="T167" i="1"/>
  <c r="X167" i="1"/>
  <c r="Z185" i="1"/>
  <c r="Z208" i="1"/>
  <c r="T237" i="1"/>
  <c r="Q305" i="1"/>
  <c r="T99" i="1"/>
  <c r="X98" i="1"/>
  <c r="Z162" i="1"/>
  <c r="Y191" i="1"/>
  <c r="K214" i="1"/>
  <c r="X213" i="1"/>
  <c r="H213" i="1"/>
  <c r="Y283" i="1"/>
  <c r="P300" i="1"/>
  <c r="K306" i="1"/>
  <c r="T306" i="1"/>
  <c r="H397" i="1"/>
  <c r="T489" i="1"/>
  <c r="X490" i="1"/>
  <c r="G513" i="1"/>
  <c r="K513" i="1"/>
  <c r="T511" i="1"/>
  <c r="T513" i="1"/>
  <c r="Q582" i="1"/>
  <c r="Q580" i="1"/>
  <c r="Y580" i="1"/>
  <c r="Y582" i="1"/>
  <c r="Y604" i="1"/>
  <c r="J604" i="1"/>
  <c r="N605" i="1"/>
  <c r="N603" i="1"/>
  <c r="J674" i="1"/>
  <c r="N674" i="1"/>
  <c r="N673" i="1"/>
  <c r="N672" i="1"/>
  <c r="X535" i="1"/>
  <c r="N559" i="1"/>
  <c r="S557" i="1"/>
  <c r="W559" i="1"/>
  <c r="K603" i="1"/>
  <c r="X603" i="1"/>
  <c r="S627" i="1"/>
  <c r="W626" i="1"/>
  <c r="G765" i="1"/>
  <c r="K764" i="1"/>
  <c r="X764" i="1"/>
  <c r="T628" i="1"/>
  <c r="N743" i="1"/>
  <c r="S741" i="1"/>
  <c r="Z760" i="1"/>
  <c r="G121" i="1"/>
  <c r="K122" i="1"/>
  <c r="O122" i="1"/>
  <c r="T121" i="1"/>
  <c r="M145" i="1"/>
  <c r="R145" i="1"/>
  <c r="V145" i="1"/>
  <c r="I168" i="1"/>
  <c r="M167" i="1"/>
  <c r="I214" i="1"/>
  <c r="M214" i="1"/>
  <c r="V214" i="1"/>
  <c r="M237" i="1"/>
  <c r="R237" i="1"/>
  <c r="V237" i="1"/>
  <c r="I260" i="1"/>
  <c r="M260" i="1"/>
  <c r="R260" i="1"/>
  <c r="V260" i="1"/>
  <c r="M283" i="1"/>
  <c r="R283" i="1"/>
  <c r="V283" i="1"/>
  <c r="M352" i="1"/>
  <c r="R352" i="1"/>
  <c r="V352" i="1"/>
  <c r="I375" i="1"/>
  <c r="V374" i="1"/>
  <c r="I397" i="1"/>
  <c r="V421" i="1"/>
  <c r="I443" i="1"/>
  <c r="M443" i="1"/>
  <c r="I489" i="1"/>
  <c r="M489" i="1"/>
  <c r="R490" i="1"/>
  <c r="V490" i="1"/>
  <c r="R536" i="1"/>
  <c r="V536" i="1"/>
  <c r="I581" i="1"/>
  <c r="R581" i="1"/>
  <c r="R603" i="1"/>
  <c r="M628" i="1"/>
  <c r="R627" i="1"/>
  <c r="I649" i="1"/>
  <c r="M696" i="1"/>
  <c r="R697" i="1"/>
  <c r="I719" i="1"/>
  <c r="M741" i="1"/>
  <c r="R765" i="1"/>
  <c r="V764" i="1"/>
  <c r="AA14" i="1"/>
  <c r="AA18" i="1"/>
  <c r="AA30" i="1"/>
  <c r="AA34" i="1"/>
  <c r="AA13" i="1"/>
  <c r="AA15" i="1"/>
  <c r="AA17" i="1"/>
  <c r="AA19" i="1"/>
  <c r="AA23" i="1"/>
  <c r="AA29" i="1"/>
  <c r="AA31" i="1"/>
  <c r="AA33" i="1"/>
  <c r="R191" i="1"/>
  <c r="I305" i="1"/>
  <c r="I306" i="1"/>
  <c r="M305" i="1"/>
  <c r="M306" i="1"/>
  <c r="M420" i="1"/>
  <c r="I466" i="1"/>
  <c r="I467" i="1"/>
  <c r="M467" i="1"/>
  <c r="V558" i="1"/>
  <c r="V559" i="1"/>
  <c r="M603" i="1"/>
  <c r="M604" i="1"/>
  <c r="V674" i="1"/>
  <c r="V673" i="1"/>
  <c r="Z116" i="1"/>
  <c r="O121" i="1"/>
  <c r="U122" i="1"/>
  <c r="G122" i="1"/>
  <c r="X122" i="1"/>
  <c r="P139" i="1"/>
  <c r="G144" i="1"/>
  <c r="G145" i="1"/>
  <c r="P162" i="1"/>
  <c r="K167" i="1"/>
  <c r="X168" i="1"/>
  <c r="P208" i="1"/>
  <c r="G214" i="1"/>
  <c r="T214" i="1"/>
  <c r="T213" i="1"/>
  <c r="K213" i="1"/>
  <c r="W352" i="1"/>
  <c r="I421" i="1"/>
  <c r="M421" i="1"/>
  <c r="Z691" i="1"/>
  <c r="Q696" i="1"/>
  <c r="Q697" i="1"/>
  <c r="Q695" i="1"/>
  <c r="Y695" i="1"/>
  <c r="Y696" i="1"/>
  <c r="Y697" i="1"/>
  <c r="T718" i="1"/>
  <c r="T719" i="1"/>
  <c r="T720" i="1"/>
  <c r="X718" i="1"/>
  <c r="X719" i="1"/>
  <c r="X720" i="1"/>
  <c r="I720" i="1"/>
  <c r="I190" i="1"/>
  <c r="V191" i="1"/>
  <c r="V329" i="1"/>
  <c r="I352" i="1"/>
  <c r="I374" i="1"/>
  <c r="M397" i="1"/>
  <c r="M398" i="1"/>
  <c r="M512" i="1"/>
  <c r="M511" i="1"/>
  <c r="R559" i="1"/>
  <c r="R557" i="1"/>
  <c r="R673" i="1"/>
  <c r="R674" i="1"/>
  <c r="R672" i="1"/>
  <c r="I695" i="1"/>
  <c r="I697" i="1"/>
  <c r="I696" i="1"/>
  <c r="V695" i="1"/>
  <c r="V697" i="1"/>
  <c r="K121" i="1"/>
  <c r="Q122" i="1"/>
  <c r="I145" i="1"/>
  <c r="Y145" i="1"/>
  <c r="G167" i="1"/>
  <c r="M168" i="1"/>
  <c r="I167" i="1"/>
  <c r="P185" i="1"/>
  <c r="G190" i="1"/>
  <c r="H190" i="1"/>
  <c r="Q191" i="1"/>
  <c r="G213" i="1"/>
  <c r="I213" i="1"/>
  <c r="P277" i="1"/>
  <c r="G283" i="1"/>
  <c r="T282" i="1"/>
  <c r="T283" i="1"/>
  <c r="X283" i="1"/>
  <c r="G282" i="1"/>
  <c r="K283" i="1"/>
  <c r="P461" i="1"/>
  <c r="K467" i="1"/>
  <c r="K466" i="1"/>
  <c r="T467" i="1"/>
  <c r="X466" i="1"/>
  <c r="G466" i="1"/>
  <c r="G626" i="1"/>
  <c r="G628" i="1"/>
  <c r="K628" i="1"/>
  <c r="K627" i="1"/>
  <c r="K626" i="1"/>
  <c r="X628" i="1"/>
  <c r="X627" i="1"/>
  <c r="M190" i="1"/>
  <c r="I237" i="1"/>
  <c r="I283" i="1"/>
  <c r="I511" i="1"/>
  <c r="I513" i="1"/>
  <c r="I512" i="1"/>
  <c r="M582" i="1"/>
  <c r="M580" i="1"/>
  <c r="M718" i="1"/>
  <c r="M719" i="1"/>
  <c r="P116" i="1"/>
  <c r="Z139" i="1"/>
  <c r="O144" i="1"/>
  <c r="M213" i="1"/>
  <c r="X214" i="1"/>
  <c r="T305" i="1"/>
  <c r="X305" i="1"/>
  <c r="X306" i="1"/>
  <c r="G305" i="1"/>
  <c r="S352" i="1"/>
  <c r="I420" i="1"/>
  <c r="P231" i="1"/>
  <c r="G236" i="1"/>
  <c r="X236" i="1"/>
  <c r="K237" i="1"/>
  <c r="Y237" i="1"/>
  <c r="P254" i="1"/>
  <c r="G260" i="1"/>
  <c r="H282" i="1"/>
  <c r="Q283" i="1"/>
  <c r="H305" i="1"/>
  <c r="K328" i="1"/>
  <c r="X328" i="1"/>
  <c r="X329" i="1"/>
  <c r="G351" i="1"/>
  <c r="K351" i="1"/>
  <c r="X351" i="1"/>
  <c r="X352" i="1"/>
  <c r="P369" i="1"/>
  <c r="G374" i="1"/>
  <c r="X374" i="1"/>
  <c r="Y375" i="1"/>
  <c r="P392" i="1"/>
  <c r="K397" i="1"/>
  <c r="H398" i="1"/>
  <c r="X398" i="1"/>
  <c r="W421" i="1"/>
  <c r="T420" i="1"/>
  <c r="T421" i="1"/>
  <c r="H443" i="1"/>
  <c r="Q444" i="1"/>
  <c r="H466" i="1"/>
  <c r="Q466" i="1"/>
  <c r="Y466" i="1"/>
  <c r="H490" i="1"/>
  <c r="H489" i="1"/>
  <c r="Q490" i="1"/>
  <c r="Q489" i="1"/>
  <c r="P530" i="1"/>
  <c r="G536" i="1"/>
  <c r="G535" i="1"/>
  <c r="K535" i="1"/>
  <c r="K536" i="1"/>
  <c r="T534" i="1"/>
  <c r="T535" i="1"/>
  <c r="G534" i="1"/>
  <c r="G581" i="1"/>
  <c r="T605" i="1"/>
  <c r="T604" i="1"/>
  <c r="X604" i="1"/>
  <c r="S651" i="1"/>
  <c r="K672" i="1"/>
  <c r="K674" i="1"/>
  <c r="G674" i="1"/>
  <c r="Q237" i="1"/>
  <c r="G259" i="1"/>
  <c r="H259" i="1"/>
  <c r="Z277" i="1"/>
  <c r="Q282" i="1"/>
  <c r="Z300" i="1"/>
  <c r="Y306" i="1"/>
  <c r="P323" i="1"/>
  <c r="G328" i="1"/>
  <c r="G329" i="1"/>
  <c r="P346" i="1"/>
  <c r="G352" i="1"/>
  <c r="Q375" i="1"/>
  <c r="G397" i="1"/>
  <c r="X397" i="1"/>
  <c r="Y398" i="1"/>
  <c r="G420" i="1"/>
  <c r="K420" i="1"/>
  <c r="X420" i="1"/>
  <c r="P438" i="1"/>
  <c r="G443" i="1"/>
  <c r="Q443" i="1"/>
  <c r="G444" i="1"/>
  <c r="T444" i="1"/>
  <c r="Z461" i="1"/>
  <c r="H467" i="1"/>
  <c r="Y490" i="1"/>
  <c r="X513" i="1"/>
  <c r="X512" i="1"/>
  <c r="X511" i="1"/>
  <c r="G512" i="1"/>
  <c r="K534" i="1"/>
  <c r="X536" i="1"/>
  <c r="T603" i="1"/>
  <c r="J695" i="1"/>
  <c r="J697" i="1"/>
  <c r="Z714" i="1"/>
  <c r="Z231" i="1"/>
  <c r="G237" i="1"/>
  <c r="Z254" i="1"/>
  <c r="T259" i="1"/>
  <c r="Z346" i="1"/>
  <c r="H351" i="1"/>
  <c r="K352" i="1"/>
  <c r="Z369" i="1"/>
  <c r="G375" i="1"/>
  <c r="P415" i="1"/>
  <c r="Y421" i="1"/>
  <c r="Q467" i="1"/>
  <c r="K512" i="1"/>
  <c r="I604" i="1"/>
  <c r="H650" i="1"/>
  <c r="H649" i="1"/>
  <c r="G742" i="1"/>
  <c r="G743" i="1"/>
  <c r="K743" i="1"/>
  <c r="K742" i="1"/>
  <c r="T742" i="1"/>
  <c r="T743" i="1"/>
  <c r="T741" i="1"/>
  <c r="X743" i="1"/>
  <c r="X741" i="1"/>
  <c r="X742" i="1"/>
  <c r="G741" i="1"/>
  <c r="Z484" i="1"/>
  <c r="H511" i="1"/>
  <c r="Z553" i="1"/>
  <c r="Q581" i="1"/>
  <c r="Z622" i="1"/>
  <c r="Q626" i="1"/>
  <c r="T650" i="1"/>
  <c r="P668" i="1"/>
  <c r="H672" i="1"/>
  <c r="P691" i="1"/>
  <c r="Q718" i="1"/>
  <c r="Q719" i="1"/>
  <c r="J191" i="1"/>
  <c r="N191" i="1"/>
  <c r="W191" i="1"/>
  <c r="J237" i="1"/>
  <c r="S237" i="1"/>
  <c r="W237" i="1"/>
  <c r="J260" i="1"/>
  <c r="N260" i="1"/>
  <c r="W260" i="1"/>
  <c r="J283" i="1"/>
  <c r="S283" i="1"/>
  <c r="W283" i="1"/>
  <c r="N375" i="1"/>
  <c r="S375" i="1"/>
  <c r="W375" i="1"/>
  <c r="S467" i="1"/>
  <c r="N490" i="1"/>
  <c r="S513" i="1"/>
  <c r="J536" i="1"/>
  <c r="N535" i="1"/>
  <c r="S536" i="1"/>
  <c r="W535" i="1"/>
  <c r="J580" i="1"/>
  <c r="N582" i="1"/>
  <c r="N626" i="1"/>
  <c r="S628" i="1"/>
  <c r="W628" i="1"/>
  <c r="N696" i="1"/>
  <c r="S765" i="1"/>
  <c r="W766" i="1"/>
  <c r="R122" i="1"/>
  <c r="V122" i="1"/>
  <c r="T536" i="1"/>
  <c r="T649" i="1"/>
  <c r="P484" i="1"/>
  <c r="G489" i="1"/>
  <c r="Q511" i="1"/>
  <c r="Q512" i="1"/>
  <c r="Z530" i="1"/>
  <c r="N557" i="1"/>
  <c r="N558" i="1"/>
  <c r="Z599" i="1"/>
  <c r="G650" i="1"/>
  <c r="H719" i="1"/>
  <c r="Z737" i="1"/>
  <c r="H743" i="1"/>
  <c r="H144" i="1"/>
  <c r="L144" i="1"/>
  <c r="V766" i="1"/>
  <c r="M766" i="1"/>
  <c r="R766" i="1"/>
  <c r="V765" i="1"/>
  <c r="R764" i="1"/>
  <c r="W764" i="1"/>
  <c r="J766" i="1"/>
  <c r="N765" i="1"/>
  <c r="S766" i="1"/>
  <c r="W765" i="1"/>
  <c r="M720" i="1"/>
  <c r="V718" i="1"/>
  <c r="I718" i="1"/>
  <c r="M695" i="1"/>
  <c r="M697" i="1"/>
  <c r="N697" i="1"/>
  <c r="R695" i="1"/>
  <c r="V696" i="1"/>
  <c r="R696" i="1"/>
  <c r="V672" i="1"/>
  <c r="S649" i="1"/>
  <c r="W649" i="1"/>
  <c r="W627" i="1"/>
  <c r="I628" i="1"/>
  <c r="M626" i="1"/>
  <c r="V628" i="1"/>
  <c r="I580" i="1"/>
  <c r="M581" i="1"/>
  <c r="I582" i="1"/>
  <c r="R558" i="1"/>
  <c r="I558" i="1"/>
  <c r="V557" i="1"/>
  <c r="W534" i="1"/>
  <c r="M513" i="1"/>
  <c r="M490" i="1"/>
  <c r="I490" i="1"/>
  <c r="M466" i="1"/>
  <c r="M444" i="1"/>
  <c r="I444" i="1"/>
  <c r="I398" i="1"/>
  <c r="M374" i="1"/>
  <c r="M375" i="1"/>
  <c r="M329" i="1"/>
  <c r="I329" i="1"/>
  <c r="M282" i="1"/>
  <c r="I282" i="1"/>
  <c r="I259" i="1"/>
  <c r="M259" i="1"/>
  <c r="I236" i="1"/>
  <c r="M236" i="1"/>
  <c r="M191" i="1"/>
  <c r="I191" i="1"/>
  <c r="L121" i="1"/>
  <c r="P507" i="1"/>
  <c r="X559" i="1"/>
  <c r="X558" i="1"/>
  <c r="X557" i="1"/>
  <c r="I559" i="1"/>
  <c r="H582" i="1"/>
  <c r="H581" i="1"/>
  <c r="P576" i="1"/>
  <c r="V581" i="1"/>
  <c r="V580" i="1"/>
  <c r="V582" i="1"/>
  <c r="T559" i="1"/>
  <c r="T558" i="1"/>
  <c r="T557" i="1"/>
  <c r="R512" i="1"/>
  <c r="R511" i="1"/>
  <c r="R513" i="1"/>
  <c r="V513" i="1"/>
  <c r="V512" i="1"/>
  <c r="V511" i="1"/>
  <c r="Q534" i="1"/>
  <c r="Q536" i="1"/>
  <c r="Q535" i="1"/>
  <c r="Y534" i="1"/>
  <c r="Y536" i="1"/>
  <c r="Y535" i="1"/>
  <c r="P553" i="1"/>
  <c r="J513" i="1"/>
  <c r="J512" i="1"/>
  <c r="J511" i="1"/>
  <c r="N513" i="1"/>
  <c r="N512" i="1"/>
  <c r="N511" i="1"/>
  <c r="I536" i="1"/>
  <c r="I534" i="1"/>
  <c r="I535" i="1"/>
  <c r="M536" i="1"/>
  <c r="M534" i="1"/>
  <c r="M535" i="1"/>
  <c r="H558" i="1"/>
  <c r="H559" i="1"/>
  <c r="Q559" i="1"/>
  <c r="H557" i="1"/>
  <c r="Z576" i="1"/>
  <c r="P622" i="1"/>
  <c r="Q674" i="1"/>
  <c r="Q673" i="1"/>
  <c r="Q672" i="1"/>
  <c r="Y674" i="1"/>
  <c r="Y673" i="1"/>
  <c r="Y672" i="1"/>
  <c r="G697" i="1"/>
  <c r="G696" i="1"/>
  <c r="K697" i="1"/>
  <c r="K696" i="1"/>
  <c r="K695" i="1"/>
  <c r="N720" i="1"/>
  <c r="N719" i="1"/>
  <c r="N718" i="1"/>
  <c r="M557" i="1"/>
  <c r="Y557" i="1"/>
  <c r="W582" i="1"/>
  <c r="W581" i="1"/>
  <c r="R582" i="1"/>
  <c r="G603" i="1"/>
  <c r="I603" i="1"/>
  <c r="W697" i="1"/>
  <c r="W696" i="1"/>
  <c r="G511" i="1"/>
  <c r="N534" i="1"/>
  <c r="K557" i="1"/>
  <c r="S582" i="1"/>
  <c r="S581" i="1"/>
  <c r="R580" i="1"/>
  <c r="W580" i="1"/>
  <c r="M605" i="1"/>
  <c r="R605" i="1"/>
  <c r="R604" i="1"/>
  <c r="J603" i="1"/>
  <c r="K604" i="1"/>
  <c r="K605" i="1"/>
  <c r="Q605" i="1"/>
  <c r="H628" i="1"/>
  <c r="Q628" i="1"/>
  <c r="Q627" i="1"/>
  <c r="I626" i="1"/>
  <c r="T626" i="1"/>
  <c r="T627" i="1"/>
  <c r="P645" i="1"/>
  <c r="N650" i="1"/>
  <c r="N649" i="1"/>
  <c r="N651" i="1"/>
  <c r="I673" i="1"/>
  <c r="I672" i="1"/>
  <c r="I674" i="1"/>
  <c r="S697" i="1"/>
  <c r="S696" i="1"/>
  <c r="S695" i="1"/>
  <c r="X697" i="1"/>
  <c r="X696" i="1"/>
  <c r="X695" i="1"/>
  <c r="R720" i="1"/>
  <c r="R719" i="1"/>
  <c r="R718" i="1"/>
  <c r="W720" i="1"/>
  <c r="W719" i="1"/>
  <c r="W718" i="1"/>
  <c r="R743" i="1"/>
  <c r="R742" i="1"/>
  <c r="R741" i="1"/>
  <c r="V743" i="1"/>
  <c r="V742" i="1"/>
  <c r="V741" i="1"/>
  <c r="I557" i="1"/>
  <c r="Q557" i="1"/>
  <c r="Y603" i="1"/>
  <c r="J605" i="1"/>
  <c r="H626" i="1"/>
  <c r="X626" i="1"/>
  <c r="N627" i="1"/>
  <c r="N628" i="1"/>
  <c r="K649" i="1"/>
  <c r="K651" i="1"/>
  <c r="M651" i="1"/>
  <c r="M650" i="1"/>
  <c r="M649" i="1"/>
  <c r="K650" i="1"/>
  <c r="W651" i="1"/>
  <c r="Z668" i="1"/>
  <c r="H674" i="1"/>
  <c r="H673" i="1"/>
  <c r="G695" i="1"/>
  <c r="J742" i="1"/>
  <c r="J741" i="1"/>
  <c r="Q743" i="1"/>
  <c r="Q742" i="1"/>
  <c r="Q741" i="1"/>
  <c r="Y743" i="1"/>
  <c r="Y742" i="1"/>
  <c r="Y741" i="1"/>
  <c r="K511" i="1"/>
  <c r="S511" i="1"/>
  <c r="W511" i="1"/>
  <c r="J534" i="1"/>
  <c r="R534" i="1"/>
  <c r="V534" i="1"/>
  <c r="Q558" i="1"/>
  <c r="X580" i="1"/>
  <c r="G580" i="1"/>
  <c r="X581" i="1"/>
  <c r="V605" i="1"/>
  <c r="V604" i="1"/>
  <c r="Y628" i="1"/>
  <c r="Y627" i="1"/>
  <c r="Y626" i="1"/>
  <c r="J627" i="1"/>
  <c r="J628" i="1"/>
  <c r="I651" i="1"/>
  <c r="I650" i="1"/>
  <c r="X649" i="1"/>
  <c r="W650" i="1"/>
  <c r="X651" i="1"/>
  <c r="M673" i="1"/>
  <c r="M672" i="1"/>
  <c r="S512" i="1"/>
  <c r="W512" i="1"/>
  <c r="R535" i="1"/>
  <c r="V535" i="1"/>
  <c r="G559" i="1"/>
  <c r="K559" i="1"/>
  <c r="G557" i="1"/>
  <c r="W557" i="1"/>
  <c r="G558" i="1"/>
  <c r="M558" i="1"/>
  <c r="M559" i="1"/>
  <c r="Y559" i="1"/>
  <c r="H580" i="1"/>
  <c r="T580" i="1"/>
  <c r="N580" i="1"/>
  <c r="S580" i="1"/>
  <c r="N581" i="1"/>
  <c r="T581" i="1"/>
  <c r="P599" i="1"/>
  <c r="I605" i="1"/>
  <c r="N604" i="1"/>
  <c r="S603" i="1"/>
  <c r="W603" i="1"/>
  <c r="Q603" i="1"/>
  <c r="V603" i="1"/>
  <c r="G604" i="1"/>
  <c r="W604" i="1"/>
  <c r="G605" i="1"/>
  <c r="S605" i="1"/>
  <c r="I627" i="1"/>
  <c r="M627" i="1"/>
  <c r="R626" i="1"/>
  <c r="V626" i="1"/>
  <c r="V627" i="1"/>
  <c r="R628" i="1"/>
  <c r="Z645" i="1"/>
  <c r="J650" i="1"/>
  <c r="J649" i="1"/>
  <c r="Q651" i="1"/>
  <c r="Q650" i="1"/>
  <c r="Y651" i="1"/>
  <c r="Y650" i="1"/>
  <c r="Y649" i="1"/>
  <c r="M674" i="1"/>
  <c r="W695" i="1"/>
  <c r="S720" i="1"/>
  <c r="S719" i="1"/>
  <c r="S718" i="1"/>
  <c r="J743" i="1"/>
  <c r="P760" i="1"/>
  <c r="P714" i="1"/>
  <c r="J720" i="1"/>
  <c r="J719" i="1"/>
  <c r="J718" i="1"/>
  <c r="P737" i="1"/>
  <c r="M743" i="1"/>
  <c r="M742" i="1"/>
  <c r="M765" i="1"/>
  <c r="M764" i="1"/>
  <c r="R651" i="1"/>
  <c r="R650" i="1"/>
  <c r="R649" i="1"/>
  <c r="V651" i="1"/>
  <c r="V650" i="1"/>
  <c r="V649" i="1"/>
  <c r="T674" i="1"/>
  <c r="T673" i="1"/>
  <c r="X674" i="1"/>
  <c r="X673" i="1"/>
  <c r="H696" i="1"/>
  <c r="H695" i="1"/>
  <c r="T697" i="1"/>
  <c r="T696" i="1"/>
  <c r="T695" i="1"/>
  <c r="G719" i="1"/>
  <c r="G718" i="1"/>
  <c r="K719" i="1"/>
  <c r="K718" i="1"/>
  <c r="V720" i="1"/>
  <c r="V719" i="1"/>
  <c r="K720" i="1"/>
  <c r="I743" i="1"/>
  <c r="I742" i="1"/>
  <c r="N742" i="1"/>
  <c r="N741" i="1"/>
  <c r="I741" i="1"/>
  <c r="I765" i="1"/>
  <c r="I764" i="1"/>
  <c r="I766" i="1"/>
  <c r="H651" i="1"/>
  <c r="G766" i="1"/>
  <c r="K766" i="1"/>
  <c r="T766" i="1"/>
  <c r="T765" i="1"/>
  <c r="X766" i="1"/>
  <c r="X765" i="1"/>
  <c r="S764" i="1"/>
  <c r="H766" i="1"/>
  <c r="H765" i="1"/>
  <c r="Q766" i="1"/>
  <c r="Q765" i="1"/>
  <c r="Q764" i="1"/>
  <c r="Y766" i="1"/>
  <c r="Y765" i="1"/>
  <c r="Y764" i="1"/>
  <c r="T764" i="1"/>
  <c r="J489" i="1"/>
  <c r="N489" i="1"/>
  <c r="R489" i="1"/>
  <c r="V489" i="1"/>
  <c r="S489" i="1"/>
  <c r="W489" i="1"/>
  <c r="J466" i="1"/>
  <c r="N466" i="1"/>
  <c r="R466" i="1"/>
  <c r="V466" i="1"/>
  <c r="R467" i="1"/>
  <c r="V467" i="1"/>
  <c r="S466" i="1"/>
  <c r="W466" i="1"/>
  <c r="J443" i="1"/>
  <c r="N443" i="1"/>
  <c r="R443" i="1"/>
  <c r="V443" i="1"/>
  <c r="R444" i="1"/>
  <c r="V444" i="1"/>
  <c r="S443" i="1"/>
  <c r="W443" i="1"/>
  <c r="Q420" i="1"/>
  <c r="Y420" i="1"/>
  <c r="H421" i="1"/>
  <c r="J420" i="1"/>
  <c r="N420" i="1"/>
  <c r="R420" i="1"/>
  <c r="V420" i="1"/>
  <c r="R421" i="1"/>
  <c r="S420" i="1"/>
  <c r="W420" i="1"/>
  <c r="J397" i="1"/>
  <c r="N397" i="1"/>
  <c r="R397" i="1"/>
  <c r="V397" i="1"/>
  <c r="R398" i="1"/>
  <c r="V398" i="1"/>
  <c r="S397" i="1"/>
  <c r="W397" i="1"/>
  <c r="H375" i="1"/>
  <c r="J374" i="1"/>
  <c r="R374" i="1"/>
  <c r="R375" i="1"/>
  <c r="V375" i="1"/>
  <c r="N374" i="1"/>
  <c r="S374" i="1"/>
  <c r="W374" i="1"/>
  <c r="I351" i="1"/>
  <c r="M351" i="1"/>
  <c r="Q351" i="1"/>
  <c r="Y351" i="1"/>
  <c r="H352" i="1"/>
  <c r="J351" i="1"/>
  <c r="N351" i="1"/>
  <c r="R351" i="1"/>
  <c r="V351" i="1"/>
  <c r="S351" i="1"/>
  <c r="W351" i="1"/>
  <c r="I328" i="1"/>
  <c r="M328" i="1"/>
  <c r="Q328" i="1"/>
  <c r="Y328" i="1"/>
  <c r="H329" i="1"/>
  <c r="J328" i="1"/>
  <c r="N328" i="1"/>
  <c r="R328" i="1"/>
  <c r="V328" i="1"/>
  <c r="R329" i="1"/>
  <c r="S328" i="1"/>
  <c r="W328" i="1"/>
  <c r="J305" i="1"/>
  <c r="N305" i="1"/>
  <c r="R305" i="1"/>
  <c r="V305" i="1"/>
  <c r="R306" i="1"/>
  <c r="V306" i="1"/>
  <c r="S305" i="1"/>
  <c r="W305" i="1"/>
  <c r="J282" i="1"/>
  <c r="N282" i="1"/>
  <c r="R282" i="1"/>
  <c r="V282" i="1"/>
  <c r="S282" i="1"/>
  <c r="W282" i="1"/>
  <c r="Q259" i="1"/>
  <c r="Y259" i="1"/>
  <c r="J259" i="1"/>
  <c r="N259" i="1"/>
  <c r="R259" i="1"/>
  <c r="V259" i="1"/>
  <c r="S259" i="1"/>
  <c r="W259" i="1"/>
  <c r="J236" i="1"/>
  <c r="N236" i="1"/>
  <c r="R236" i="1"/>
  <c r="V236" i="1"/>
  <c r="S236" i="1"/>
  <c r="W236" i="1"/>
  <c r="J213" i="1"/>
  <c r="N213" i="1"/>
  <c r="R213" i="1"/>
  <c r="V213" i="1"/>
  <c r="R214" i="1"/>
  <c r="S213" i="1"/>
  <c r="W213" i="1"/>
  <c r="J190" i="1"/>
  <c r="N190" i="1"/>
  <c r="R190" i="1"/>
  <c r="V190" i="1"/>
  <c r="S190" i="1"/>
  <c r="W190" i="1"/>
  <c r="J167" i="1"/>
  <c r="N167" i="1"/>
  <c r="R167" i="1"/>
  <c r="V167" i="1"/>
  <c r="R168" i="1"/>
  <c r="V168" i="1"/>
  <c r="S167" i="1"/>
  <c r="W167" i="1"/>
  <c r="Z142" i="1"/>
  <c r="I144" i="1"/>
  <c r="M144" i="1"/>
  <c r="Q144" i="1"/>
  <c r="U144" i="1"/>
  <c r="Y144" i="1"/>
  <c r="H145" i="1"/>
  <c r="L145" i="1"/>
  <c r="P142" i="1"/>
  <c r="J144" i="1"/>
  <c r="N144" i="1"/>
  <c r="R144" i="1"/>
  <c r="V144" i="1"/>
  <c r="S144" i="1"/>
  <c r="W144" i="1"/>
  <c r="I121" i="1"/>
  <c r="M121" i="1"/>
  <c r="Q121" i="1"/>
  <c r="U121" i="1"/>
  <c r="Y121" i="1"/>
  <c r="H122" i="1"/>
  <c r="L122" i="1"/>
  <c r="Z119" i="1"/>
  <c r="P119" i="1"/>
  <c r="J121" i="1"/>
  <c r="N121" i="1"/>
  <c r="R121" i="1"/>
  <c r="V121" i="1"/>
  <c r="S121" i="1"/>
  <c r="W121" i="1"/>
  <c r="AA35" i="1"/>
  <c r="AA39" i="1"/>
  <c r="V99" i="1"/>
  <c r="I98" i="1"/>
  <c r="R98" i="1"/>
  <c r="AA40" i="1"/>
  <c r="AA20" i="1"/>
  <c r="AA27" i="1"/>
  <c r="X99" i="1"/>
  <c r="AA11" i="1"/>
  <c r="AA24" i="1"/>
  <c r="AA36" i="1"/>
  <c r="P93" i="1"/>
  <c r="Q99" i="1"/>
  <c r="U99" i="1"/>
  <c r="Y99" i="1"/>
  <c r="U98" i="1"/>
  <c r="AA38" i="1"/>
  <c r="Z93" i="1"/>
  <c r="M98" i="1"/>
  <c r="AA9" i="1"/>
  <c r="AA12" i="1"/>
  <c r="AA21" i="1"/>
  <c r="AA26" i="1"/>
  <c r="AA28" i="1"/>
  <c r="AA37" i="1"/>
  <c r="I99" i="1"/>
  <c r="M99" i="1"/>
  <c r="J99" i="1"/>
  <c r="N99" i="1"/>
  <c r="S99" i="1"/>
  <c r="W99" i="1"/>
  <c r="H98" i="1"/>
  <c r="Q98" i="1"/>
  <c r="Y98" i="1"/>
  <c r="L98" i="1"/>
  <c r="AA22" i="1"/>
  <c r="H99" i="1"/>
  <c r="L99" i="1"/>
  <c r="AA16" i="1"/>
  <c r="AA25" i="1"/>
  <c r="AA32" i="1"/>
  <c r="G98" i="1"/>
  <c r="K98" i="1"/>
  <c r="O98" i="1"/>
  <c r="T98" i="1"/>
  <c r="Z96" i="1"/>
  <c r="P96" i="1"/>
  <c r="N98" i="1"/>
  <c r="V98" i="1"/>
  <c r="R99" i="1"/>
  <c r="J98" i="1"/>
  <c r="S98" i="1"/>
  <c r="W98" i="1"/>
  <c r="O297" i="1" l="1"/>
  <c r="L297" i="1"/>
  <c r="O711" i="1"/>
  <c r="L711" i="1"/>
  <c r="O665" i="1"/>
  <c r="L665" i="1"/>
  <c r="O527" i="1"/>
  <c r="L527" i="1"/>
  <c r="O481" i="1"/>
  <c r="L481" i="1"/>
  <c r="L412" i="1"/>
  <c r="O412" i="1"/>
  <c r="O274" i="1"/>
  <c r="L274" i="1"/>
  <c r="L90" i="1"/>
  <c r="O90" i="1"/>
  <c r="L550" i="1"/>
  <c r="O550" i="1"/>
  <c r="L366" i="1"/>
  <c r="O366" i="1"/>
  <c r="L136" i="1"/>
  <c r="O136" i="1"/>
  <c r="L596" i="1"/>
  <c r="O596" i="1"/>
  <c r="O343" i="1"/>
  <c r="L343" i="1"/>
  <c r="O205" i="1"/>
  <c r="L205" i="1"/>
  <c r="L734" i="1"/>
  <c r="O734" i="1"/>
  <c r="O251" i="1"/>
  <c r="L251" i="1"/>
  <c r="O113" i="1"/>
  <c r="L113" i="1"/>
  <c r="L688" i="1"/>
  <c r="O688" i="1"/>
  <c r="O159" i="1"/>
  <c r="L159" i="1"/>
  <c r="L642" i="1"/>
  <c r="O642" i="1"/>
  <c r="O619" i="1"/>
  <c r="L619" i="1"/>
  <c r="O573" i="1"/>
  <c r="L573" i="1"/>
  <c r="L504" i="1"/>
  <c r="O504" i="1"/>
  <c r="O435" i="1"/>
  <c r="L435" i="1"/>
  <c r="O389" i="1"/>
  <c r="L389" i="1"/>
  <c r="L228" i="1"/>
  <c r="O228" i="1"/>
  <c r="O757" i="1"/>
  <c r="L757" i="1"/>
  <c r="L458" i="1"/>
  <c r="O458" i="1"/>
  <c r="L320" i="1"/>
  <c r="O320" i="1"/>
  <c r="L182" i="1"/>
  <c r="O182" i="1"/>
  <c r="AA438" i="1"/>
  <c r="AA415" i="1"/>
  <c r="AA208" i="1"/>
  <c r="O103" i="1"/>
  <c r="L105" i="1" s="1"/>
  <c r="AA760" i="1"/>
  <c r="AA668" i="1"/>
  <c r="AA461" i="1"/>
  <c r="AA507" i="1"/>
  <c r="AA300" i="1"/>
  <c r="AA185" i="1"/>
  <c r="AA553" i="1"/>
  <c r="AA323" i="1"/>
  <c r="AA599" i="1"/>
  <c r="U126" i="1"/>
  <c r="L130" i="1" s="1"/>
  <c r="AA392" i="1"/>
  <c r="AA116" i="1"/>
  <c r="AA622" i="1"/>
  <c r="AA530" i="1"/>
  <c r="AA162" i="1"/>
  <c r="AA484" i="1"/>
  <c r="AA277" i="1"/>
  <c r="AA346" i="1"/>
  <c r="AA142" i="1"/>
  <c r="AO13" i="1" s="1"/>
  <c r="AA369" i="1"/>
  <c r="U125" i="1"/>
  <c r="L129" i="1" s="1"/>
  <c r="AA691" i="1"/>
  <c r="AA139" i="1"/>
  <c r="AA119" i="1"/>
  <c r="AO12" i="1" s="1"/>
  <c r="P121" i="1"/>
  <c r="U149" i="1"/>
  <c r="L153" i="1" s="1"/>
  <c r="AA737" i="1"/>
  <c r="AA714" i="1"/>
  <c r="AA645" i="1"/>
  <c r="AA231" i="1"/>
  <c r="P144" i="1"/>
  <c r="AA254" i="1"/>
  <c r="AA576" i="1"/>
  <c r="O149" i="1"/>
  <c r="L151" i="1" s="1"/>
  <c r="U148" i="1"/>
  <c r="O148" i="1"/>
  <c r="L148" i="1"/>
  <c r="L149" i="1"/>
  <c r="Z144" i="1"/>
  <c r="Z121" i="1"/>
  <c r="O125" i="1"/>
  <c r="O126" i="1"/>
  <c r="L128" i="1" s="1"/>
  <c r="L125" i="1"/>
  <c r="L126" i="1"/>
  <c r="P98" i="1"/>
  <c r="AA93" i="1"/>
  <c r="Z98" i="1"/>
  <c r="AA96" i="1"/>
  <c r="AO11" i="1" s="1"/>
  <c r="U103" i="1"/>
  <c r="L107" i="1" s="1"/>
  <c r="O102" i="1"/>
  <c r="L104" i="1" s="1"/>
  <c r="L102" i="1"/>
  <c r="L103" i="1"/>
  <c r="U102" i="1"/>
  <c r="L106" i="1" s="1"/>
  <c r="Q435" i="1" l="1"/>
  <c r="M440" i="1" s="1"/>
  <c r="M442" i="1" s="1"/>
  <c r="Q573" i="1"/>
  <c r="N578" i="1" s="1"/>
  <c r="Q205" i="1"/>
  <c r="N210" i="1" s="1"/>
  <c r="Q527" i="1"/>
  <c r="J440" i="1"/>
  <c r="J442" i="1" s="1"/>
  <c r="S210" i="1"/>
  <c r="R210" i="1"/>
  <c r="I210" i="1"/>
  <c r="U210" i="1"/>
  <c r="L210" i="1"/>
  <c r="X210" i="1"/>
  <c r="T210" i="1"/>
  <c r="O210" i="1"/>
  <c r="Q182" i="1"/>
  <c r="Q228" i="1"/>
  <c r="Q642" i="1"/>
  <c r="Q366" i="1"/>
  <c r="Q412" i="1"/>
  <c r="Q757" i="1"/>
  <c r="Q389" i="1"/>
  <c r="Q619" i="1"/>
  <c r="Q159" i="1"/>
  <c r="Q113" i="1"/>
  <c r="Q343" i="1"/>
  <c r="Q274" i="1"/>
  <c r="Q481" i="1"/>
  <c r="Q665" i="1"/>
  <c r="R578" i="1"/>
  <c r="S578" i="1"/>
  <c r="Q251" i="1"/>
  <c r="X532" i="1"/>
  <c r="T532" i="1"/>
  <c r="L532" i="1"/>
  <c r="H532" i="1"/>
  <c r="W532" i="1"/>
  <c r="S532" i="1"/>
  <c r="O532" i="1"/>
  <c r="K532" i="1"/>
  <c r="G532" i="1"/>
  <c r="P532" i="1" s="1"/>
  <c r="V532" i="1"/>
  <c r="R532" i="1"/>
  <c r="N532" i="1"/>
  <c r="J532" i="1"/>
  <c r="U532" i="1"/>
  <c r="Q532" i="1"/>
  <c r="Z532" i="1" s="1"/>
  <c r="M532" i="1"/>
  <c r="I532" i="1"/>
  <c r="Y532" i="1"/>
  <c r="Q711" i="1"/>
  <c r="Q458" i="1"/>
  <c r="Q688" i="1"/>
  <c r="Q596" i="1"/>
  <c r="Q90" i="1"/>
  <c r="Q320" i="1"/>
  <c r="Q504" i="1"/>
  <c r="Q734" i="1"/>
  <c r="Q136" i="1"/>
  <c r="Q550" i="1"/>
  <c r="Q297" i="1"/>
  <c r="AA121" i="1"/>
  <c r="AJ12" i="1" s="1"/>
  <c r="AA144" i="1"/>
  <c r="AJ13" i="1" s="1"/>
  <c r="L190" i="1"/>
  <c r="L191" i="1"/>
  <c r="L152" i="1"/>
  <c r="L150" i="1"/>
  <c r="L168" i="1"/>
  <c r="L167" i="1"/>
  <c r="L127" i="1"/>
  <c r="P165" i="1"/>
  <c r="U168" i="1"/>
  <c r="U167" i="1"/>
  <c r="Z167" i="1" s="1"/>
  <c r="Z165" i="1"/>
  <c r="AA98" i="1"/>
  <c r="AJ11" i="1" s="1"/>
  <c r="X578" i="1" l="1"/>
  <c r="J210" i="1"/>
  <c r="O578" i="1"/>
  <c r="R440" i="1"/>
  <c r="U578" i="1"/>
  <c r="K210" i="1"/>
  <c r="H210" i="1"/>
  <c r="Y210" i="1"/>
  <c r="V210" i="1"/>
  <c r="W210" i="1"/>
  <c r="G210" i="1"/>
  <c r="Q210" i="1"/>
  <c r="M210" i="1"/>
  <c r="T440" i="1"/>
  <c r="H578" i="1"/>
  <c r="N440" i="1"/>
  <c r="X440" i="1"/>
  <c r="V440" i="1"/>
  <c r="V442" i="1" s="1"/>
  <c r="W578" i="1"/>
  <c r="L578" i="1"/>
  <c r="M578" i="1"/>
  <c r="J578" i="1"/>
  <c r="S440" i="1"/>
  <c r="S442" i="1" s="1"/>
  <c r="G440" i="1"/>
  <c r="Q440" i="1"/>
  <c r="G578" i="1"/>
  <c r="P578" i="1" s="1"/>
  <c r="AA578" i="1" s="1"/>
  <c r="I578" i="1"/>
  <c r="Y578" i="1"/>
  <c r="V578" i="1"/>
  <c r="K578" i="1"/>
  <c r="T578" i="1"/>
  <c r="Q578" i="1"/>
  <c r="Z578" i="1" s="1"/>
  <c r="W440" i="1"/>
  <c r="W442" i="1" s="1"/>
  <c r="K440" i="1"/>
  <c r="K442" i="1" s="1"/>
  <c r="U440" i="1"/>
  <c r="H440" i="1"/>
  <c r="Y440" i="1"/>
  <c r="O440" i="1"/>
  <c r="L440" i="1"/>
  <c r="I440" i="1"/>
  <c r="X95" i="1"/>
  <c r="X97" i="1" s="1"/>
  <c r="T95" i="1"/>
  <c r="T97" i="1" s="1"/>
  <c r="O95" i="1"/>
  <c r="O97" i="1" s="1"/>
  <c r="K95" i="1"/>
  <c r="K97" i="1" s="1"/>
  <c r="G95" i="1"/>
  <c r="W95" i="1"/>
  <c r="W97" i="1" s="1"/>
  <c r="S95" i="1"/>
  <c r="S97" i="1" s="1"/>
  <c r="N95" i="1"/>
  <c r="N97" i="1" s="1"/>
  <c r="J95" i="1"/>
  <c r="J97" i="1" s="1"/>
  <c r="V95" i="1"/>
  <c r="V97" i="1" s="1"/>
  <c r="R95" i="1"/>
  <c r="R97" i="1" s="1"/>
  <c r="M95" i="1"/>
  <c r="M97" i="1" s="1"/>
  <c r="I95" i="1"/>
  <c r="I97" i="1" s="1"/>
  <c r="Y95" i="1"/>
  <c r="Y97" i="1" s="1"/>
  <c r="H95" i="1"/>
  <c r="H97" i="1" s="1"/>
  <c r="U95" i="1"/>
  <c r="U97" i="1" s="1"/>
  <c r="L95" i="1"/>
  <c r="L97" i="1" s="1"/>
  <c r="Q95" i="1"/>
  <c r="X371" i="1"/>
  <c r="X373" i="1" s="1"/>
  <c r="W371" i="1"/>
  <c r="W373" i="1" s="1"/>
  <c r="S371" i="1"/>
  <c r="S373" i="1" s="1"/>
  <c r="N371" i="1"/>
  <c r="N373" i="1" s="1"/>
  <c r="J371" i="1"/>
  <c r="J373" i="1" s="1"/>
  <c r="V371" i="1"/>
  <c r="V373" i="1" s="1"/>
  <c r="R371" i="1"/>
  <c r="R373" i="1" s="1"/>
  <c r="M371" i="1"/>
  <c r="M373" i="1" s="1"/>
  <c r="I371" i="1"/>
  <c r="I373" i="1" s="1"/>
  <c r="U371" i="1"/>
  <c r="L371" i="1"/>
  <c r="T371" i="1"/>
  <c r="T373" i="1" s="1"/>
  <c r="K371" i="1"/>
  <c r="K373" i="1" s="1"/>
  <c r="Q371" i="1"/>
  <c r="H371" i="1"/>
  <c r="O371" i="1"/>
  <c r="G371" i="1"/>
  <c r="G373" i="1" s="1"/>
  <c r="Y371" i="1"/>
  <c r="Y373" i="1" s="1"/>
  <c r="Y141" i="1"/>
  <c r="Y143" i="1" s="1"/>
  <c r="U141" i="1"/>
  <c r="U143" i="1" s="1"/>
  <c r="Q141" i="1"/>
  <c r="L141" i="1"/>
  <c r="L143" i="1" s="1"/>
  <c r="H141" i="1"/>
  <c r="X141" i="1"/>
  <c r="X143" i="1" s="1"/>
  <c r="T141" i="1"/>
  <c r="T143" i="1" s="1"/>
  <c r="O141" i="1"/>
  <c r="O143" i="1" s="1"/>
  <c r="K141" i="1"/>
  <c r="K143" i="1" s="1"/>
  <c r="G141" i="1"/>
  <c r="W141" i="1"/>
  <c r="W143" i="1" s="1"/>
  <c r="S141" i="1"/>
  <c r="S143" i="1" s="1"/>
  <c r="N141" i="1"/>
  <c r="N143" i="1" s="1"/>
  <c r="J141" i="1"/>
  <c r="J143" i="1" s="1"/>
  <c r="M141" i="1"/>
  <c r="M143" i="1" s="1"/>
  <c r="I141" i="1"/>
  <c r="I143" i="1" s="1"/>
  <c r="R141" i="1"/>
  <c r="R143" i="1" s="1"/>
  <c r="V141" i="1"/>
  <c r="V143" i="1" s="1"/>
  <c r="X716" i="1"/>
  <c r="T716" i="1"/>
  <c r="L716" i="1"/>
  <c r="H716" i="1"/>
  <c r="W716" i="1"/>
  <c r="S716" i="1"/>
  <c r="O716" i="1"/>
  <c r="K716" i="1"/>
  <c r="G716" i="1"/>
  <c r="P716" i="1" s="1"/>
  <c r="V716" i="1"/>
  <c r="R716" i="1"/>
  <c r="N716" i="1"/>
  <c r="J716" i="1"/>
  <c r="M716" i="1"/>
  <c r="Y716" i="1"/>
  <c r="I716" i="1"/>
  <c r="U716" i="1"/>
  <c r="Q716" i="1"/>
  <c r="Z716" i="1" s="1"/>
  <c r="Y279" i="1"/>
  <c r="Y281" i="1" s="1"/>
  <c r="U279" i="1"/>
  <c r="Q279" i="1"/>
  <c r="L279" i="1"/>
  <c r="H279" i="1"/>
  <c r="X279" i="1"/>
  <c r="X281" i="1" s="1"/>
  <c r="T279" i="1"/>
  <c r="T281" i="1" s="1"/>
  <c r="O279" i="1"/>
  <c r="K279" i="1"/>
  <c r="K281" i="1" s="1"/>
  <c r="G279" i="1"/>
  <c r="G281" i="1" s="1"/>
  <c r="W279" i="1"/>
  <c r="W281" i="1" s="1"/>
  <c r="S279" i="1"/>
  <c r="S281" i="1" s="1"/>
  <c r="N279" i="1"/>
  <c r="N281" i="1" s="1"/>
  <c r="J279" i="1"/>
  <c r="J281" i="1" s="1"/>
  <c r="R279" i="1"/>
  <c r="R281" i="1" s="1"/>
  <c r="M279" i="1"/>
  <c r="M281" i="1" s="1"/>
  <c r="V279" i="1"/>
  <c r="V281" i="1" s="1"/>
  <c r="I279" i="1"/>
  <c r="I281" i="1" s="1"/>
  <c r="X624" i="1"/>
  <c r="T624" i="1"/>
  <c r="L624" i="1"/>
  <c r="H624" i="1"/>
  <c r="W624" i="1"/>
  <c r="S624" i="1"/>
  <c r="O624" i="1"/>
  <c r="K624" i="1"/>
  <c r="G624" i="1"/>
  <c r="P624" i="1" s="1"/>
  <c r="V624" i="1"/>
  <c r="R624" i="1"/>
  <c r="N624" i="1"/>
  <c r="J624" i="1"/>
  <c r="Y624" i="1"/>
  <c r="I624" i="1"/>
  <c r="U624" i="1"/>
  <c r="Q624" i="1"/>
  <c r="Z624" i="1" s="1"/>
  <c r="M624" i="1"/>
  <c r="W601" i="1"/>
  <c r="S601" i="1"/>
  <c r="O601" i="1"/>
  <c r="K601" i="1"/>
  <c r="G601" i="1"/>
  <c r="P601" i="1" s="1"/>
  <c r="V601" i="1"/>
  <c r="R601" i="1"/>
  <c r="N601" i="1"/>
  <c r="J601" i="1"/>
  <c r="Y601" i="1"/>
  <c r="U601" i="1"/>
  <c r="Q601" i="1"/>
  <c r="Z601" i="1" s="1"/>
  <c r="M601" i="1"/>
  <c r="I601" i="1"/>
  <c r="L601" i="1"/>
  <c r="X601" i="1"/>
  <c r="H601" i="1"/>
  <c r="T601" i="1"/>
  <c r="V394" i="1"/>
  <c r="V396" i="1" s="1"/>
  <c r="R394" i="1"/>
  <c r="R396" i="1" s="1"/>
  <c r="M394" i="1"/>
  <c r="M396" i="1" s="1"/>
  <c r="I394" i="1"/>
  <c r="I396" i="1" s="1"/>
  <c r="Y394" i="1"/>
  <c r="Y396" i="1" s="1"/>
  <c r="U394" i="1"/>
  <c r="Q394" i="1"/>
  <c r="L394" i="1"/>
  <c r="H394" i="1"/>
  <c r="X394" i="1"/>
  <c r="X396" i="1" s="1"/>
  <c r="T394" i="1"/>
  <c r="T396" i="1" s="1"/>
  <c r="O394" i="1"/>
  <c r="K394" i="1"/>
  <c r="K396" i="1" s="1"/>
  <c r="G394" i="1"/>
  <c r="G396" i="1" s="1"/>
  <c r="S394" i="1"/>
  <c r="S396" i="1" s="1"/>
  <c r="N394" i="1"/>
  <c r="N396" i="1" s="1"/>
  <c r="J394" i="1"/>
  <c r="J396" i="1" s="1"/>
  <c r="W394" i="1"/>
  <c r="W396" i="1" s="1"/>
  <c r="Q442" i="1"/>
  <c r="W302" i="1"/>
  <c r="W304" i="1" s="1"/>
  <c r="S302" i="1"/>
  <c r="S304" i="1" s="1"/>
  <c r="N302" i="1"/>
  <c r="N304" i="1" s="1"/>
  <c r="J302" i="1"/>
  <c r="J304" i="1" s="1"/>
  <c r="V302" i="1"/>
  <c r="V304" i="1" s="1"/>
  <c r="R302" i="1"/>
  <c r="R304" i="1" s="1"/>
  <c r="M302" i="1"/>
  <c r="M304" i="1" s="1"/>
  <c r="I302" i="1"/>
  <c r="I304" i="1" s="1"/>
  <c r="Y302" i="1"/>
  <c r="Y304" i="1" s="1"/>
  <c r="U302" i="1"/>
  <c r="Q302" i="1"/>
  <c r="L302" i="1"/>
  <c r="H302" i="1"/>
  <c r="O302" i="1"/>
  <c r="K302" i="1"/>
  <c r="K304" i="1" s="1"/>
  <c r="X302" i="1"/>
  <c r="X304" i="1" s="1"/>
  <c r="G302" i="1"/>
  <c r="G304" i="1" s="1"/>
  <c r="T302" i="1"/>
  <c r="T304" i="1" s="1"/>
  <c r="W509" i="1"/>
  <c r="S509" i="1"/>
  <c r="O509" i="1"/>
  <c r="K509" i="1"/>
  <c r="G509" i="1"/>
  <c r="P509" i="1" s="1"/>
  <c r="V509" i="1"/>
  <c r="R509" i="1"/>
  <c r="N509" i="1"/>
  <c r="J509" i="1"/>
  <c r="Y509" i="1"/>
  <c r="U509" i="1"/>
  <c r="Q509" i="1"/>
  <c r="Z509" i="1" s="1"/>
  <c r="M509" i="1"/>
  <c r="I509" i="1"/>
  <c r="X509" i="1"/>
  <c r="H509" i="1"/>
  <c r="T509" i="1"/>
  <c r="L509" i="1"/>
  <c r="W693" i="1"/>
  <c r="S693" i="1"/>
  <c r="O693" i="1"/>
  <c r="K693" i="1"/>
  <c r="G693" i="1"/>
  <c r="P693" i="1" s="1"/>
  <c r="V693" i="1"/>
  <c r="R693" i="1"/>
  <c r="N693" i="1"/>
  <c r="J693" i="1"/>
  <c r="Y693" i="1"/>
  <c r="U693" i="1"/>
  <c r="Q693" i="1"/>
  <c r="Z693" i="1" s="1"/>
  <c r="M693" i="1"/>
  <c r="I693" i="1"/>
  <c r="L693" i="1"/>
  <c r="X693" i="1"/>
  <c r="H693" i="1"/>
  <c r="T693" i="1"/>
  <c r="AA532" i="1"/>
  <c r="V670" i="1"/>
  <c r="R670" i="1"/>
  <c r="N670" i="1"/>
  <c r="J670" i="1"/>
  <c r="Y670" i="1"/>
  <c r="U670" i="1"/>
  <c r="Q670" i="1"/>
  <c r="Z670" i="1" s="1"/>
  <c r="M670" i="1"/>
  <c r="I670" i="1"/>
  <c r="X670" i="1"/>
  <c r="T670" i="1"/>
  <c r="L670" i="1"/>
  <c r="H670" i="1"/>
  <c r="S670" i="1"/>
  <c r="O670" i="1"/>
  <c r="K670" i="1"/>
  <c r="W670" i="1"/>
  <c r="G670" i="1"/>
  <c r="P670" i="1" s="1"/>
  <c r="Y118" i="1"/>
  <c r="Y120" i="1" s="1"/>
  <c r="V118" i="1"/>
  <c r="V120" i="1" s="1"/>
  <c r="M118" i="1"/>
  <c r="M120" i="1" s="1"/>
  <c r="S118" i="1"/>
  <c r="S120" i="1" s="1"/>
  <c r="J118" i="1"/>
  <c r="J120" i="1" s="1"/>
  <c r="R118" i="1"/>
  <c r="I118" i="1"/>
  <c r="I120" i="1" s="1"/>
  <c r="W118" i="1"/>
  <c r="W120" i="1" s="1"/>
  <c r="N118" i="1"/>
  <c r="N120" i="1" s="1"/>
  <c r="G118" i="1"/>
  <c r="X118" i="1"/>
  <c r="X120" i="1" s="1"/>
  <c r="U118" i="1"/>
  <c r="U120" i="1" s="1"/>
  <c r="T118" i="1"/>
  <c r="T120" i="1" s="1"/>
  <c r="K118" i="1"/>
  <c r="K120" i="1" s="1"/>
  <c r="H118" i="1"/>
  <c r="H120" i="1" s="1"/>
  <c r="O118" i="1"/>
  <c r="O120" i="1" s="1"/>
  <c r="L118" i="1"/>
  <c r="L120" i="1" s="1"/>
  <c r="Q118" i="1"/>
  <c r="V762" i="1"/>
  <c r="R762" i="1"/>
  <c r="N762" i="1"/>
  <c r="J762" i="1"/>
  <c r="Y762" i="1"/>
  <c r="U762" i="1"/>
  <c r="Q762" i="1"/>
  <c r="Z762" i="1" s="1"/>
  <c r="M762" i="1"/>
  <c r="I762" i="1"/>
  <c r="X762" i="1"/>
  <c r="T762" i="1"/>
  <c r="L762" i="1"/>
  <c r="H762" i="1"/>
  <c r="W762" i="1"/>
  <c r="G762" i="1"/>
  <c r="P762" i="1" s="1"/>
  <c r="AA762" i="1" s="1"/>
  <c r="S762" i="1"/>
  <c r="O762" i="1"/>
  <c r="K762" i="1"/>
  <c r="Y233" i="1"/>
  <c r="Y235" i="1" s="1"/>
  <c r="U233" i="1"/>
  <c r="Q233" i="1"/>
  <c r="L233" i="1"/>
  <c r="H233" i="1"/>
  <c r="X233" i="1"/>
  <c r="X235" i="1" s="1"/>
  <c r="T233" i="1"/>
  <c r="T235" i="1" s="1"/>
  <c r="O233" i="1"/>
  <c r="K233" i="1"/>
  <c r="K235" i="1" s="1"/>
  <c r="G233" i="1"/>
  <c r="G235" i="1" s="1"/>
  <c r="W233" i="1"/>
  <c r="W235" i="1" s="1"/>
  <c r="S233" i="1"/>
  <c r="S235" i="1" s="1"/>
  <c r="N233" i="1"/>
  <c r="N235" i="1" s="1"/>
  <c r="J233" i="1"/>
  <c r="J235" i="1" s="1"/>
  <c r="V233" i="1"/>
  <c r="V235" i="1" s="1"/>
  <c r="R233" i="1"/>
  <c r="R235" i="1" s="1"/>
  <c r="M233" i="1"/>
  <c r="M235" i="1" s="1"/>
  <c r="I233" i="1"/>
  <c r="I235" i="1" s="1"/>
  <c r="Y739" i="1"/>
  <c r="U739" i="1"/>
  <c r="Q739" i="1"/>
  <c r="Z739" i="1" s="1"/>
  <c r="M739" i="1"/>
  <c r="I739" i="1"/>
  <c r="X739" i="1"/>
  <c r="T739" i="1"/>
  <c r="L739" i="1"/>
  <c r="H739" i="1"/>
  <c r="W739" i="1"/>
  <c r="S739" i="1"/>
  <c r="O739" i="1"/>
  <c r="K739" i="1"/>
  <c r="G739" i="1"/>
  <c r="P739" i="1" s="1"/>
  <c r="J739" i="1"/>
  <c r="V739" i="1"/>
  <c r="R739" i="1"/>
  <c r="N739" i="1"/>
  <c r="Y348" i="1"/>
  <c r="Y350" i="1" s="1"/>
  <c r="X348" i="1"/>
  <c r="X350" i="1" s="1"/>
  <c r="W348" i="1"/>
  <c r="W350" i="1" s="1"/>
  <c r="S348" i="1"/>
  <c r="S350" i="1" s="1"/>
  <c r="N348" i="1"/>
  <c r="N350" i="1" s="1"/>
  <c r="J348" i="1"/>
  <c r="J350" i="1" s="1"/>
  <c r="V348" i="1"/>
  <c r="V350" i="1" s="1"/>
  <c r="R348" i="1"/>
  <c r="R350" i="1" s="1"/>
  <c r="M348" i="1"/>
  <c r="M350" i="1" s="1"/>
  <c r="I348" i="1"/>
  <c r="I350" i="1" s="1"/>
  <c r="U348" i="1"/>
  <c r="Q348" i="1"/>
  <c r="L348" i="1"/>
  <c r="H348" i="1"/>
  <c r="K348" i="1"/>
  <c r="K350" i="1" s="1"/>
  <c r="G348" i="1"/>
  <c r="T348" i="1"/>
  <c r="T350" i="1" s="1"/>
  <c r="O348" i="1"/>
  <c r="Y647" i="1"/>
  <c r="U647" i="1"/>
  <c r="Q647" i="1"/>
  <c r="Z647" i="1" s="1"/>
  <c r="M647" i="1"/>
  <c r="I647" i="1"/>
  <c r="X647" i="1"/>
  <c r="T647" i="1"/>
  <c r="L647" i="1"/>
  <c r="H647" i="1"/>
  <c r="W647" i="1"/>
  <c r="S647" i="1"/>
  <c r="O647" i="1"/>
  <c r="K647" i="1"/>
  <c r="G647" i="1"/>
  <c r="P647" i="1" s="1"/>
  <c r="V647" i="1"/>
  <c r="R647" i="1"/>
  <c r="N647" i="1"/>
  <c r="J647" i="1"/>
  <c r="P210" i="1"/>
  <c r="Y555" i="1"/>
  <c r="U555" i="1"/>
  <c r="Q555" i="1"/>
  <c r="Z555" i="1" s="1"/>
  <c r="M555" i="1"/>
  <c r="I555" i="1"/>
  <c r="X555" i="1"/>
  <c r="T555" i="1"/>
  <c r="L555" i="1"/>
  <c r="H555" i="1"/>
  <c r="W555" i="1"/>
  <c r="S555" i="1"/>
  <c r="O555" i="1"/>
  <c r="K555" i="1"/>
  <c r="G555" i="1"/>
  <c r="P555" i="1" s="1"/>
  <c r="R555" i="1"/>
  <c r="N555" i="1"/>
  <c r="J555" i="1"/>
  <c r="V555" i="1"/>
  <c r="Y325" i="1"/>
  <c r="Y327" i="1" s="1"/>
  <c r="U325" i="1"/>
  <c r="Q325" i="1"/>
  <c r="L325" i="1"/>
  <c r="H325" i="1"/>
  <c r="X325" i="1"/>
  <c r="X327" i="1" s="1"/>
  <c r="T325" i="1"/>
  <c r="T327" i="1" s="1"/>
  <c r="O325" i="1"/>
  <c r="K325" i="1"/>
  <c r="K327" i="1" s="1"/>
  <c r="G325" i="1"/>
  <c r="G327" i="1" s="1"/>
  <c r="W325" i="1"/>
  <c r="W327" i="1" s="1"/>
  <c r="S325" i="1"/>
  <c r="S327" i="1" s="1"/>
  <c r="N325" i="1"/>
  <c r="N327" i="1" s="1"/>
  <c r="J325" i="1"/>
  <c r="J327" i="1" s="1"/>
  <c r="M325" i="1"/>
  <c r="M327" i="1" s="1"/>
  <c r="I325" i="1"/>
  <c r="I327" i="1" s="1"/>
  <c r="R325" i="1"/>
  <c r="R327" i="1" s="1"/>
  <c r="V325" i="1"/>
  <c r="V327" i="1" s="1"/>
  <c r="X463" i="1"/>
  <c r="X465" i="1" s="1"/>
  <c r="T463" i="1"/>
  <c r="T465" i="1" s="1"/>
  <c r="O463" i="1"/>
  <c r="K463" i="1"/>
  <c r="K465" i="1" s="1"/>
  <c r="G463" i="1"/>
  <c r="G465" i="1" s="1"/>
  <c r="W463" i="1"/>
  <c r="W465" i="1" s="1"/>
  <c r="S463" i="1"/>
  <c r="S465" i="1" s="1"/>
  <c r="N463" i="1"/>
  <c r="N465" i="1" s="1"/>
  <c r="J463" i="1"/>
  <c r="J465" i="1" s="1"/>
  <c r="V463" i="1"/>
  <c r="V465" i="1" s="1"/>
  <c r="R463" i="1"/>
  <c r="R465" i="1" s="1"/>
  <c r="M463" i="1"/>
  <c r="M465" i="1" s="1"/>
  <c r="I463" i="1"/>
  <c r="I465" i="1" s="1"/>
  <c r="L463" i="1"/>
  <c r="Y463" i="1"/>
  <c r="Y465" i="1" s="1"/>
  <c r="H463" i="1"/>
  <c r="U463" i="1"/>
  <c r="Q463" i="1"/>
  <c r="W256" i="1"/>
  <c r="W258" i="1" s="1"/>
  <c r="S256" i="1"/>
  <c r="S258" i="1" s="1"/>
  <c r="N256" i="1"/>
  <c r="N258" i="1" s="1"/>
  <c r="J256" i="1"/>
  <c r="J258" i="1" s="1"/>
  <c r="V256" i="1"/>
  <c r="V258" i="1" s="1"/>
  <c r="R256" i="1"/>
  <c r="R258" i="1" s="1"/>
  <c r="M256" i="1"/>
  <c r="M258" i="1" s="1"/>
  <c r="I256" i="1"/>
  <c r="I258" i="1" s="1"/>
  <c r="Y256" i="1"/>
  <c r="Y258" i="1" s="1"/>
  <c r="U256" i="1"/>
  <c r="Q256" i="1"/>
  <c r="L256" i="1"/>
  <c r="H256" i="1"/>
  <c r="T256" i="1"/>
  <c r="T258" i="1" s="1"/>
  <c r="O256" i="1"/>
  <c r="G256" i="1"/>
  <c r="G258" i="1" s="1"/>
  <c r="K256" i="1"/>
  <c r="K258" i="1" s="1"/>
  <c r="X256" i="1"/>
  <c r="X258" i="1" s="1"/>
  <c r="V486" i="1"/>
  <c r="V488" i="1" s="1"/>
  <c r="R486" i="1"/>
  <c r="R488" i="1" s="1"/>
  <c r="M486" i="1"/>
  <c r="M488" i="1" s="1"/>
  <c r="I486" i="1"/>
  <c r="I488" i="1" s="1"/>
  <c r="Y486" i="1"/>
  <c r="Y488" i="1" s="1"/>
  <c r="U486" i="1"/>
  <c r="Q486" i="1"/>
  <c r="L486" i="1"/>
  <c r="H486" i="1"/>
  <c r="X486" i="1"/>
  <c r="X488" i="1" s="1"/>
  <c r="T486" i="1"/>
  <c r="T488" i="1" s="1"/>
  <c r="O486" i="1"/>
  <c r="K486" i="1"/>
  <c r="K488" i="1" s="1"/>
  <c r="G486" i="1"/>
  <c r="G488" i="1" s="1"/>
  <c r="J486" i="1"/>
  <c r="J488" i="1" s="1"/>
  <c r="W486" i="1"/>
  <c r="W488" i="1" s="1"/>
  <c r="S486" i="1"/>
  <c r="S488" i="1" s="1"/>
  <c r="N486" i="1"/>
  <c r="N488" i="1" s="1"/>
  <c r="W164" i="1"/>
  <c r="W166" i="1" s="1"/>
  <c r="S164" i="1"/>
  <c r="S166" i="1" s="1"/>
  <c r="N164" i="1"/>
  <c r="N166" i="1" s="1"/>
  <c r="J164" i="1"/>
  <c r="J166" i="1" s="1"/>
  <c r="V164" i="1"/>
  <c r="V166" i="1" s="1"/>
  <c r="R164" i="1"/>
  <c r="R166" i="1" s="1"/>
  <c r="M164" i="1"/>
  <c r="M166" i="1" s="1"/>
  <c r="I164" i="1"/>
  <c r="I166" i="1" s="1"/>
  <c r="Y164" i="1"/>
  <c r="Y166" i="1" s="1"/>
  <c r="U164" i="1"/>
  <c r="U166" i="1" s="1"/>
  <c r="Q164" i="1"/>
  <c r="L164" i="1"/>
  <c r="L166" i="1" s="1"/>
  <c r="H164" i="1"/>
  <c r="K164" i="1"/>
  <c r="K166" i="1" s="1"/>
  <c r="X164" i="1"/>
  <c r="X166" i="1" s="1"/>
  <c r="G164" i="1"/>
  <c r="G166" i="1" s="1"/>
  <c r="T164" i="1"/>
  <c r="T166" i="1" s="1"/>
  <c r="O164" i="1"/>
  <c r="O166" i="1" s="1"/>
  <c r="X417" i="1"/>
  <c r="T417" i="1"/>
  <c r="O417" i="1"/>
  <c r="K417" i="1"/>
  <c r="K419" i="1" s="1"/>
  <c r="G417" i="1"/>
  <c r="G419" i="1" s="1"/>
  <c r="W417" i="1"/>
  <c r="W419" i="1" s="1"/>
  <c r="S417" i="1"/>
  <c r="S419" i="1" s="1"/>
  <c r="N417" i="1"/>
  <c r="N419" i="1" s="1"/>
  <c r="J417" i="1"/>
  <c r="J419" i="1" s="1"/>
  <c r="V417" i="1"/>
  <c r="V419" i="1" s="1"/>
  <c r="R417" i="1"/>
  <c r="R419" i="1" s="1"/>
  <c r="M417" i="1"/>
  <c r="M419" i="1" s="1"/>
  <c r="I417" i="1"/>
  <c r="I419" i="1" s="1"/>
  <c r="Q417" i="1"/>
  <c r="L417" i="1"/>
  <c r="Y417" i="1"/>
  <c r="Y419" i="1" s="1"/>
  <c r="H417" i="1"/>
  <c r="U417" i="1"/>
  <c r="Y187" i="1"/>
  <c r="Y189" i="1" s="1"/>
  <c r="U187" i="1"/>
  <c r="U189" i="1" s="1"/>
  <c r="Q187" i="1"/>
  <c r="L187" i="1"/>
  <c r="L189" i="1" s="1"/>
  <c r="H187" i="1"/>
  <c r="X187" i="1"/>
  <c r="X189" i="1" s="1"/>
  <c r="T187" i="1"/>
  <c r="T189" i="1" s="1"/>
  <c r="O187" i="1"/>
  <c r="O189" i="1" s="1"/>
  <c r="K187" i="1"/>
  <c r="K189" i="1" s="1"/>
  <c r="G187" i="1"/>
  <c r="G189" i="1" s="1"/>
  <c r="W187" i="1"/>
  <c r="W189" i="1" s="1"/>
  <c r="S187" i="1"/>
  <c r="S189" i="1" s="1"/>
  <c r="N187" i="1"/>
  <c r="N189" i="1" s="1"/>
  <c r="J187" i="1"/>
  <c r="J189" i="1" s="1"/>
  <c r="I187" i="1"/>
  <c r="I189" i="1" s="1"/>
  <c r="M187" i="1"/>
  <c r="M189" i="1" s="1"/>
  <c r="V187" i="1"/>
  <c r="V189" i="1" s="1"/>
  <c r="R187" i="1"/>
  <c r="R189" i="1" s="1"/>
  <c r="Z210" i="1"/>
  <c r="P440" i="1"/>
  <c r="W212" i="1"/>
  <c r="K212" i="1"/>
  <c r="T212" i="1"/>
  <c r="M212" i="1"/>
  <c r="S212" i="1"/>
  <c r="V212" i="1"/>
  <c r="Y212" i="1"/>
  <c r="R212" i="1"/>
  <c r="X212" i="1"/>
  <c r="H212" i="1"/>
  <c r="J212" i="1"/>
  <c r="I212" i="1"/>
  <c r="N212" i="1"/>
  <c r="Y442" i="1"/>
  <c r="X442" i="1"/>
  <c r="H442" i="1"/>
  <c r="R442" i="1"/>
  <c r="I442" i="1"/>
  <c r="G442" i="1"/>
  <c r="N442" i="1"/>
  <c r="T442" i="1"/>
  <c r="T419" i="1"/>
  <c r="X419" i="1"/>
  <c r="R120" i="1"/>
  <c r="Q396" i="1"/>
  <c r="Q166" i="1"/>
  <c r="Z166" i="1" s="1"/>
  <c r="Q488" i="1"/>
  <c r="H281" i="1"/>
  <c r="Q235" i="1"/>
  <c r="G143" i="1"/>
  <c r="Q143" i="1"/>
  <c r="G350" i="1"/>
  <c r="Q350" i="1"/>
  <c r="O190" i="1"/>
  <c r="P190" i="1" s="1"/>
  <c r="O191" i="1"/>
  <c r="P188" i="1"/>
  <c r="U190" i="1"/>
  <c r="Z190" i="1" s="1"/>
  <c r="U191" i="1"/>
  <c r="Z188" i="1"/>
  <c r="AA165" i="1"/>
  <c r="AO14" i="1" s="1"/>
  <c r="O167" i="1"/>
  <c r="P167" i="1" s="1"/>
  <c r="AA167" i="1" s="1"/>
  <c r="AJ14" i="1" s="1"/>
  <c r="O168" i="1"/>
  <c r="O171" i="1" s="1"/>
  <c r="G97" i="1"/>
  <c r="Q97" i="1"/>
  <c r="Z97" i="1" s="1"/>
  <c r="Z440" i="1" l="1"/>
  <c r="AA440" i="1" s="1"/>
  <c r="AA555" i="1"/>
  <c r="Z256" i="1"/>
  <c r="AA509" i="1"/>
  <c r="Z164" i="1"/>
  <c r="Z325" i="1"/>
  <c r="P348" i="1"/>
  <c r="H350" i="1"/>
  <c r="Z118" i="1"/>
  <c r="Q120" i="1"/>
  <c r="Z120" i="1" s="1"/>
  <c r="P118" i="1"/>
  <c r="Z95" i="1"/>
  <c r="G120" i="1"/>
  <c r="P120" i="1" s="1"/>
  <c r="P486" i="1"/>
  <c r="H488" i="1"/>
  <c r="P463" i="1"/>
  <c r="H465" i="1"/>
  <c r="AA210" i="1"/>
  <c r="P233" i="1"/>
  <c r="H235" i="1"/>
  <c r="P394" i="1"/>
  <c r="H396" i="1"/>
  <c r="AA624" i="1"/>
  <c r="Z279" i="1"/>
  <c r="Q281" i="1"/>
  <c r="AA716" i="1"/>
  <c r="Z141" i="1"/>
  <c r="P97" i="1"/>
  <c r="AA97" i="1" s="1"/>
  <c r="AE11" i="1" s="1"/>
  <c r="P187" i="1"/>
  <c r="H189" i="1"/>
  <c r="P164" i="1"/>
  <c r="AA164" i="1" s="1"/>
  <c r="H166" i="1"/>
  <c r="P166" i="1" s="1"/>
  <c r="AA166" i="1" s="1"/>
  <c r="AE14" i="1" s="1"/>
  <c r="Z486" i="1"/>
  <c r="P256" i="1"/>
  <c r="H258" i="1"/>
  <c r="P325" i="1"/>
  <c r="AA325" i="1" s="1"/>
  <c r="H327" i="1"/>
  <c r="AA647" i="1"/>
  <c r="Z348" i="1"/>
  <c r="AA739" i="1"/>
  <c r="AA670" i="1"/>
  <c r="AA693" i="1"/>
  <c r="P302" i="1"/>
  <c r="H304" i="1"/>
  <c r="Z187" i="1"/>
  <c r="Q189" i="1"/>
  <c r="Z189" i="1" s="1"/>
  <c r="P417" i="1"/>
  <c r="H419" i="1"/>
  <c r="Z302" i="1"/>
  <c r="Q304" i="1"/>
  <c r="Z371" i="1"/>
  <c r="Q373" i="1"/>
  <c r="P189" i="1"/>
  <c r="Q258" i="1"/>
  <c r="Q327" i="1"/>
  <c r="P95" i="1"/>
  <c r="Z143" i="1"/>
  <c r="Z417" i="1"/>
  <c r="Q419" i="1"/>
  <c r="Z463" i="1"/>
  <c r="Q465" i="1"/>
  <c r="Z233" i="1"/>
  <c r="Z394" i="1"/>
  <c r="AA601" i="1"/>
  <c r="P279" i="1"/>
  <c r="P141" i="1"/>
  <c r="AA141" i="1" s="1"/>
  <c r="H143" i="1"/>
  <c r="P143" i="1" s="1"/>
  <c r="AA143" i="1" s="1"/>
  <c r="AE13" i="1" s="1"/>
  <c r="P371" i="1"/>
  <c r="H373" i="1"/>
  <c r="Q212" i="1"/>
  <c r="G212" i="1"/>
  <c r="L195" i="1"/>
  <c r="L171" i="1"/>
  <c r="AA190" i="1"/>
  <c r="AJ15" i="1" s="1"/>
  <c r="U171" i="1"/>
  <c r="L175" i="1" s="1"/>
  <c r="U172" i="1"/>
  <c r="L176" i="1" s="1"/>
  <c r="U194" i="1"/>
  <c r="AA188" i="1"/>
  <c r="AO15" i="1" s="1"/>
  <c r="U195" i="1"/>
  <c r="L199" i="1" s="1"/>
  <c r="O194" i="1"/>
  <c r="O195" i="1"/>
  <c r="L197" i="1" s="1"/>
  <c r="L194" i="1"/>
  <c r="L172" i="1"/>
  <c r="O172" i="1"/>
  <c r="L174" i="1" s="1"/>
  <c r="L173" i="1"/>
  <c r="P211" i="1"/>
  <c r="L212" i="1"/>
  <c r="L213" i="1"/>
  <c r="L214" i="1"/>
  <c r="AA95" i="1" l="1"/>
  <c r="AA279" i="1"/>
  <c r="AA256" i="1"/>
  <c r="AA417" i="1"/>
  <c r="AA189" i="1"/>
  <c r="AE15" i="1" s="1"/>
  <c r="AA187" i="1"/>
  <c r="AA120" i="1"/>
  <c r="AE12" i="1" s="1"/>
  <c r="AA463" i="1"/>
  <c r="AA302" i="1"/>
  <c r="AA233" i="1"/>
  <c r="AA118" i="1"/>
  <c r="AA348" i="1"/>
  <c r="AA394" i="1"/>
  <c r="AA371" i="1"/>
  <c r="AA486" i="1"/>
  <c r="L196" i="1"/>
  <c r="L235" i="1"/>
  <c r="L236" i="1"/>
  <c r="L237" i="1"/>
  <c r="P234" i="1"/>
  <c r="L198" i="1"/>
  <c r="U214" i="1"/>
  <c r="U213" i="1"/>
  <c r="Z213" i="1" s="1"/>
  <c r="U212" i="1"/>
  <c r="Z212" i="1" s="1"/>
  <c r="Z211" i="1"/>
  <c r="AA211" i="1" s="1"/>
  <c r="AO16" i="1" s="1"/>
  <c r="O213" i="1"/>
  <c r="P213" i="1" s="1"/>
  <c r="O214" i="1"/>
  <c r="U218" i="1" s="1"/>
  <c r="L222" i="1" s="1"/>
  <c r="O212" i="1"/>
  <c r="P212" i="1" s="1"/>
  <c r="O218" i="1" l="1"/>
  <c r="L220" i="1" s="1"/>
  <c r="AA213" i="1"/>
  <c r="AJ16" i="1" s="1"/>
  <c r="AA212" i="1"/>
  <c r="AE16" i="1" s="1"/>
  <c r="L217" i="1"/>
  <c r="L258" i="1" s="1"/>
  <c r="U237" i="1"/>
  <c r="U236" i="1"/>
  <c r="Z236" i="1" s="1"/>
  <c r="U235" i="1"/>
  <c r="Z235" i="1" s="1"/>
  <c r="Z234" i="1"/>
  <c r="AA234" i="1" s="1"/>
  <c r="AO17" i="1" s="1"/>
  <c r="O236" i="1"/>
  <c r="P236" i="1" s="1"/>
  <c r="O237" i="1"/>
  <c r="O235" i="1"/>
  <c r="P235" i="1" s="1"/>
  <c r="U217" i="1"/>
  <c r="L221" i="1" s="1"/>
  <c r="L218" i="1"/>
  <c r="O217" i="1"/>
  <c r="U240" i="1" l="1"/>
  <c r="L244" i="1" s="1"/>
  <c r="AA235" i="1"/>
  <c r="AE17" i="1" s="1"/>
  <c r="AA236" i="1"/>
  <c r="AJ17" i="1" s="1"/>
  <c r="L260" i="1"/>
  <c r="L240" i="1"/>
  <c r="L283" i="1" s="1"/>
  <c r="L241" i="1"/>
  <c r="O240" i="1"/>
  <c r="L242" i="1" s="1"/>
  <c r="U241" i="1"/>
  <c r="L245" i="1" s="1"/>
  <c r="L259" i="1"/>
  <c r="O241" i="1"/>
  <c r="L243" i="1" s="1"/>
  <c r="Z257" i="1"/>
  <c r="L219" i="1"/>
  <c r="L281" i="1" l="1"/>
  <c r="L282" i="1"/>
  <c r="P280" i="1"/>
  <c r="U260" i="1"/>
  <c r="U259" i="1"/>
  <c r="Z259" i="1" s="1"/>
  <c r="U258" i="1"/>
  <c r="Z258" i="1" s="1"/>
  <c r="O282" i="1"/>
  <c r="O281" i="1"/>
  <c r="U283" i="1"/>
  <c r="U282" i="1"/>
  <c r="Z282" i="1" s="1"/>
  <c r="U281" i="1"/>
  <c r="Z281" i="1" s="1"/>
  <c r="Z280" i="1"/>
  <c r="O259" i="1"/>
  <c r="P259" i="1" s="1"/>
  <c r="O260" i="1"/>
  <c r="O258" i="1"/>
  <c r="P258" i="1" s="1"/>
  <c r="P257" i="1"/>
  <c r="AA257" i="1" s="1"/>
  <c r="AO18" i="1" s="1"/>
  <c r="P282" i="1" l="1"/>
  <c r="AA282" i="1" s="1"/>
  <c r="AJ19" i="1" s="1"/>
  <c r="P281" i="1"/>
  <c r="AA281" i="1" s="1"/>
  <c r="AE19" i="1" s="1"/>
  <c r="AA280" i="1"/>
  <c r="AO19" i="1" s="1"/>
  <c r="AA259" i="1"/>
  <c r="AJ18" i="1" s="1"/>
  <c r="AA258" i="1"/>
  <c r="AE18" i="1" s="1"/>
  <c r="O283" i="1"/>
  <c r="L286" i="1" s="1"/>
  <c r="L327" i="1" s="1"/>
  <c r="O263" i="1"/>
  <c r="L263" i="1"/>
  <c r="U264" i="1"/>
  <c r="L268" i="1" s="1"/>
  <c r="O264" i="1"/>
  <c r="L266" i="1" s="1"/>
  <c r="U263" i="1"/>
  <c r="L264" i="1"/>
  <c r="O287" i="1" l="1"/>
  <c r="L289" i="1" s="1"/>
  <c r="O286" i="1"/>
  <c r="L288" i="1" s="1"/>
  <c r="L287" i="1"/>
  <c r="U286" i="1"/>
  <c r="L290" i="1" s="1"/>
  <c r="L329" i="1"/>
  <c r="L328" i="1"/>
  <c r="U287" i="1"/>
  <c r="L291" i="1" s="1"/>
  <c r="L304" i="1"/>
  <c r="L306" i="1"/>
  <c r="L305" i="1"/>
  <c r="L267" i="1"/>
  <c r="L265" i="1"/>
  <c r="U329" i="1" l="1"/>
  <c r="U328" i="1"/>
  <c r="Z328" i="1" s="1"/>
  <c r="U327" i="1"/>
  <c r="Z327" i="1" s="1"/>
  <c r="Z326" i="1"/>
  <c r="O328" i="1"/>
  <c r="P328" i="1" s="1"/>
  <c r="O329" i="1"/>
  <c r="O327" i="1"/>
  <c r="P327" i="1" s="1"/>
  <c r="P326" i="1"/>
  <c r="AA326" i="1" s="1"/>
  <c r="AO21" i="1" s="1"/>
  <c r="O305" i="1"/>
  <c r="P305" i="1" s="1"/>
  <c r="O306" i="1"/>
  <c r="O304" i="1"/>
  <c r="P304" i="1" s="1"/>
  <c r="P303" i="1"/>
  <c r="U304" i="1"/>
  <c r="Z304" i="1" s="1"/>
  <c r="U306" i="1"/>
  <c r="U310" i="1" s="1"/>
  <c r="L314" i="1" s="1"/>
  <c r="U305" i="1"/>
  <c r="Z305" i="1" s="1"/>
  <c r="Z303" i="1"/>
  <c r="O310" i="1"/>
  <c r="L312" i="1" s="1"/>
  <c r="L309" i="1" l="1"/>
  <c r="O309" i="1"/>
  <c r="L311" i="1" s="1"/>
  <c r="AA305" i="1"/>
  <c r="AJ20" i="1" s="1"/>
  <c r="AA328" i="1"/>
  <c r="AJ21" i="1" s="1"/>
  <c r="AA327" i="1"/>
  <c r="AE21" i="1" s="1"/>
  <c r="AA304" i="1"/>
  <c r="AE20" i="1" s="1"/>
  <c r="U309" i="1"/>
  <c r="L313" i="1" s="1"/>
  <c r="L310" i="1"/>
  <c r="L332" i="1"/>
  <c r="L333" i="1"/>
  <c r="U332" i="1"/>
  <c r="U333" i="1"/>
  <c r="L337" i="1" s="1"/>
  <c r="O332" i="1"/>
  <c r="O333" i="1"/>
  <c r="L335" i="1" s="1"/>
  <c r="AA303" i="1"/>
  <c r="AO20" i="1" s="1"/>
  <c r="L350" i="1"/>
  <c r="L351" i="1"/>
  <c r="L352" i="1"/>
  <c r="L336" i="1" l="1"/>
  <c r="L334" i="1"/>
  <c r="L373" i="1"/>
  <c r="L374" i="1"/>
  <c r="L375" i="1"/>
  <c r="P372" i="1"/>
  <c r="O351" i="1"/>
  <c r="P351" i="1" s="1"/>
  <c r="O352" i="1"/>
  <c r="O350" i="1"/>
  <c r="P350" i="1" s="1"/>
  <c r="U352" i="1"/>
  <c r="U350" i="1"/>
  <c r="Z350" i="1" s="1"/>
  <c r="Z349" i="1"/>
  <c r="U351" i="1"/>
  <c r="Z351" i="1" s="1"/>
  <c r="P349" i="1"/>
  <c r="AA350" i="1" l="1"/>
  <c r="AE22" i="1" s="1"/>
  <c r="AA351" i="1"/>
  <c r="AJ22" i="1" s="1"/>
  <c r="L355" i="1"/>
  <c r="L398" i="1" s="1"/>
  <c r="AA349" i="1"/>
  <c r="AO22" i="1" s="1"/>
  <c r="O374" i="1"/>
  <c r="P374" i="1" s="1"/>
  <c r="O375" i="1"/>
  <c r="O373" i="1"/>
  <c r="P373" i="1" s="1"/>
  <c r="U374" i="1"/>
  <c r="Z374" i="1" s="1"/>
  <c r="U373" i="1"/>
  <c r="Z373" i="1" s="1"/>
  <c r="U375" i="1"/>
  <c r="O379" i="1" s="1"/>
  <c r="L381" i="1" s="1"/>
  <c r="Z372" i="1"/>
  <c r="AA372" i="1" s="1"/>
  <c r="AO23" i="1" s="1"/>
  <c r="O355" i="1"/>
  <c r="L357" i="1" s="1"/>
  <c r="U355" i="1"/>
  <c r="L359" i="1" s="1"/>
  <c r="O356" i="1"/>
  <c r="L358" i="1" s="1"/>
  <c r="L356" i="1"/>
  <c r="U356" i="1"/>
  <c r="L360" i="1" s="1"/>
  <c r="AA374" i="1" l="1"/>
  <c r="AJ23" i="1" s="1"/>
  <c r="AA373" i="1"/>
  <c r="AE23" i="1" s="1"/>
  <c r="L397" i="1"/>
  <c r="L396" i="1"/>
  <c r="U396" i="1"/>
  <c r="Z396" i="1" s="1"/>
  <c r="P395" i="1"/>
  <c r="U379" i="1"/>
  <c r="L383" i="1" s="1"/>
  <c r="U378" i="1"/>
  <c r="L379" i="1"/>
  <c r="L378" i="1"/>
  <c r="L421" i="1" s="1"/>
  <c r="O378" i="1"/>
  <c r="O398" i="1" l="1"/>
  <c r="U397" i="1"/>
  <c r="Z397" i="1" s="1"/>
  <c r="O397" i="1"/>
  <c r="P397" i="1" s="1"/>
  <c r="O396" i="1"/>
  <c r="P396" i="1" s="1"/>
  <c r="AA396" i="1" s="1"/>
  <c r="AE24" i="1" s="1"/>
  <c r="U398" i="1"/>
  <c r="L402" i="1" s="1"/>
  <c r="Z395" i="1"/>
  <c r="AA395" i="1" s="1"/>
  <c r="AO24" i="1" s="1"/>
  <c r="L382" i="1"/>
  <c r="L420" i="1"/>
  <c r="L419" i="1"/>
  <c r="L380" i="1"/>
  <c r="U421" i="1"/>
  <c r="U419" i="1"/>
  <c r="Z419" i="1" s="1"/>
  <c r="Z418" i="1"/>
  <c r="U420" i="1"/>
  <c r="Z420" i="1" s="1"/>
  <c r="U401" i="1" l="1"/>
  <c r="L405" i="1" s="1"/>
  <c r="L401" i="1"/>
  <c r="U402" i="1"/>
  <c r="L406" i="1" s="1"/>
  <c r="O402" i="1"/>
  <c r="L404" i="1" s="1"/>
  <c r="O401" i="1"/>
  <c r="L403" i="1" s="1"/>
  <c r="AA397" i="1"/>
  <c r="AJ24" i="1" s="1"/>
  <c r="P441" i="1"/>
  <c r="O420" i="1"/>
  <c r="P420" i="1" s="1"/>
  <c r="AA420" i="1" s="1"/>
  <c r="AJ25" i="1" s="1"/>
  <c r="O421" i="1"/>
  <c r="O419" i="1"/>
  <c r="P419" i="1" s="1"/>
  <c r="AA419" i="1" s="1"/>
  <c r="AE25" i="1" s="1"/>
  <c r="P418" i="1"/>
  <c r="AA418" i="1" s="1"/>
  <c r="AO25" i="1" s="1"/>
  <c r="L442" i="1"/>
  <c r="L444" i="1"/>
  <c r="L443" i="1"/>
  <c r="O444" i="1"/>
  <c r="O442" i="1"/>
  <c r="P442" i="1" l="1"/>
  <c r="O443" i="1"/>
  <c r="P443" i="1" s="1"/>
  <c r="L424" i="1"/>
  <c r="U424" i="1"/>
  <c r="L425" i="1"/>
  <c r="U425" i="1"/>
  <c r="L429" i="1" s="1"/>
  <c r="O424" i="1"/>
  <c r="O425" i="1"/>
  <c r="L427" i="1" s="1"/>
  <c r="U443" i="1"/>
  <c r="Z443" i="1" s="1"/>
  <c r="U442" i="1"/>
  <c r="Z442" i="1" s="1"/>
  <c r="U444" i="1"/>
  <c r="O448" i="1" s="1"/>
  <c r="L450" i="1" s="1"/>
  <c r="Z441" i="1"/>
  <c r="AA441" i="1" s="1"/>
  <c r="AO26" i="1" s="1"/>
  <c r="AA442" i="1" l="1"/>
  <c r="AE26" i="1" s="1"/>
  <c r="AA443" i="1"/>
  <c r="AJ26" i="1" s="1"/>
  <c r="L428" i="1"/>
  <c r="L426" i="1"/>
  <c r="L465" i="1"/>
  <c r="L467" i="1"/>
  <c r="L466" i="1"/>
  <c r="P464" i="1"/>
  <c r="U447" i="1"/>
  <c r="L447" i="1"/>
  <c r="U448" i="1"/>
  <c r="L452" i="1" s="1"/>
  <c r="L448" i="1"/>
  <c r="O447" i="1"/>
  <c r="O466" i="1" l="1"/>
  <c r="P466" i="1" s="1"/>
  <c r="O467" i="1"/>
  <c r="O465" i="1"/>
  <c r="P465" i="1" s="1"/>
  <c r="U467" i="1"/>
  <c r="U466" i="1"/>
  <c r="Z466" i="1" s="1"/>
  <c r="U465" i="1"/>
  <c r="Z465" i="1" s="1"/>
  <c r="Z464" i="1"/>
  <c r="AA464" i="1" s="1"/>
  <c r="AO27" i="1" s="1"/>
  <c r="L488" i="1"/>
  <c r="L489" i="1"/>
  <c r="L490" i="1"/>
  <c r="L451" i="1"/>
  <c r="L449" i="1"/>
  <c r="AA466" i="1" l="1"/>
  <c r="AJ27" i="1" s="1"/>
  <c r="AA465" i="1"/>
  <c r="AE27" i="1" s="1"/>
  <c r="L470" i="1"/>
  <c r="L513" i="1" s="1"/>
  <c r="O470" i="1"/>
  <c r="L472" i="1" s="1"/>
  <c r="U470" i="1"/>
  <c r="L471" i="1"/>
  <c r="O471" i="1"/>
  <c r="L473" i="1" s="1"/>
  <c r="U471" i="1"/>
  <c r="L475" i="1" s="1"/>
  <c r="O489" i="1"/>
  <c r="P489" i="1" s="1"/>
  <c r="O490" i="1"/>
  <c r="O488" i="1"/>
  <c r="P488" i="1" s="1"/>
  <c r="P487" i="1"/>
  <c r="U490" i="1"/>
  <c r="U489" i="1"/>
  <c r="Z489" i="1" s="1"/>
  <c r="U488" i="1"/>
  <c r="Z488" i="1" s="1"/>
  <c r="Z487" i="1"/>
  <c r="U494" i="1" l="1"/>
  <c r="L498" i="1" s="1"/>
  <c r="AA489" i="1"/>
  <c r="AJ28" i="1" s="1"/>
  <c r="AA488" i="1"/>
  <c r="AE28" i="1" s="1"/>
  <c r="L494" i="1"/>
  <c r="L512" i="1"/>
  <c r="L511" i="1"/>
  <c r="L474" i="1"/>
  <c r="O494" i="1"/>
  <c r="L496" i="1" s="1"/>
  <c r="O512" i="1"/>
  <c r="O513" i="1"/>
  <c r="O511" i="1"/>
  <c r="P510" i="1"/>
  <c r="U513" i="1"/>
  <c r="U512" i="1"/>
  <c r="Z512" i="1" s="1"/>
  <c r="U511" i="1"/>
  <c r="Z511" i="1" s="1"/>
  <c r="Z510" i="1"/>
  <c r="U493" i="1"/>
  <c r="L497" i="1" s="1"/>
  <c r="L493" i="1"/>
  <c r="L534" i="1" s="1"/>
  <c r="AA487" i="1"/>
  <c r="AO28" i="1" s="1"/>
  <c r="O493" i="1"/>
  <c r="L516" i="1" l="1"/>
  <c r="P511" i="1"/>
  <c r="AA511" i="1" s="1"/>
  <c r="AE29" i="1" s="1"/>
  <c r="P512" i="1"/>
  <c r="AA512" i="1" s="1"/>
  <c r="AJ29" i="1" s="1"/>
  <c r="O516" i="1"/>
  <c r="P556" i="1" s="1"/>
  <c r="U535" i="1"/>
  <c r="Z535" i="1" s="1"/>
  <c r="AA510" i="1"/>
  <c r="AO29" i="1" s="1"/>
  <c r="U517" i="1"/>
  <c r="L521" i="1" s="1"/>
  <c r="O517" i="1"/>
  <c r="L519" i="1" s="1"/>
  <c r="L517" i="1"/>
  <c r="U516" i="1"/>
  <c r="L559" i="1"/>
  <c r="L558" i="1"/>
  <c r="L557" i="1"/>
  <c r="L536" i="1"/>
  <c r="L535" i="1"/>
  <c r="L495" i="1"/>
  <c r="U534" i="1" l="1"/>
  <c r="Z534" i="1" s="1"/>
  <c r="U536" i="1"/>
  <c r="Z533" i="1"/>
  <c r="L518" i="1"/>
  <c r="L520" i="1"/>
  <c r="O557" i="1"/>
  <c r="P557" i="1" s="1"/>
  <c r="O558" i="1"/>
  <c r="P558" i="1" s="1"/>
  <c r="O559" i="1"/>
  <c r="O534" i="1"/>
  <c r="P534" i="1" s="1"/>
  <c r="O535" i="1"/>
  <c r="P535" i="1" s="1"/>
  <c r="AA535" i="1" s="1"/>
  <c r="AJ30" i="1" s="1"/>
  <c r="O536" i="1"/>
  <c r="L540" i="1" s="1"/>
  <c r="P533" i="1"/>
  <c r="AA534" i="1" l="1"/>
  <c r="AE30" i="1" s="1"/>
  <c r="AA533" i="1"/>
  <c r="AO30" i="1" s="1"/>
  <c r="Z556" i="1"/>
  <c r="AA556" i="1" s="1"/>
  <c r="AO31" i="1" s="1"/>
  <c r="U557" i="1"/>
  <c r="Z557" i="1" s="1"/>
  <c r="AA557" i="1" s="1"/>
  <c r="AE31" i="1" s="1"/>
  <c r="U558" i="1"/>
  <c r="Z558" i="1" s="1"/>
  <c r="AA558" i="1" s="1"/>
  <c r="AJ31" i="1" s="1"/>
  <c r="U559" i="1"/>
  <c r="O562" i="1" s="1"/>
  <c r="U540" i="1"/>
  <c r="L544" i="1" s="1"/>
  <c r="O539" i="1"/>
  <c r="U539" i="1"/>
  <c r="L539" i="1"/>
  <c r="O540" i="1"/>
  <c r="L542" i="1" s="1"/>
  <c r="L564" i="1" l="1"/>
  <c r="L562" i="1"/>
  <c r="U562" i="1"/>
  <c r="L563" i="1"/>
  <c r="U563" i="1"/>
  <c r="L567" i="1" s="1"/>
  <c r="O563" i="1"/>
  <c r="L565" i="1" s="1"/>
  <c r="L582" i="1"/>
  <c r="L581" i="1"/>
  <c r="L580" i="1"/>
  <c r="L543" i="1"/>
  <c r="L541" i="1"/>
  <c r="L566" i="1" l="1"/>
  <c r="L604" i="1"/>
  <c r="L603" i="1"/>
  <c r="L605" i="1"/>
  <c r="P602" i="1"/>
  <c r="O603" i="1"/>
  <c r="O604" i="1"/>
  <c r="O605" i="1"/>
  <c r="O582" i="1"/>
  <c r="O580" i="1"/>
  <c r="P580" i="1" s="1"/>
  <c r="O581" i="1"/>
  <c r="P581" i="1" s="1"/>
  <c r="P579" i="1"/>
  <c r="Z579" i="1"/>
  <c r="U582" i="1"/>
  <c r="U580" i="1"/>
  <c r="Z580" i="1" s="1"/>
  <c r="U581" i="1"/>
  <c r="Z581" i="1" s="1"/>
  <c r="P603" i="1" l="1"/>
  <c r="P604" i="1"/>
  <c r="AA581" i="1"/>
  <c r="AJ32" i="1" s="1"/>
  <c r="AA580" i="1"/>
  <c r="AE32" i="1" s="1"/>
  <c r="O585" i="1"/>
  <c r="AA579" i="1"/>
  <c r="AO32" i="1" s="1"/>
  <c r="U605" i="1"/>
  <c r="L608" i="1" s="1"/>
  <c r="U603" i="1"/>
  <c r="Z603" i="1" s="1"/>
  <c r="Z602" i="1"/>
  <c r="AA602" i="1" s="1"/>
  <c r="AO33" i="1" s="1"/>
  <c r="U604" i="1"/>
  <c r="Z604" i="1" s="1"/>
  <c r="AA604" i="1" s="1"/>
  <c r="AJ33" i="1" s="1"/>
  <c r="U586" i="1"/>
  <c r="L590" i="1" s="1"/>
  <c r="L585" i="1"/>
  <c r="L627" i="1" s="1"/>
  <c r="L586" i="1"/>
  <c r="O586" i="1"/>
  <c r="L588" i="1" s="1"/>
  <c r="U585" i="1"/>
  <c r="AA603" i="1" l="1"/>
  <c r="AE33" i="1" s="1"/>
  <c r="L587" i="1"/>
  <c r="U609" i="1"/>
  <c r="L613" i="1" s="1"/>
  <c r="O609" i="1"/>
  <c r="L611" i="1" s="1"/>
  <c r="L628" i="1"/>
  <c r="U608" i="1"/>
  <c r="L612" i="1" s="1"/>
  <c r="O608" i="1"/>
  <c r="L649" i="1"/>
  <c r="L651" i="1"/>
  <c r="L650" i="1"/>
  <c r="L609" i="1"/>
  <c r="P625" i="1"/>
  <c r="L626" i="1"/>
  <c r="L589" i="1"/>
  <c r="O628" i="1"/>
  <c r="O626" i="1"/>
  <c r="O627" i="1"/>
  <c r="P627" i="1" s="1"/>
  <c r="P626" i="1" l="1"/>
  <c r="U649" i="1"/>
  <c r="Z649" i="1" s="1"/>
  <c r="L610" i="1"/>
  <c r="O650" i="1"/>
  <c r="P650" i="1" s="1"/>
  <c r="O649" i="1"/>
  <c r="P649" i="1" s="1"/>
  <c r="O651" i="1"/>
  <c r="Z648" i="1"/>
  <c r="U651" i="1"/>
  <c r="U650" i="1"/>
  <c r="Z650" i="1" s="1"/>
  <c r="P648" i="1"/>
  <c r="U627" i="1"/>
  <c r="Z627" i="1" s="1"/>
  <c r="AA627" i="1" s="1"/>
  <c r="AJ34" i="1" s="1"/>
  <c r="U626" i="1"/>
  <c r="Z626" i="1" s="1"/>
  <c r="AA626" i="1" s="1"/>
  <c r="AE34" i="1" s="1"/>
  <c r="U628" i="1"/>
  <c r="U632" i="1" s="1"/>
  <c r="L636" i="1" s="1"/>
  <c r="Z625" i="1"/>
  <c r="AA625" i="1" s="1"/>
  <c r="AO34" i="1" s="1"/>
  <c r="U655" i="1" l="1"/>
  <c r="L659" i="1" s="1"/>
  <c r="AA650" i="1"/>
  <c r="AJ35" i="1" s="1"/>
  <c r="AA649" i="1"/>
  <c r="AE35" i="1" s="1"/>
  <c r="L632" i="1"/>
  <c r="L654" i="1"/>
  <c r="L697" i="1" s="1"/>
  <c r="L655" i="1"/>
  <c r="O655" i="1"/>
  <c r="L657" i="1" s="1"/>
  <c r="AA648" i="1"/>
  <c r="AO35" i="1" s="1"/>
  <c r="U654" i="1"/>
  <c r="O654" i="1"/>
  <c r="O631" i="1"/>
  <c r="U631" i="1"/>
  <c r="O632" i="1"/>
  <c r="L634" i="1" s="1"/>
  <c r="L631" i="1"/>
  <c r="L695" i="1" l="1"/>
  <c r="L696" i="1"/>
  <c r="L658" i="1"/>
  <c r="L656" i="1"/>
  <c r="L633" i="1"/>
  <c r="L635" i="1"/>
  <c r="L674" i="1"/>
  <c r="L673" i="1"/>
  <c r="L672" i="1"/>
  <c r="P671" i="1"/>
  <c r="O672" i="1"/>
  <c r="O674" i="1"/>
  <c r="O673" i="1"/>
  <c r="P672" i="1" l="1"/>
  <c r="P673" i="1"/>
  <c r="O695" i="1"/>
  <c r="P695" i="1" s="1"/>
  <c r="O697" i="1"/>
  <c r="O696" i="1"/>
  <c r="P696" i="1" s="1"/>
  <c r="P694" i="1"/>
  <c r="U697" i="1"/>
  <c r="Z694" i="1"/>
  <c r="U695" i="1"/>
  <c r="Z695" i="1" s="1"/>
  <c r="U696" i="1"/>
  <c r="Z696" i="1" s="1"/>
  <c r="U674" i="1"/>
  <c r="L677" i="1" s="1"/>
  <c r="U673" i="1"/>
  <c r="Z673" i="1" s="1"/>
  <c r="U672" i="1"/>
  <c r="Z672" i="1" s="1"/>
  <c r="AA672" i="1" s="1"/>
  <c r="AE36" i="1" s="1"/>
  <c r="Z671" i="1"/>
  <c r="AA671" i="1" s="1"/>
  <c r="AO36" i="1" s="1"/>
  <c r="AA673" i="1" l="1"/>
  <c r="AJ36" i="1" s="1"/>
  <c r="AA696" i="1"/>
  <c r="AJ37" i="1" s="1"/>
  <c r="AA695" i="1"/>
  <c r="AE37" i="1" s="1"/>
  <c r="O700" i="1"/>
  <c r="L678" i="1"/>
  <c r="U677" i="1"/>
  <c r="AA694" i="1"/>
  <c r="AO37" i="1" s="1"/>
  <c r="L701" i="1"/>
  <c r="O701" i="1"/>
  <c r="L703" i="1" s="1"/>
  <c r="U700" i="1"/>
  <c r="L700" i="1"/>
  <c r="U701" i="1"/>
  <c r="L705" i="1" s="1"/>
  <c r="U678" i="1"/>
  <c r="L682" i="1" s="1"/>
  <c r="O678" i="1"/>
  <c r="L680" i="1" s="1"/>
  <c r="L718" i="1"/>
  <c r="L719" i="1"/>
  <c r="L720" i="1"/>
  <c r="O677" i="1"/>
  <c r="L702" i="1" l="1"/>
  <c r="L681" i="1"/>
  <c r="L704" i="1"/>
  <c r="O742" i="1"/>
  <c r="O741" i="1"/>
  <c r="O743" i="1"/>
  <c r="L743" i="1"/>
  <c r="L741" i="1"/>
  <c r="P740" i="1"/>
  <c r="L742" i="1"/>
  <c r="L679" i="1"/>
  <c r="U718" i="1"/>
  <c r="Z718" i="1" s="1"/>
  <c r="U719" i="1"/>
  <c r="Z719" i="1" s="1"/>
  <c r="U720" i="1"/>
  <c r="Z717" i="1"/>
  <c r="P741" i="1" l="1"/>
  <c r="P742" i="1"/>
  <c r="U743" i="1"/>
  <c r="U747" i="1" s="1"/>
  <c r="L751" i="1" s="1"/>
  <c r="U742" i="1"/>
  <c r="Z742" i="1" s="1"/>
  <c r="U741" i="1"/>
  <c r="Z741" i="1" s="1"/>
  <c r="Z740" i="1"/>
  <c r="AA740" i="1" s="1"/>
  <c r="AO39" i="1" s="1"/>
  <c r="O719" i="1"/>
  <c r="P719" i="1" s="1"/>
  <c r="AA719" i="1" s="1"/>
  <c r="AJ38" i="1" s="1"/>
  <c r="O718" i="1"/>
  <c r="P718" i="1" s="1"/>
  <c r="AA718" i="1" s="1"/>
  <c r="AE38" i="1" s="1"/>
  <c r="O720" i="1"/>
  <c r="P717" i="1"/>
  <c r="AA717" i="1" s="1"/>
  <c r="AO38" i="1" s="1"/>
  <c r="AA741" i="1" l="1"/>
  <c r="AE39" i="1" s="1"/>
  <c r="AA742" i="1"/>
  <c r="AJ39" i="1" s="1"/>
  <c r="L746" i="1"/>
  <c r="O746" i="1"/>
  <c r="L747" i="1"/>
  <c r="O747" i="1"/>
  <c r="L749" i="1" s="1"/>
  <c r="U746" i="1"/>
  <c r="L723" i="1"/>
  <c r="O724" i="1"/>
  <c r="L726" i="1" s="1"/>
  <c r="O723" i="1"/>
  <c r="U724" i="1"/>
  <c r="L728" i="1" s="1"/>
  <c r="U723" i="1"/>
  <c r="L724" i="1"/>
  <c r="L750" i="1" l="1"/>
  <c r="L748" i="1"/>
  <c r="L725" i="1"/>
  <c r="L727" i="1"/>
  <c r="L766" i="1"/>
  <c r="L765" i="1"/>
  <c r="L764" i="1"/>
  <c r="P763" i="1"/>
  <c r="U764" i="1" l="1"/>
  <c r="Z764" i="1" s="1"/>
  <c r="Z763" i="1"/>
  <c r="AA763" i="1" s="1"/>
  <c r="AO40" i="1" s="1"/>
  <c r="U766" i="1"/>
  <c r="U765" i="1"/>
  <c r="Z765" i="1" s="1"/>
  <c r="O764" i="1"/>
  <c r="P764" i="1" s="1"/>
  <c r="O766" i="1"/>
  <c r="O765" i="1"/>
  <c r="P765" i="1" s="1"/>
  <c r="AQ40" i="1" l="1"/>
  <c r="AQ11" i="1"/>
  <c r="AQ13" i="1"/>
  <c r="AQ12" i="1"/>
  <c r="AQ15" i="1"/>
  <c r="AQ14" i="1"/>
  <c r="AQ16" i="1"/>
  <c r="AQ17" i="1"/>
  <c r="AQ19" i="1"/>
  <c r="AQ18" i="1"/>
  <c r="AQ21" i="1"/>
  <c r="AQ23" i="1"/>
  <c r="AQ20" i="1"/>
  <c r="AQ22" i="1"/>
  <c r="AQ24" i="1"/>
  <c r="AQ25" i="1"/>
  <c r="AQ26" i="1"/>
  <c r="AQ27" i="1"/>
  <c r="AQ29" i="1"/>
  <c r="AQ28" i="1"/>
  <c r="AQ31" i="1"/>
  <c r="AQ33" i="1"/>
  <c r="AQ30" i="1"/>
  <c r="AQ32" i="1"/>
  <c r="AQ38" i="1"/>
  <c r="AQ34" i="1"/>
  <c r="AQ37" i="1"/>
  <c r="AQ39" i="1"/>
  <c r="AQ35" i="1"/>
  <c r="AQ36" i="1"/>
  <c r="AP40" i="1"/>
  <c r="AP13" i="1"/>
  <c r="AP11" i="1"/>
  <c r="AP12" i="1"/>
  <c r="AP14" i="1"/>
  <c r="AP15" i="1"/>
  <c r="AP16" i="1"/>
  <c r="AP17" i="1"/>
  <c r="AP18" i="1"/>
  <c r="AP21" i="1"/>
  <c r="AP19" i="1"/>
  <c r="AP20" i="1"/>
  <c r="AP23" i="1"/>
  <c r="AP22" i="1"/>
  <c r="AP24" i="1"/>
  <c r="AP26" i="1"/>
  <c r="AP25" i="1"/>
  <c r="AP27" i="1"/>
  <c r="AP28" i="1"/>
  <c r="AP29" i="1"/>
  <c r="AP31" i="1"/>
  <c r="AP30" i="1"/>
  <c r="AP32" i="1"/>
  <c r="AP33" i="1"/>
  <c r="AP34" i="1"/>
  <c r="AP36" i="1"/>
  <c r="AP39" i="1"/>
  <c r="AP37" i="1"/>
  <c r="AP38" i="1"/>
  <c r="AP35" i="1"/>
  <c r="AA764" i="1"/>
  <c r="AE40" i="1" s="1"/>
  <c r="AA765" i="1"/>
  <c r="AJ40" i="1" s="1"/>
  <c r="AL11" i="1" s="1"/>
  <c r="L769" i="1"/>
  <c r="O769" i="1"/>
  <c r="U770" i="1"/>
  <c r="L774" i="1" s="1"/>
  <c r="U769" i="1"/>
  <c r="L770" i="1"/>
  <c r="O770" i="1"/>
  <c r="L772" i="1" s="1"/>
  <c r="AR36" i="1" l="1"/>
  <c r="AR35" i="1"/>
  <c r="AR39" i="1"/>
  <c r="AR37" i="1"/>
  <c r="AD30" i="14" s="1"/>
  <c r="AR34" i="1"/>
  <c r="AR38" i="1"/>
  <c r="AR32" i="1"/>
  <c r="AR25" i="1"/>
  <c r="AD18" i="14" s="1"/>
  <c r="AR17" i="1"/>
  <c r="AR30" i="1"/>
  <c r="AR24" i="1"/>
  <c r="AR16" i="1"/>
  <c r="AD9" i="14" s="1"/>
  <c r="AR33" i="1"/>
  <c r="AR22" i="1"/>
  <c r="AR14" i="1"/>
  <c r="AR31" i="1"/>
  <c r="AD24" i="14" s="1"/>
  <c r="AR20" i="1"/>
  <c r="AR15" i="1"/>
  <c r="AR28" i="1"/>
  <c r="AR23" i="1"/>
  <c r="AD16" i="14" s="1"/>
  <c r="AR12" i="1"/>
  <c r="AR29" i="1"/>
  <c r="AR21" i="1"/>
  <c r="AR13" i="1"/>
  <c r="AD6" i="14" s="1"/>
  <c r="AR27" i="1"/>
  <c r="AD20" i="14" s="1"/>
  <c r="AR18" i="1"/>
  <c r="AR11" i="1"/>
  <c r="AR26" i="1"/>
  <c r="AD19" i="14" s="1"/>
  <c r="AR19" i="1"/>
  <c r="AR40" i="1"/>
  <c r="AG40" i="1"/>
  <c r="AF40" i="1"/>
  <c r="AF13" i="1"/>
  <c r="AG12" i="1"/>
  <c r="AG11" i="1"/>
  <c r="AF15" i="1"/>
  <c r="AG14" i="1"/>
  <c r="AF11" i="1"/>
  <c r="AG13" i="1"/>
  <c r="AG15" i="1"/>
  <c r="AF14" i="1"/>
  <c r="AF12" i="1"/>
  <c r="AF16" i="1"/>
  <c r="AG16" i="1"/>
  <c r="AF17" i="1"/>
  <c r="AG17" i="1"/>
  <c r="AF18" i="1"/>
  <c r="AG18" i="1"/>
  <c r="AG19" i="1"/>
  <c r="AF19" i="1"/>
  <c r="AG21" i="1"/>
  <c r="AF21" i="1"/>
  <c r="AG20" i="1"/>
  <c r="AF20" i="1"/>
  <c r="AG22" i="1"/>
  <c r="AF22" i="1"/>
  <c r="AG23" i="1"/>
  <c r="AF23" i="1"/>
  <c r="AG24" i="1"/>
  <c r="AG25" i="1"/>
  <c r="AF24" i="1"/>
  <c r="AF25" i="1"/>
  <c r="AF27" i="1"/>
  <c r="AF26" i="1"/>
  <c r="AG26" i="1"/>
  <c r="AG27" i="1"/>
  <c r="AF28" i="1"/>
  <c r="AG28" i="1"/>
  <c r="AF29" i="1"/>
  <c r="AG29" i="1"/>
  <c r="AF31" i="1"/>
  <c r="AG31" i="1"/>
  <c r="AF30" i="1"/>
  <c r="AG30" i="1"/>
  <c r="AG32" i="1"/>
  <c r="AF34" i="1"/>
  <c r="AF33" i="1"/>
  <c r="AF32" i="1"/>
  <c r="AG33" i="1"/>
  <c r="AG38" i="1"/>
  <c r="AF37" i="1"/>
  <c r="AF36" i="1"/>
  <c r="AG36" i="1"/>
  <c r="AF38" i="1"/>
  <c r="AG37" i="1"/>
  <c r="AG39" i="1"/>
  <c r="AG35" i="1"/>
  <c r="AG34" i="1"/>
  <c r="AF39" i="1"/>
  <c r="AF35" i="1"/>
  <c r="AD31" i="14"/>
  <c r="AD26" i="14"/>
  <c r="AD22" i="14"/>
  <c r="AD15" i="14"/>
  <c r="AD5" i="14"/>
  <c r="AD23" i="14"/>
  <c r="AD10" i="14"/>
  <c r="AD8" i="14"/>
  <c r="AL40" i="1"/>
  <c r="AK40" i="1"/>
  <c r="AK11" i="1"/>
  <c r="AK13" i="1"/>
  <c r="AL12" i="1"/>
  <c r="AL13" i="1"/>
  <c r="AK12" i="1"/>
  <c r="AK14" i="1"/>
  <c r="AL14" i="1"/>
  <c r="AK15" i="1"/>
  <c r="AL15" i="1"/>
  <c r="AL16" i="1"/>
  <c r="AK16" i="1"/>
  <c r="AK19" i="1"/>
  <c r="AK17" i="1"/>
  <c r="AL17" i="1"/>
  <c r="AL18" i="1"/>
  <c r="AL19" i="1"/>
  <c r="AK18" i="1"/>
  <c r="AL21" i="1"/>
  <c r="AK20" i="1"/>
  <c r="AL20" i="1"/>
  <c r="AK21" i="1"/>
  <c r="AK22" i="1"/>
  <c r="AL22" i="1"/>
  <c r="AL23" i="1"/>
  <c r="AK23" i="1"/>
  <c r="AL25" i="1"/>
  <c r="AK24" i="1"/>
  <c r="AL24" i="1"/>
  <c r="AK25" i="1"/>
  <c r="AK26" i="1"/>
  <c r="AL26" i="1"/>
  <c r="AL27" i="1"/>
  <c r="AK28" i="1"/>
  <c r="AK27" i="1"/>
  <c r="AL28" i="1"/>
  <c r="AL29" i="1"/>
  <c r="AK29" i="1"/>
  <c r="AL30" i="1"/>
  <c r="AK30" i="1"/>
  <c r="AK31" i="1"/>
  <c r="AL31" i="1"/>
  <c r="AK32" i="1"/>
  <c r="AK33" i="1"/>
  <c r="AL33" i="1"/>
  <c r="AL32" i="1"/>
  <c r="AL36" i="1"/>
  <c r="AL39" i="1"/>
  <c r="AL34" i="1"/>
  <c r="AK37" i="1"/>
  <c r="AK35" i="1"/>
  <c r="AK38" i="1"/>
  <c r="AK34" i="1"/>
  <c r="AL38" i="1"/>
  <c r="AL35" i="1"/>
  <c r="AK39" i="1"/>
  <c r="AL37" i="1"/>
  <c r="AK36" i="1"/>
  <c r="AD28" i="14"/>
  <c r="AD29" i="14"/>
  <c r="AD25" i="14"/>
  <c r="AD17" i="14"/>
  <c r="AD12" i="14"/>
  <c r="AD7" i="14"/>
  <c r="AD4" i="14"/>
  <c r="V79" i="1"/>
  <c r="Z76" i="1"/>
  <c r="V75" i="1"/>
  <c r="Z72" i="1"/>
  <c r="V71" i="1"/>
  <c r="Z68" i="1"/>
  <c r="V67" i="1"/>
  <c r="Z64" i="1"/>
  <c r="V63" i="1"/>
  <c r="Z60" i="1"/>
  <c r="V59" i="1"/>
  <c r="Z56" i="1"/>
  <c r="V55" i="1"/>
  <c r="Z52" i="1"/>
  <c r="V51" i="1"/>
  <c r="Z77" i="1"/>
  <c r="V76" i="1"/>
  <c r="Z73" i="1"/>
  <c r="V72" i="1"/>
  <c r="Z69" i="1"/>
  <c r="V68" i="1"/>
  <c r="Z65" i="1"/>
  <c r="V64" i="1"/>
  <c r="Z61" i="1"/>
  <c r="V60" i="1"/>
  <c r="Z57" i="1"/>
  <c r="V56" i="1"/>
  <c r="Z53" i="1"/>
  <c r="V52" i="1"/>
  <c r="Z78" i="1"/>
  <c r="V77" i="1"/>
  <c r="Z74" i="1"/>
  <c r="V73" i="1"/>
  <c r="Z70" i="1"/>
  <c r="V69" i="1"/>
  <c r="Z66" i="1"/>
  <c r="V65" i="1"/>
  <c r="Z62" i="1"/>
  <c r="V61" i="1"/>
  <c r="Z58" i="1"/>
  <c r="V57" i="1"/>
  <c r="Z54" i="1"/>
  <c r="V53" i="1"/>
  <c r="Z50" i="1"/>
  <c r="Z71" i="1"/>
  <c r="V66" i="1"/>
  <c r="Z55" i="1"/>
  <c r="V50" i="1"/>
  <c r="Z75" i="1"/>
  <c r="V70" i="1"/>
  <c r="Z59" i="1"/>
  <c r="V54" i="1"/>
  <c r="V78" i="1"/>
  <c r="Z67" i="1"/>
  <c r="V62" i="1"/>
  <c r="Z51" i="1"/>
  <c r="Z79" i="1"/>
  <c r="V74" i="1"/>
  <c r="Z63" i="1"/>
  <c r="V58" i="1"/>
  <c r="AD33" i="14"/>
  <c r="AD32" i="14"/>
  <c r="AD27" i="14"/>
  <c r="AD21" i="14"/>
  <c r="AD13" i="14"/>
  <c r="AD14" i="14"/>
  <c r="AD11" i="14"/>
  <c r="L771" i="1"/>
  <c r="L773" i="1"/>
  <c r="E50" i="1" l="1"/>
  <c r="E78" i="1"/>
  <c r="E74" i="1"/>
  <c r="E70" i="1"/>
  <c r="E66" i="1"/>
  <c r="E62" i="1"/>
  <c r="E58" i="1"/>
  <c r="E54" i="1"/>
  <c r="E75" i="1"/>
  <c r="E63" i="1"/>
  <c r="E51" i="1"/>
  <c r="E77" i="1"/>
  <c r="E73" i="1"/>
  <c r="E69" i="1"/>
  <c r="E65" i="1"/>
  <c r="E61" i="1"/>
  <c r="E57" i="1"/>
  <c r="E53" i="1"/>
  <c r="E79" i="1"/>
  <c r="E71" i="1"/>
  <c r="E59" i="1"/>
  <c r="E76" i="1"/>
  <c r="E72" i="1"/>
  <c r="E68" i="1"/>
  <c r="E64" i="1"/>
  <c r="E60" i="1"/>
  <c r="E56" i="1"/>
  <c r="E52" i="1"/>
  <c r="E67" i="1"/>
  <c r="E55" i="1"/>
  <c r="AM35" i="1"/>
  <c r="AB74" i="1" s="1"/>
  <c r="AM36" i="1"/>
  <c r="AB75" i="1" s="1"/>
  <c r="AM30" i="1"/>
  <c r="AB69" i="1" s="1"/>
  <c r="AH37" i="1"/>
  <c r="Q76" i="1" s="1"/>
  <c r="AM17" i="1"/>
  <c r="AB60" i="1" s="1"/>
  <c r="AM39" i="1"/>
  <c r="AB78" i="1" s="1"/>
  <c r="AM26" i="1"/>
  <c r="AB58" i="1" s="1"/>
  <c r="AM22" i="1"/>
  <c r="AB51" i="1" s="1"/>
  <c r="AM18" i="1"/>
  <c r="AB55" i="1" s="1"/>
  <c r="AM14" i="1"/>
  <c r="AB52" i="1" s="1"/>
  <c r="AM40" i="1"/>
  <c r="AB79" i="1" s="1"/>
  <c r="AH35" i="1"/>
  <c r="AB28" i="14" s="1"/>
  <c r="AH33" i="1"/>
  <c r="Q72" i="1" s="1"/>
  <c r="AH22" i="1"/>
  <c r="AB15" i="14" s="1"/>
  <c r="AH13" i="1"/>
  <c r="AB6" i="14" s="1"/>
  <c r="AH40" i="1"/>
  <c r="AB33" i="14" s="1"/>
  <c r="AH39" i="1"/>
  <c r="AB32" i="14" s="1"/>
  <c r="AH29" i="1"/>
  <c r="AB22" i="14" s="1"/>
  <c r="AH17" i="1"/>
  <c r="AB10" i="14" s="1"/>
  <c r="AM38" i="1"/>
  <c r="AB77" i="1" s="1"/>
  <c r="AM32" i="1"/>
  <c r="AB71" i="1" s="1"/>
  <c r="AH20" i="1"/>
  <c r="AB13" i="14" s="1"/>
  <c r="AH14" i="1"/>
  <c r="AB7" i="14" s="1"/>
  <c r="AH28" i="1"/>
  <c r="Q54" i="1" s="1"/>
  <c r="AH25" i="1"/>
  <c r="AB18" i="14" s="1"/>
  <c r="AH16" i="1"/>
  <c r="AB9" i="14" s="1"/>
  <c r="AM33" i="1"/>
  <c r="AB72" i="1" s="1"/>
  <c r="AM24" i="1"/>
  <c r="AB59" i="1" s="1"/>
  <c r="AM13" i="1"/>
  <c r="AB67" i="1" s="1"/>
  <c r="AM28" i="1"/>
  <c r="AB54" i="1" s="1"/>
  <c r="AM12" i="1"/>
  <c r="AB57" i="1" s="1"/>
  <c r="AH36" i="1"/>
  <c r="AB29" i="14" s="1"/>
  <c r="AH32" i="1"/>
  <c r="AB25" i="14" s="1"/>
  <c r="AH24" i="1"/>
  <c r="AB17" i="14" s="1"/>
  <c r="AH21" i="1"/>
  <c r="AB14" i="14" s="1"/>
  <c r="AH11" i="1"/>
  <c r="AB4" i="14" s="1"/>
  <c r="AM25" i="1"/>
  <c r="AB50" i="1" s="1"/>
  <c r="AM21" i="1"/>
  <c r="AB63" i="1" s="1"/>
  <c r="AM16" i="1"/>
  <c r="AB53" i="1" s="1"/>
  <c r="AH30" i="1"/>
  <c r="AB23" i="14" s="1"/>
  <c r="AH27" i="1"/>
  <c r="Q67" i="1" s="1"/>
  <c r="AH12" i="1"/>
  <c r="AB5" i="14" s="1"/>
  <c r="AM29" i="1"/>
  <c r="AB68" i="1" s="1"/>
  <c r="AM20" i="1"/>
  <c r="AB64" i="1" s="1"/>
  <c r="AM31" i="1"/>
  <c r="AB70" i="1" s="1"/>
  <c r="AM15" i="1"/>
  <c r="AH26" i="1"/>
  <c r="AB19" i="14" s="1"/>
  <c r="AH23" i="1"/>
  <c r="AB16" i="14" s="1"/>
  <c r="AH19" i="1"/>
  <c r="AB12" i="14" s="1"/>
  <c r="AM11" i="1"/>
  <c r="AB62" i="1" s="1"/>
  <c r="AM37" i="1"/>
  <c r="AM34" i="1"/>
  <c r="AB73" i="1" s="1"/>
  <c r="AM27" i="1"/>
  <c r="AB66" i="1" s="1"/>
  <c r="AM23" i="1"/>
  <c r="AB61" i="1" s="1"/>
  <c r="AM19" i="1"/>
  <c r="AB65" i="1" s="1"/>
  <c r="AH34" i="1"/>
  <c r="AB27" i="14" s="1"/>
  <c r="AH38" i="1"/>
  <c r="AB31" i="14" s="1"/>
  <c r="AH31" i="1"/>
  <c r="AB24" i="14" s="1"/>
  <c r="AH18" i="1"/>
  <c r="AB11" i="14" s="1"/>
  <c r="AH15" i="1"/>
  <c r="AB8" i="14" s="1"/>
  <c r="E14" i="14" s="1"/>
  <c r="D14" i="14" s="1"/>
  <c r="AC18" i="14"/>
  <c r="AC11" i="14"/>
  <c r="AC10" i="14"/>
  <c r="AC6" i="14"/>
  <c r="C50" i="1"/>
  <c r="C79" i="1"/>
  <c r="D76" i="1"/>
  <c r="C75" i="1"/>
  <c r="D72" i="1"/>
  <c r="C71" i="1"/>
  <c r="D68" i="1"/>
  <c r="C67" i="1"/>
  <c r="D64" i="1"/>
  <c r="C63" i="1"/>
  <c r="D60" i="1"/>
  <c r="C59" i="1"/>
  <c r="D56" i="1"/>
  <c r="D77" i="1"/>
  <c r="C76" i="1"/>
  <c r="D73" i="1"/>
  <c r="C72" i="1"/>
  <c r="D69" i="1"/>
  <c r="C68" i="1"/>
  <c r="D65" i="1"/>
  <c r="C64" i="1"/>
  <c r="D61" i="1"/>
  <c r="C60" i="1"/>
  <c r="D57" i="1"/>
  <c r="C56" i="1"/>
  <c r="D53" i="1"/>
  <c r="C52" i="1"/>
  <c r="D78" i="1"/>
  <c r="C77" i="1"/>
  <c r="D74" i="1"/>
  <c r="C73" i="1"/>
  <c r="D70" i="1"/>
  <c r="C69" i="1"/>
  <c r="D66" i="1"/>
  <c r="C65" i="1"/>
  <c r="D62" i="1"/>
  <c r="C61" i="1"/>
  <c r="D58" i="1"/>
  <c r="C57" i="1"/>
  <c r="C78" i="1"/>
  <c r="D67" i="1"/>
  <c r="C62" i="1"/>
  <c r="D54" i="1"/>
  <c r="C51" i="1"/>
  <c r="D71" i="1"/>
  <c r="C66" i="1"/>
  <c r="C54" i="1"/>
  <c r="D52" i="1"/>
  <c r="D50" i="1"/>
  <c r="D79" i="1"/>
  <c r="C74" i="1"/>
  <c r="D63" i="1"/>
  <c r="C58" i="1"/>
  <c r="C55" i="1"/>
  <c r="C53" i="1"/>
  <c r="D51" i="1"/>
  <c r="D75" i="1"/>
  <c r="C70" i="1"/>
  <c r="D59" i="1"/>
  <c r="D55" i="1"/>
  <c r="AC24" i="14"/>
  <c r="J50" i="1"/>
  <c r="N77" i="1"/>
  <c r="J76" i="1"/>
  <c r="N73" i="1"/>
  <c r="J72" i="1"/>
  <c r="N69" i="1"/>
  <c r="J68" i="1"/>
  <c r="N65" i="1"/>
  <c r="J64" i="1"/>
  <c r="N61" i="1"/>
  <c r="J60" i="1"/>
  <c r="N57" i="1"/>
  <c r="J56" i="1"/>
  <c r="N53" i="1"/>
  <c r="J52" i="1"/>
  <c r="N78" i="1"/>
  <c r="J77" i="1"/>
  <c r="N74" i="1"/>
  <c r="J73" i="1"/>
  <c r="N70" i="1"/>
  <c r="J69" i="1"/>
  <c r="N66" i="1"/>
  <c r="J65" i="1"/>
  <c r="N62" i="1"/>
  <c r="J61" i="1"/>
  <c r="N58" i="1"/>
  <c r="J57" i="1"/>
  <c r="N54" i="1"/>
  <c r="J53" i="1"/>
  <c r="N50" i="1"/>
  <c r="N79" i="1"/>
  <c r="J78" i="1"/>
  <c r="N75" i="1"/>
  <c r="J74" i="1"/>
  <c r="N71" i="1"/>
  <c r="J70" i="1"/>
  <c r="N67" i="1"/>
  <c r="J66" i="1"/>
  <c r="N63" i="1"/>
  <c r="J62" i="1"/>
  <c r="N59" i="1"/>
  <c r="J58" i="1"/>
  <c r="N55" i="1"/>
  <c r="J54" i="1"/>
  <c r="N51" i="1"/>
  <c r="J75" i="1"/>
  <c r="N64" i="1"/>
  <c r="J59" i="1"/>
  <c r="J79" i="1"/>
  <c r="N68" i="1"/>
  <c r="J63" i="1"/>
  <c r="N52" i="1"/>
  <c r="N76" i="1"/>
  <c r="J71" i="1"/>
  <c r="N60" i="1"/>
  <c r="J55" i="1"/>
  <c r="N72" i="1"/>
  <c r="J67" i="1"/>
  <c r="N56" i="1"/>
  <c r="J51" i="1"/>
  <c r="AB30" i="14"/>
  <c r="AB26" i="14"/>
  <c r="AC31" i="14"/>
  <c r="AC17" i="14"/>
  <c r="AC28" i="14"/>
  <c r="AC25" i="14"/>
  <c r="AC15" i="14"/>
  <c r="AB20" i="14"/>
  <c r="I11" i="14" l="1"/>
  <c r="M11" i="14"/>
  <c r="F11" i="14"/>
  <c r="K11" i="14"/>
  <c r="H11" i="14"/>
  <c r="G11" i="14"/>
  <c r="J11" i="14"/>
  <c r="N11" i="14"/>
  <c r="L11" i="14"/>
  <c r="K7" i="14"/>
  <c r="H7" i="14"/>
  <c r="J7" i="14"/>
  <c r="I7" i="14"/>
  <c r="L7" i="14"/>
  <c r="M7" i="14"/>
  <c r="G7" i="14"/>
  <c r="F7" i="14"/>
  <c r="N7" i="14"/>
  <c r="E19" i="14"/>
  <c r="D19" i="14" s="1"/>
  <c r="G26" i="14"/>
  <c r="F26" i="14"/>
  <c r="N26" i="14"/>
  <c r="J26" i="14"/>
  <c r="H26" i="14"/>
  <c r="L26" i="14"/>
  <c r="I26" i="14"/>
  <c r="M26" i="14"/>
  <c r="K26" i="14"/>
  <c r="I21" i="14"/>
  <c r="J21" i="14"/>
  <c r="N21" i="14"/>
  <c r="L21" i="14"/>
  <c r="H21" i="14"/>
  <c r="M21" i="14"/>
  <c r="G21" i="14"/>
  <c r="F21" i="14"/>
  <c r="K21" i="14"/>
  <c r="L18" i="14"/>
  <c r="N18" i="14"/>
  <c r="J18" i="14"/>
  <c r="H18" i="14"/>
  <c r="G18" i="14"/>
  <c r="M18" i="14"/>
  <c r="F18" i="14"/>
  <c r="K18" i="14"/>
  <c r="I18" i="14"/>
  <c r="N28" i="14"/>
  <c r="L28" i="14"/>
  <c r="J28" i="14"/>
  <c r="M28" i="14"/>
  <c r="G28" i="14"/>
  <c r="F28" i="14"/>
  <c r="I28" i="14"/>
  <c r="H28" i="14"/>
  <c r="K28" i="14"/>
  <c r="E8" i="14"/>
  <c r="D8" i="14" s="1"/>
  <c r="G23" i="14"/>
  <c r="H23" i="14"/>
  <c r="L23" i="14"/>
  <c r="K23" i="14"/>
  <c r="M23" i="14"/>
  <c r="I23" i="14"/>
  <c r="J23" i="14"/>
  <c r="F23" i="14"/>
  <c r="N23" i="14"/>
  <c r="N6" i="14"/>
  <c r="G6" i="14"/>
  <c r="J6" i="14"/>
  <c r="F6" i="14"/>
  <c r="M6" i="14"/>
  <c r="L6" i="14"/>
  <c r="K6" i="14"/>
  <c r="I6" i="14"/>
  <c r="H6" i="14"/>
  <c r="F12" i="14"/>
  <c r="K12" i="14"/>
  <c r="J12" i="14"/>
  <c r="L12" i="14"/>
  <c r="I12" i="14"/>
  <c r="M12" i="14"/>
  <c r="G12" i="14"/>
  <c r="N12" i="14"/>
  <c r="H12" i="14"/>
  <c r="I27" i="14"/>
  <c r="M27" i="14"/>
  <c r="N27" i="14"/>
  <c r="F27" i="14"/>
  <c r="K27" i="14"/>
  <c r="G27" i="14"/>
  <c r="J27" i="14"/>
  <c r="L27" i="14"/>
  <c r="H27" i="14"/>
  <c r="N5" i="14"/>
  <c r="M5" i="14"/>
  <c r="G5" i="14"/>
  <c r="H5" i="14"/>
  <c r="I5" i="14"/>
  <c r="L5" i="14"/>
  <c r="F5" i="14"/>
  <c r="J5" i="14"/>
  <c r="K5" i="14"/>
  <c r="E30" i="14"/>
  <c r="F24" i="14"/>
  <c r="G24" i="14"/>
  <c r="I24" i="14"/>
  <c r="M24" i="14"/>
  <c r="N24" i="14"/>
  <c r="K24" i="14"/>
  <c r="J24" i="14"/>
  <c r="H24" i="14"/>
  <c r="L24" i="14"/>
  <c r="M9" i="14"/>
  <c r="F9" i="14"/>
  <c r="I9" i="14"/>
  <c r="J9" i="14"/>
  <c r="L9" i="14"/>
  <c r="N9" i="14"/>
  <c r="G9" i="14"/>
  <c r="K9" i="14"/>
  <c r="H9" i="14"/>
  <c r="E10" i="14"/>
  <c r="L10" i="14"/>
  <c r="J10" i="14"/>
  <c r="N10" i="14"/>
  <c r="M10" i="14"/>
  <c r="F10" i="14"/>
  <c r="I10" i="14"/>
  <c r="K10" i="14"/>
  <c r="G10" i="14"/>
  <c r="H10" i="14"/>
  <c r="N30" i="14"/>
  <c r="F30" i="14"/>
  <c r="M30" i="14"/>
  <c r="J30" i="14"/>
  <c r="I30" i="14"/>
  <c r="L30" i="14"/>
  <c r="G30" i="14"/>
  <c r="H30" i="14"/>
  <c r="K30" i="14"/>
  <c r="L25" i="14"/>
  <c r="H25" i="14"/>
  <c r="J25" i="14"/>
  <c r="N25" i="14"/>
  <c r="M25" i="14"/>
  <c r="I25" i="14"/>
  <c r="K25" i="14"/>
  <c r="F25" i="14"/>
  <c r="G25" i="14"/>
  <c r="F13" i="14"/>
  <c r="G13" i="14"/>
  <c r="I13" i="14"/>
  <c r="J13" i="14"/>
  <c r="K13" i="14"/>
  <c r="L13" i="14"/>
  <c r="H13" i="14"/>
  <c r="M13" i="14"/>
  <c r="N13" i="14"/>
  <c r="AB21" i="14"/>
  <c r="Q65" i="1"/>
  <c r="Q62" i="1"/>
  <c r="Q78" i="1"/>
  <c r="Q59" i="1"/>
  <c r="Q75" i="1"/>
  <c r="Q51" i="1"/>
  <c r="Q64" i="1"/>
  <c r="AC30" i="14"/>
  <c r="AB76" i="1"/>
  <c r="Q50" i="1"/>
  <c r="Q66" i="1"/>
  <c r="Q61" i="1"/>
  <c r="Q63" i="1"/>
  <c r="Q79" i="1"/>
  <c r="Q52" i="1"/>
  <c r="Q68" i="1"/>
  <c r="AC12" i="14"/>
  <c r="Q69" i="1"/>
  <c r="Q70" i="1"/>
  <c r="Q77" i="1"/>
  <c r="Q57" i="1"/>
  <c r="Q56" i="1"/>
  <c r="AC8" i="14"/>
  <c r="AB56" i="1"/>
  <c r="Q53" i="1"/>
  <c r="Q58" i="1"/>
  <c r="Q74" i="1"/>
  <c r="Q55" i="1"/>
  <c r="Q71" i="1"/>
  <c r="Q73" i="1"/>
  <c r="Q60" i="1"/>
  <c r="AC16" i="14"/>
  <c r="AC4" i="14"/>
  <c r="AC13" i="14"/>
  <c r="AC20" i="14"/>
  <c r="AC22" i="14"/>
  <c r="AC9" i="14"/>
  <c r="AC5" i="14"/>
  <c r="AC26" i="14"/>
  <c r="AC33" i="14"/>
  <c r="AC19" i="14"/>
  <c r="AC23" i="14"/>
  <c r="AC27" i="14"/>
  <c r="AC7" i="14"/>
  <c r="AC32" i="14"/>
  <c r="AC29" i="14"/>
  <c r="AC14" i="14"/>
  <c r="AC21" i="14"/>
  <c r="E6" i="14"/>
  <c r="E5" i="14"/>
  <c r="E23" i="14"/>
  <c r="E7" i="14"/>
  <c r="E9" i="14"/>
  <c r="E22" i="14"/>
  <c r="D22" i="14" s="1"/>
  <c r="E25" i="14"/>
  <c r="E21" i="14"/>
  <c r="E18" i="14"/>
  <c r="E11" i="14"/>
  <c r="E31" i="14"/>
  <c r="D31" i="14" s="1"/>
  <c r="E12" i="14"/>
  <c r="E13" i="14"/>
  <c r="E28" i="14"/>
  <c r="E32" i="14"/>
  <c r="D32" i="14" s="1"/>
  <c r="E17" i="14"/>
  <c r="D17" i="14" s="1"/>
  <c r="E4" i="14"/>
  <c r="D4" i="14" s="1"/>
  <c r="E16" i="14"/>
  <c r="D16" i="14" s="1"/>
  <c r="E20" i="14"/>
  <c r="D20" i="14" s="1"/>
  <c r="E27" i="14"/>
  <c r="E33" i="14"/>
  <c r="D33" i="14" s="1"/>
  <c r="E24" i="14"/>
  <c r="E26" i="14"/>
  <c r="E15" i="14"/>
  <c r="E29" i="14"/>
  <c r="F29" i="14"/>
  <c r="J29" i="14"/>
  <c r="G29" i="14"/>
  <c r="L29" i="14"/>
  <c r="I29" i="14"/>
  <c r="M29" i="14"/>
  <c r="H29" i="14"/>
  <c r="K29" i="14"/>
  <c r="N29" i="14"/>
  <c r="D21" i="14" l="1"/>
  <c r="D7" i="14"/>
  <c r="D11" i="14"/>
  <c r="D18" i="14"/>
  <c r="D6" i="14"/>
  <c r="D26" i="14"/>
  <c r="D9" i="14"/>
  <c r="D24" i="14"/>
  <c r="D28" i="14"/>
  <c r="D5" i="14"/>
  <c r="D27" i="14"/>
  <c r="D12" i="14"/>
  <c r="D23" i="14"/>
  <c r="D13" i="14"/>
  <c r="D25" i="14"/>
  <c r="F15" i="14"/>
  <c r="L15" i="14"/>
  <c r="H15" i="14"/>
  <c r="I15" i="14"/>
  <c r="M15" i="14"/>
  <c r="G15" i="14"/>
  <c r="K15" i="14"/>
  <c r="N15" i="14"/>
  <c r="J15" i="14"/>
  <c r="D30" i="14"/>
  <c r="D10" i="14"/>
  <c r="D29" i="14"/>
  <c r="D15" i="14" l="1"/>
</calcChain>
</file>

<file path=xl/sharedStrings.xml><?xml version="1.0" encoding="utf-8"?>
<sst xmlns="http://schemas.openxmlformats.org/spreadsheetml/2006/main" count="8872" uniqueCount="138">
  <si>
    <t>Lors d'une nouvelle sortie</t>
  </si>
  <si>
    <t>Prendre une feuille non remplie</t>
  </si>
  <si>
    <t>Lignes 2 à 38 uniquement</t>
  </si>
  <si>
    <t>Renseigner le golf / la date / Slope / SSS</t>
  </si>
  <si>
    <t>Saisir les noms/prénoms des participants, leur index</t>
  </si>
  <si>
    <t>Saisir les cartes de score</t>
  </si>
  <si>
    <t>Les classements en NET / BRUT / STROKE sont automatiquement générés sur l'onglet de la sortie</t>
  </si>
  <si>
    <t>Lignes 45 à 77</t>
  </si>
  <si>
    <t>Les statistiques personnelles sont automatiquement générées dans l'onglet de la sortie</t>
  </si>
  <si>
    <t>Lignes 87 à 776</t>
  </si>
  <si>
    <t>Le classement général en NET/BRUT/STROKE est généré automatiquement dans l'onglet "Général"  en cliquant sur le bouton correspondant</t>
  </si>
  <si>
    <t>Classement</t>
  </si>
  <si>
    <t>Points</t>
  </si>
  <si>
    <t>NET</t>
  </si>
  <si>
    <t>TOTAL</t>
  </si>
  <si>
    <t>Lieu</t>
  </si>
  <si>
    <t>Date</t>
  </si>
  <si>
    <t>Nom</t>
  </si>
  <si>
    <t>Prénom</t>
  </si>
  <si>
    <t>Concat</t>
  </si>
  <si>
    <t>BRUT</t>
  </si>
  <si>
    <t>STROKE</t>
  </si>
  <si>
    <t>HODEAU Cédric</t>
  </si>
  <si>
    <t>DELOUCHE Yannick</t>
  </si>
  <si>
    <t>MICHEL Eric</t>
  </si>
  <si>
    <t>JACQUEMIN Franck</t>
  </si>
  <si>
    <t>MORALES José</t>
  </si>
  <si>
    <t>ZIAR Yacine</t>
  </si>
  <si>
    <t>NOTTIN Eric</t>
  </si>
  <si>
    <t>MAITRE Benoît</t>
  </si>
  <si>
    <t>HERRAULT Sébastien</t>
  </si>
  <si>
    <t>FARE Loïc</t>
  </si>
  <si>
    <t>VERRIER Alexandre</t>
  </si>
  <si>
    <t>CHRETIEN Fabrice</t>
  </si>
  <si>
    <t>DIOT Alexandre</t>
  </si>
  <si>
    <t>LEVEQUE Claude</t>
  </si>
  <si>
    <t>0 0</t>
  </si>
  <si>
    <t>Golf</t>
  </si>
  <si>
    <t>Bourges</t>
  </si>
  <si>
    <t>Slope</t>
  </si>
  <si>
    <t>SSS</t>
  </si>
  <si>
    <t>CARTE DE SCORE</t>
  </si>
  <si>
    <t>Individuel Stableford BRUT/NET</t>
  </si>
  <si>
    <t>Index</t>
  </si>
  <si>
    <t>HCP trous</t>
  </si>
  <si>
    <t>Aller</t>
  </si>
  <si>
    <t>Retour</t>
  </si>
  <si>
    <t>Total</t>
  </si>
  <si>
    <t>PAR</t>
  </si>
  <si>
    <t>Noms</t>
  </si>
  <si>
    <t>Prénoms</t>
  </si>
  <si>
    <t>Trou</t>
  </si>
  <si>
    <t>Classt</t>
  </si>
  <si>
    <t>Rang</t>
  </si>
  <si>
    <t>CHRETIEN</t>
  </si>
  <si>
    <t>Fabrice</t>
  </si>
  <si>
    <t>DELOUCHE</t>
  </si>
  <si>
    <t>Yannick</t>
  </si>
  <si>
    <t>DIOT</t>
  </si>
  <si>
    <t>Alexandre</t>
  </si>
  <si>
    <t>HERRAULT</t>
  </si>
  <si>
    <t>Sébastien</t>
  </si>
  <si>
    <t>HODEAU</t>
  </si>
  <si>
    <t>Cédric</t>
  </si>
  <si>
    <t>JACQUEMIN</t>
  </si>
  <si>
    <t>Franck</t>
  </si>
  <si>
    <t>LEVEQUE</t>
  </si>
  <si>
    <t>Claude</t>
  </si>
  <si>
    <t>MICHEL</t>
  </si>
  <si>
    <t>Eric</t>
  </si>
  <si>
    <t>MORALES</t>
  </si>
  <si>
    <t>José</t>
  </si>
  <si>
    <t>NOTTIN</t>
  </si>
  <si>
    <t>ROBERT</t>
  </si>
  <si>
    <t>VERRIER</t>
  </si>
  <si>
    <t>ZIAR</t>
  </si>
  <si>
    <t>Yacine</t>
  </si>
  <si>
    <t>CLASSEMENT</t>
  </si>
  <si>
    <t>STATISTIQUES INDIVIDUELLES</t>
  </si>
  <si>
    <t>Coups reçus</t>
  </si>
  <si>
    <t>Stroke play</t>
  </si>
  <si>
    <t>Net Stableford</t>
  </si>
  <si>
    <t>Score Brut</t>
  </si>
  <si>
    <t>Statistiques scores</t>
  </si>
  <si>
    <t>Eagle &amp; moins</t>
  </si>
  <si>
    <t>Par</t>
  </si>
  <si>
    <t>Double bogey</t>
  </si>
  <si>
    <t>Birdie</t>
  </si>
  <si>
    <t>Bogey</t>
  </si>
  <si>
    <t>Triple bogey &amp; plus</t>
  </si>
  <si>
    <t>Loïc</t>
  </si>
  <si>
    <t>Joël</t>
  </si>
  <si>
    <t>MAITRE</t>
  </si>
  <si>
    <t>Benoît</t>
  </si>
  <si>
    <t>F</t>
  </si>
  <si>
    <t>H</t>
  </si>
  <si>
    <t>Nb de participants avec le même rang</t>
  </si>
  <si>
    <t>Gilles</t>
  </si>
  <si>
    <t>MORVAN</t>
  </si>
  <si>
    <t>GAILLARD</t>
  </si>
  <si>
    <t>Michel</t>
  </si>
  <si>
    <t>FONTAINE</t>
  </si>
  <si>
    <t>FARE-PIORUNSKI</t>
  </si>
  <si>
    <t>Jean-Pierre</t>
  </si>
  <si>
    <t>BRISSE</t>
  </si>
  <si>
    <t>Jaunes</t>
  </si>
  <si>
    <t>Blanc</t>
  </si>
  <si>
    <t>H/F</t>
  </si>
  <si>
    <t>Départs</t>
  </si>
  <si>
    <t>Bleus</t>
  </si>
  <si>
    <t>Rouges</t>
  </si>
  <si>
    <t>Alex</t>
  </si>
  <si>
    <t>Jean Christophe</t>
  </si>
  <si>
    <t>Fred</t>
  </si>
  <si>
    <t>VILATTE</t>
  </si>
  <si>
    <t>Blancs</t>
  </si>
  <si>
    <t>PAUL</t>
  </si>
  <si>
    <t>David</t>
  </si>
  <si>
    <t>Bastien</t>
  </si>
  <si>
    <t>Cognac</t>
  </si>
  <si>
    <t>Royan La Palmyre</t>
  </si>
  <si>
    <t>Royan</t>
  </si>
  <si>
    <t>DIOT Alex</t>
  </si>
  <si>
    <t>FARE-PIORUNSKI Loïc</t>
  </si>
  <si>
    <t>ROBERT Jean Christophe</t>
  </si>
  <si>
    <t>FONTAINE Michel</t>
  </si>
  <si>
    <t>GAILLARD Fred</t>
  </si>
  <si>
    <t>MORVAN Gilles</t>
  </si>
  <si>
    <t>VILATTE Joël</t>
  </si>
  <si>
    <t>BRISSE Jean-Pierre</t>
  </si>
  <si>
    <t>PAUL David</t>
  </si>
  <si>
    <t>ZIAR Bastien</t>
  </si>
  <si>
    <t>Net</t>
  </si>
  <si>
    <t>Brut</t>
  </si>
  <si>
    <t>Stroke</t>
  </si>
  <si>
    <t>Classement NET</t>
  </si>
  <si>
    <t>Classement BRUT</t>
  </si>
  <si>
    <t>Classement 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</si>
</sst>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7"/>
      <name val="Calibri"/>
      <family val="2"/>
      <scheme val="minor"/>
    </font>
    <font>
      <b/>
      <sz val="10"/>
      <color indexed="57"/>
      <name val="Calibri"/>
      <family val="2"/>
      <scheme val="minor"/>
    </font>
    <font>
      <sz val="10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2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1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1" fillId="0" borderId="96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1" fillId="0" borderId="95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8" xfId="0" applyBorder="1"/>
    <xf numFmtId="0" fontId="0" fillId="0" borderId="0" xfId="0" applyAlignment="1">
      <alignment horizontal="left" vertical="center"/>
    </xf>
    <xf numFmtId="0" fontId="0" fillId="0" borderId="38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53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15" fontId="2" fillId="0" borderId="5" xfId="0" applyNumberFormat="1" applyFont="1" applyBorder="1" applyAlignment="1">
      <alignment horizontal="center"/>
    </xf>
    <xf numFmtId="15" fontId="0" fillId="0" borderId="0" xfId="0" applyNumberFormat="1" applyAlignment="1" applyProtection="1">
      <alignment horizontal="center"/>
      <protection locked="0"/>
    </xf>
    <xf numFmtId="17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/>
    <xf numFmtId="0" fontId="5" fillId="2" borderId="6" xfId="0" applyFont="1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 applyProtection="1">
      <alignment horizontal="center"/>
      <protection locked="0"/>
    </xf>
    <xf numFmtId="0" fontId="6" fillId="2" borderId="17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0" fillId="4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6" fillId="2" borderId="26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165" fontId="7" fillId="0" borderId="30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3" fontId="0" fillId="0" borderId="93" xfId="0" applyNumberForma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3" fontId="0" fillId="0" borderId="92" xfId="0" applyNumberFormat="1" applyBorder="1" applyAlignment="1">
      <alignment horizontal="center"/>
    </xf>
    <xf numFmtId="0" fontId="8" fillId="0" borderId="28" xfId="0" applyFont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2" fillId="0" borderId="4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42" xfId="0" applyFont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2" fillId="0" borderId="51" xfId="0" applyFont="1" applyBorder="1" applyAlignment="1">
      <alignment horizontal="center"/>
    </xf>
    <xf numFmtId="165" fontId="7" fillId="0" borderId="5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0" fontId="5" fillId="0" borderId="94" xfId="0" applyFont="1" applyBorder="1" applyAlignment="1">
      <alignment horizontal="center"/>
    </xf>
    <xf numFmtId="0" fontId="5" fillId="0" borderId="9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93" xfId="0" applyBorder="1" applyAlignment="1">
      <alignment horizontal="center"/>
    </xf>
    <xf numFmtId="0" fontId="0" fillId="0" borderId="0" xfId="0" applyProtection="1">
      <protection locked="0"/>
    </xf>
    <xf numFmtId="0" fontId="2" fillId="0" borderId="1" xfId="0" applyFont="1" applyBorder="1"/>
    <xf numFmtId="164" fontId="0" fillId="0" borderId="47" xfId="0" applyNumberFormat="1" applyBorder="1" applyAlignment="1">
      <alignment horizontal="center"/>
    </xf>
    <xf numFmtId="0" fontId="2" fillId="0" borderId="4" xfId="0" applyFont="1" applyBorder="1"/>
    <xf numFmtId="0" fontId="2" fillId="0" borderId="61" xfId="0" applyFont="1" applyBorder="1"/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2" borderId="65" xfId="0" applyFont="1" applyFill="1" applyBorder="1"/>
    <xf numFmtId="0" fontId="6" fillId="2" borderId="66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8" xfId="0" applyFont="1" applyFill="1" applyBorder="1" applyAlignment="1">
      <alignment horizontal="center"/>
    </xf>
    <xf numFmtId="0" fontId="4" fillId="2" borderId="70" xfId="0" applyFont="1" applyFill="1" applyBorder="1"/>
    <xf numFmtId="0" fontId="4" fillId="2" borderId="47" xfId="0" applyFont="1" applyFill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4" fillId="2" borderId="75" xfId="0" applyFont="1" applyFill="1" applyBorder="1"/>
    <xf numFmtId="3" fontId="4" fillId="2" borderId="76" xfId="0" applyNumberFormat="1" applyFont="1" applyFill="1" applyBorder="1" applyAlignment="1">
      <alignment horizontal="center"/>
    </xf>
    <xf numFmtId="3" fontId="0" fillId="2" borderId="76" xfId="0" applyNumberFormat="1" applyFill="1" applyBorder="1" applyAlignment="1">
      <alignment horizontal="center"/>
    </xf>
    <xf numFmtId="3" fontId="0" fillId="2" borderId="72" xfId="0" applyNumberFormat="1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4" fillId="0" borderId="3" xfId="0" applyFont="1" applyBorder="1"/>
    <xf numFmtId="0" fontId="4" fillId="0" borderId="7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4" fillId="0" borderId="81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4" fillId="5" borderId="70" xfId="0" applyFont="1" applyFill="1" applyBorder="1"/>
    <xf numFmtId="0" fontId="4" fillId="5" borderId="47" xfId="0" applyFont="1" applyFill="1" applyBorder="1" applyAlignment="1">
      <alignment horizontal="center"/>
    </xf>
    <xf numFmtId="0" fontId="0" fillId="5" borderId="71" xfId="0" applyFill="1" applyBorder="1" applyAlignment="1">
      <alignment horizontal="center"/>
    </xf>
    <xf numFmtId="0" fontId="3" fillId="5" borderId="72" xfId="0" applyFont="1" applyFill="1" applyBorder="1" applyAlignment="1">
      <alignment horizontal="center"/>
    </xf>
    <xf numFmtId="0" fontId="0" fillId="5" borderId="73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3" fontId="3" fillId="5" borderId="74" xfId="0" applyNumberFormat="1" applyFont="1" applyFill="1" applyBorder="1" applyAlignment="1">
      <alignment horizontal="center"/>
    </xf>
    <xf numFmtId="0" fontId="4" fillId="5" borderId="82" xfId="0" applyFont="1" applyFill="1" applyBorder="1"/>
    <xf numFmtId="0" fontId="4" fillId="5" borderId="83" xfId="0" applyFont="1" applyFill="1" applyBorder="1" applyAlignment="1">
      <alignment horizontal="center"/>
    </xf>
    <xf numFmtId="0" fontId="0" fillId="5" borderId="83" xfId="0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3" fontId="5" fillId="5" borderId="5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2" fillId="0" borderId="8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87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91" xfId="0" applyBorder="1" applyAlignment="1" applyProtection="1">
      <alignment horizontal="left"/>
      <protection locked="0"/>
    </xf>
    <xf numFmtId="0" fontId="4" fillId="0" borderId="91" xfId="0" applyFont="1" applyBorder="1" applyAlignment="1">
      <alignment horizontal="center" vertical="center"/>
    </xf>
    <xf numFmtId="0" fontId="4" fillId="0" borderId="91" xfId="0" applyFont="1" applyBorder="1"/>
    <xf numFmtId="0" fontId="2" fillId="0" borderId="91" xfId="0" applyFont="1" applyBorder="1"/>
    <xf numFmtId="0" fontId="2" fillId="0" borderId="91" xfId="0" applyFont="1" applyBorder="1" applyAlignment="1">
      <alignment horizontal="left"/>
    </xf>
    <xf numFmtId="0" fontId="9" fillId="0" borderId="91" xfId="0" applyFont="1" applyBorder="1" applyAlignment="1">
      <alignment horizontal="left"/>
    </xf>
    <xf numFmtId="3" fontId="9" fillId="0" borderId="91" xfId="0" applyNumberFormat="1" applyFont="1" applyBorder="1" applyAlignment="1">
      <alignment horizontal="center"/>
    </xf>
    <xf numFmtId="0" fontId="0" fillId="0" borderId="91" xfId="0" applyBorder="1" applyAlignment="1">
      <alignment horizontal="left"/>
    </xf>
    <xf numFmtId="15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108" xfId="0" applyBorder="1"/>
    <xf numFmtId="15" fontId="0" fillId="0" borderId="108" xfId="0" applyNumberFormat="1" applyBorder="1"/>
    <xf numFmtId="0" fontId="0" fillId="0" borderId="108" xfId="0" applyBorder="1" applyAlignment="1">
      <alignment horizontal="center"/>
    </xf>
    <xf numFmtId="0" fontId="1" fillId="0" borderId="0" xfId="0" applyFont="1"/>
    <xf numFmtId="0" fontId="1" fillId="0" borderId="108" xfId="0" applyFont="1" applyBorder="1"/>
    <xf numFmtId="15" fontId="1" fillId="0" borderId="108" xfId="0" applyNumberFormat="1" applyFont="1" applyBorder="1" applyAlignment="1">
      <alignment horizontal="center"/>
    </xf>
    <xf numFmtId="0" fontId="0" fillId="0" borderId="109" xfId="0" applyBorder="1"/>
    <xf numFmtId="0" fontId="0" fillId="0" borderId="109" xfId="0" applyBorder="1" applyAlignment="1">
      <alignment horizontal="center"/>
    </xf>
    <xf numFmtId="15" fontId="0" fillId="0" borderId="93" xfId="0" applyNumberFormat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11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15" fontId="1" fillId="0" borderId="109" xfId="0" applyNumberFormat="1" applyFont="1" applyBorder="1" applyAlignment="1">
      <alignment horizontal="center" vertical="center"/>
    </xf>
    <xf numFmtId="15" fontId="1" fillId="0" borderId="9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0" fontId="0" fillId="0" borderId="109" xfId="0" applyBorder="1" applyAlignment="1">
      <alignment horizontal="center" wrapText="1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165" fontId="0" fillId="0" borderId="92" xfId="0" applyNumberFormat="1" applyBorder="1" applyAlignment="1">
      <alignment horizontal="center"/>
    </xf>
    <xf numFmtId="1" fontId="0" fillId="0" borderId="93" xfId="0" applyNumberFormat="1" applyBorder="1" applyAlignment="1">
      <alignment horizontal="center"/>
    </xf>
    <xf numFmtId="1" fontId="0" fillId="0" borderId="92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95" xfId="0" applyFont="1" applyBorder="1" applyAlignment="1">
      <alignment horizontal="center"/>
    </xf>
    <xf numFmtId="0" fontId="5" fillId="0" borderId="9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95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14" xfId="0" applyBorder="1" applyAlignment="1">
      <alignment horizontal="center"/>
    </xf>
    <xf numFmtId="0" fontId="1" fillId="0" borderId="118" xfId="0" applyFont="1" applyBorder="1" applyAlignment="1">
      <alignment horizontal="left"/>
    </xf>
    <xf numFmtId="0" fontId="1" fillId="0" borderId="119" xfId="0" applyFont="1" applyBorder="1" applyAlignment="1">
      <alignment horizontal="left"/>
    </xf>
    <xf numFmtId="0" fontId="0" fillId="0" borderId="120" xfId="0" applyBorder="1" applyAlignment="1">
      <alignment horizontal="center"/>
    </xf>
    <xf numFmtId="0" fontId="0" fillId="0" borderId="121" xfId="0" applyBorder="1" applyAlignment="1">
      <alignment horizontal="center"/>
    </xf>
    <xf numFmtId="0" fontId="0" fillId="0" borderId="115" xfId="0" applyBorder="1" applyAlignment="1">
      <alignment horizontal="center"/>
    </xf>
    <xf numFmtId="0" fontId="2" fillId="0" borderId="94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112" xfId="0" quotePrefix="1" applyBorder="1" applyAlignment="1">
      <alignment horizontal="center"/>
    </xf>
    <xf numFmtId="0" fontId="0" fillId="0" borderId="114" xfId="0" quotePrefix="1" applyBorder="1" applyAlignment="1">
      <alignment horizontal="center"/>
    </xf>
    <xf numFmtId="0" fontId="0" fillId="0" borderId="120" xfId="0" quotePrefix="1" applyBorder="1" applyAlignment="1">
      <alignment horizontal="center"/>
    </xf>
    <xf numFmtId="0" fontId="0" fillId="0" borderId="121" xfId="0" quotePrefix="1" applyBorder="1" applyAlignment="1">
      <alignment horizontal="center"/>
    </xf>
    <xf numFmtId="0" fontId="0" fillId="0" borderId="112" xfId="0" applyBorder="1" applyAlignment="1" applyProtection="1">
      <alignment horizontal="center"/>
      <protection locked="0"/>
    </xf>
    <xf numFmtId="0" fontId="0" fillId="0" borderId="112" xfId="0" applyBorder="1" applyAlignment="1">
      <alignment horizontal="center"/>
    </xf>
    <xf numFmtId="0" fontId="0" fillId="0" borderId="114" xfId="0" applyBorder="1" applyAlignment="1" applyProtection="1">
      <alignment horizontal="center"/>
      <protection locked="0"/>
    </xf>
    <xf numFmtId="0" fontId="0" fillId="0" borderId="29" xfId="0" applyBorder="1"/>
    <xf numFmtId="0" fontId="5" fillId="0" borderId="122" xfId="0" applyFont="1" applyBorder="1" applyAlignment="1">
      <alignment horizontal="center"/>
    </xf>
    <xf numFmtId="0" fontId="4" fillId="0" borderId="123" xfId="0" applyFont="1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124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32" xfId="0" quotePrefix="1" applyFont="1" applyBorder="1" applyAlignment="1">
      <alignment horizontal="center"/>
    </xf>
    <xf numFmtId="15" fontId="0" fillId="0" borderId="0" xfId="0" applyNumberFormat="1" applyBorder="1"/>
    <xf numFmtId="0" fontId="0" fillId="0" borderId="110" xfId="0" applyBorder="1"/>
    <xf numFmtId="0" fontId="1" fillId="0" borderId="125" xfId="0" applyFont="1" applyBorder="1" applyAlignment="1">
      <alignment horizontal="center"/>
    </xf>
    <xf numFmtId="0" fontId="1" fillId="0" borderId="126" xfId="0" applyFont="1" applyBorder="1" applyAlignment="1">
      <alignment horizontal="center"/>
    </xf>
    <xf numFmtId="0" fontId="13" fillId="0" borderId="0" xfId="0" applyFont="1" applyAlignment="1">
      <alignment horizontal="center"/>
    </xf>
    <xf numFmtId="15" fontId="13" fillId="0" borderId="109" xfId="0" applyNumberFormat="1" applyFont="1" applyBorder="1" applyAlignment="1">
      <alignment horizontal="center" vertical="center"/>
    </xf>
    <xf numFmtId="0" fontId="14" fillId="0" borderId="109" xfId="0" applyFont="1" applyBorder="1" applyAlignment="1">
      <alignment horizontal="center" wrapText="1"/>
    </xf>
    <xf numFmtId="0" fontId="14" fillId="0" borderId="0" xfId="0" applyFont="1"/>
    <xf numFmtId="15" fontId="13" fillId="0" borderId="0" xfId="0" applyNumberFormat="1" applyFont="1" applyAlignment="1">
      <alignment horizontal="center"/>
    </xf>
    <xf numFmtId="15" fontId="13" fillId="0" borderId="110" xfId="0" applyNumberFormat="1" applyFont="1" applyBorder="1" applyAlignment="1">
      <alignment horizontal="center" vertical="center"/>
    </xf>
    <xf numFmtId="15" fontId="14" fillId="0" borderId="110" xfId="0" applyNumberFormat="1" applyFont="1" applyBorder="1" applyAlignment="1">
      <alignment horizontal="center"/>
    </xf>
    <xf numFmtId="15" fontId="13" fillId="0" borderId="93" xfId="0" applyNumberFormat="1" applyFont="1" applyBorder="1" applyAlignment="1">
      <alignment horizontal="center" vertical="center"/>
    </xf>
    <xf numFmtId="15" fontId="14" fillId="0" borderId="93" xfId="0" applyNumberFormat="1" applyFont="1" applyBorder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94" xfId="0" applyFont="1" applyBorder="1" applyAlignment="1">
      <alignment horizontal="center"/>
    </xf>
    <xf numFmtId="0" fontId="5" fillId="0" borderId="95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00" xfId="0" applyBorder="1" applyAlignment="1">
      <alignment horizontal="center"/>
    </xf>
    <xf numFmtId="0" fontId="1" fillId="0" borderId="9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4" fillId="0" borderId="90" xfId="0" applyFont="1" applyBorder="1" applyAlignment="1">
      <alignment horizontal="left"/>
    </xf>
    <xf numFmtId="0" fontId="4" fillId="0" borderId="0" xfId="0" applyFont="1" applyAlignment="1">
      <alignment horizontal="left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0" fontId="4" fillId="0" borderId="84" xfId="0" applyFont="1" applyBorder="1" applyAlignment="1">
      <alignment horizontal="center" vertical="center"/>
    </xf>
    <xf numFmtId="0" fontId="4" fillId="0" borderId="61" xfId="0" applyFont="1" applyBorder="1" applyAlignment="1"/>
    <xf numFmtId="0" fontId="4" fillId="0" borderId="64" xfId="0" applyFont="1" applyBorder="1" applyAlignment="1"/>
    <xf numFmtId="0" fontId="4" fillId="0" borderId="86" xfId="0" applyFont="1" applyBorder="1" applyAlignment="1"/>
    <xf numFmtId="0" fontId="4" fillId="0" borderId="88" xfId="0" applyFont="1" applyBorder="1" applyAlignment="1"/>
    <xf numFmtId="0" fontId="11" fillId="6" borderId="102" xfId="0" applyFont="1" applyFill="1" applyBorder="1" applyAlignment="1">
      <alignment horizontal="center" vertical="center"/>
    </xf>
    <xf numFmtId="0" fontId="11" fillId="6" borderId="101" xfId="0" applyFont="1" applyFill="1" applyBorder="1" applyAlignment="1">
      <alignment horizontal="center" vertical="center"/>
    </xf>
    <xf numFmtId="0" fontId="11" fillId="6" borderId="103" xfId="0" applyFont="1" applyFill="1" applyBorder="1" applyAlignment="1">
      <alignment horizontal="center" vertical="center"/>
    </xf>
    <xf numFmtId="0" fontId="11" fillId="6" borderId="104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105" xfId="0" applyFont="1" applyFill="1" applyBorder="1" applyAlignment="1">
      <alignment horizontal="center" vertical="center"/>
    </xf>
    <xf numFmtId="0" fontId="11" fillId="6" borderId="106" xfId="0" applyFont="1" applyFill="1" applyBorder="1" applyAlignment="1">
      <alignment horizontal="center" vertical="center"/>
    </xf>
    <xf numFmtId="0" fontId="11" fillId="6" borderId="57" xfId="0" applyFont="1" applyFill="1" applyBorder="1" applyAlignment="1">
      <alignment horizontal="center" vertical="center"/>
    </xf>
    <xf numFmtId="0" fontId="11" fillId="6" borderId="59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07" xfId="0" applyFont="1" applyBorder="1" applyAlignment="1">
      <alignment horizontal="center"/>
    </xf>
    <xf numFmtId="0" fontId="1" fillId="0" borderId="112" xfId="0" applyFont="1" applyBorder="1" applyAlignment="1">
      <alignment horizontal="center"/>
    </xf>
    <xf numFmtId="0" fontId="1" fillId="0" borderId="113" xfId="0" applyFont="1" applyBorder="1" applyAlignment="1">
      <alignment horizontal="center"/>
    </xf>
    <xf numFmtId="0" fontId="1" fillId="0" borderId="115" xfId="0" applyFont="1" applyBorder="1" applyAlignment="1">
      <alignment horizontal="center"/>
    </xf>
    <xf numFmtId="0" fontId="1" fillId="0" borderId="1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7" xfId="0" applyFont="1" applyBorder="1" applyAlignment="1">
      <alignment horizontal="center"/>
    </xf>
    <xf numFmtId="0" fontId="1" fillId="0" borderId="1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7</xdr:row>
      <xdr:rowOff>146050</xdr:rowOff>
    </xdr:from>
    <xdr:to>
      <xdr:col>1</xdr:col>
      <xdr:colOff>641350</xdr:colOff>
      <xdr:row>9</xdr:row>
      <xdr:rowOff>69850</xdr:rowOff>
    </xdr:to>
    <xdr:sp macro="" textlink="">
      <xdr:nvSpPr>
        <xdr:cNvPr id="2" name="Flèche : droite rayé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750" y="1435100"/>
          <a:ext cx="736600" cy="2921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660400</xdr:colOff>
      <xdr:row>9</xdr:row>
      <xdr:rowOff>120650</xdr:rowOff>
    </xdr:from>
    <xdr:to>
      <xdr:col>1</xdr:col>
      <xdr:colOff>635000</xdr:colOff>
      <xdr:row>11</xdr:row>
      <xdr:rowOff>44450</xdr:rowOff>
    </xdr:to>
    <xdr:sp macro="" textlink="">
      <xdr:nvSpPr>
        <xdr:cNvPr id="3" name="Flèche : droite rayé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0400" y="1778000"/>
          <a:ext cx="736600" cy="2921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673100</xdr:colOff>
      <xdr:row>12</xdr:row>
      <xdr:rowOff>114300</xdr:rowOff>
    </xdr:from>
    <xdr:to>
      <xdr:col>1</xdr:col>
      <xdr:colOff>647700</xdr:colOff>
      <xdr:row>14</xdr:row>
      <xdr:rowOff>38100</xdr:rowOff>
    </xdr:to>
    <xdr:sp macro="" textlink="">
      <xdr:nvSpPr>
        <xdr:cNvPr id="4" name="Flèche : droite rayé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3100" y="2324100"/>
          <a:ext cx="736600" cy="2921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0</xdr:row>
          <xdr:rowOff>38100</xdr:rowOff>
        </xdr:from>
        <xdr:to>
          <xdr:col>3</xdr:col>
          <xdr:colOff>666750</xdr:colOff>
          <xdr:row>0</xdr:row>
          <xdr:rowOff>447675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Générer le classement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16934</xdr:colOff>
      <xdr:row>0</xdr:row>
      <xdr:rowOff>118533</xdr:rowOff>
    </xdr:from>
    <xdr:to>
      <xdr:col>5</xdr:col>
      <xdr:colOff>594784</xdr:colOff>
      <xdr:row>0</xdr:row>
      <xdr:rowOff>450850</xdr:rowOff>
    </xdr:to>
    <xdr:sp macro="[0]!NET" textlink="">
      <xdr:nvSpPr>
        <xdr:cNvPr id="2" name="Rectangle : en bisea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82851" y="118533"/>
          <a:ext cx="2207683" cy="332317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Classement NET</a:t>
          </a:r>
        </a:p>
      </xdr:txBody>
    </xdr:sp>
    <xdr:clientData/>
  </xdr:twoCellAnchor>
  <xdr:twoCellAnchor>
    <xdr:from>
      <xdr:col>5</xdr:col>
      <xdr:colOff>966788</xdr:colOff>
      <xdr:row>0</xdr:row>
      <xdr:rowOff>118533</xdr:rowOff>
    </xdr:from>
    <xdr:to>
      <xdr:col>8</xdr:col>
      <xdr:colOff>338137</xdr:colOff>
      <xdr:row>0</xdr:row>
      <xdr:rowOff>450850</xdr:rowOff>
    </xdr:to>
    <xdr:sp macro="[0]!BRUT" textlink="">
      <xdr:nvSpPr>
        <xdr:cNvPr id="3" name="Rectangle : en biseau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253038" y="118533"/>
          <a:ext cx="2395537" cy="332317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Classement BRUT</a:t>
          </a:r>
        </a:p>
      </xdr:txBody>
    </xdr:sp>
    <xdr:clientData/>
  </xdr:twoCellAnchor>
  <xdr:twoCellAnchor>
    <xdr:from>
      <xdr:col>8</xdr:col>
      <xdr:colOff>746125</xdr:colOff>
      <xdr:row>0</xdr:row>
      <xdr:rowOff>127000</xdr:rowOff>
    </xdr:from>
    <xdr:to>
      <xdr:col>11</xdr:col>
      <xdr:colOff>117475</xdr:colOff>
      <xdr:row>0</xdr:row>
      <xdr:rowOff>459317</xdr:rowOff>
    </xdr:to>
    <xdr:sp macro="[0]!STROKE" textlink="">
      <xdr:nvSpPr>
        <xdr:cNvPr id="4" name="Rectangle : en biseau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056563" y="127000"/>
          <a:ext cx="2395537" cy="332317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Classement STROKE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CA24-3217-4B9E-B220-BFDCFB7927EA}">
  <sheetPr codeName="Feuil11"/>
  <dimension ref="B2:J14"/>
  <sheetViews>
    <sheetView showGridLines="0" workbookViewId="0">
      <selection activeCell="C20" sqref="C20"/>
    </sheetView>
  </sheetViews>
  <sheetFormatPr baseColWidth="10" defaultColWidth="11.42578125" defaultRowHeight="15" x14ac:dyDescent="0.25"/>
  <cols>
    <col min="8" max="8" width="15.85546875" customWidth="1"/>
    <col min="10" max="10" width="15.42578125" customWidth="1"/>
  </cols>
  <sheetData>
    <row r="2" spans="2:10" x14ac:dyDescent="0.25">
      <c r="B2" t="s">
        <v>0</v>
      </c>
    </row>
    <row r="3" spans="2:10" x14ac:dyDescent="0.25">
      <c r="C3" t="s">
        <v>1</v>
      </c>
      <c r="H3" s="227" t="s">
        <v>2</v>
      </c>
    </row>
    <row r="4" spans="2:10" x14ac:dyDescent="0.25">
      <c r="C4" t="s">
        <v>3</v>
      </c>
      <c r="H4" s="227"/>
    </row>
    <row r="5" spans="2:10" x14ac:dyDescent="0.25">
      <c r="C5" t="s">
        <v>4</v>
      </c>
      <c r="H5" s="227"/>
    </row>
    <row r="6" spans="2:10" x14ac:dyDescent="0.25">
      <c r="C6" t="s">
        <v>5</v>
      </c>
      <c r="H6" s="227"/>
    </row>
    <row r="9" spans="2:10" x14ac:dyDescent="0.25">
      <c r="C9" t="s">
        <v>6</v>
      </c>
      <c r="J9" s="174" t="s">
        <v>7</v>
      </c>
    </row>
    <row r="11" spans="2:10" x14ac:dyDescent="0.25">
      <c r="C11" t="s">
        <v>8</v>
      </c>
      <c r="J11" s="175" t="s">
        <v>9</v>
      </c>
    </row>
    <row r="14" spans="2:10" x14ac:dyDescent="0.25">
      <c r="C14" t="s">
        <v>10</v>
      </c>
    </row>
  </sheetData>
  <mergeCells count="1">
    <mergeCell ref="H3:H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F0FA-9A23-4A2F-9D88-CDAC0DD5D4A1}">
  <sheetPr codeName="Feuil5"/>
  <dimension ref="B1:AR778"/>
  <sheetViews>
    <sheetView showGridLines="0" zoomScale="60" zoomScaleNormal="60" workbookViewId="0">
      <selection activeCell="U15" sqref="U15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37684</v>
      </c>
      <c r="E3" s="21"/>
      <c r="F3" s="189" t="s">
        <v>106</v>
      </c>
      <c r="G3" s="203">
        <v>133</v>
      </c>
      <c r="H3" s="205">
        <v>68.599999999999994</v>
      </c>
      <c r="I3" s="203">
        <v>133</v>
      </c>
      <c r="J3" s="205">
        <v>68.599999999999994</v>
      </c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>
        <v>133</v>
      </c>
      <c r="J4" s="187">
        <v>68.599999999999994</v>
      </c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>
        <v>128</v>
      </c>
      <c r="H5" s="188">
        <v>63</v>
      </c>
      <c r="I5" s="204">
        <v>128</v>
      </c>
      <c r="J5" s="188">
        <v>63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>
        <v>120</v>
      </c>
      <c r="H6" s="187">
        <v>60</v>
      </c>
      <c r="I6" s="193">
        <v>120</v>
      </c>
      <c r="J6" s="187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/>
      <c r="D11" s="8"/>
      <c r="E11" s="51">
        <v>20</v>
      </c>
      <c r="F11" s="73"/>
      <c r="G11" s="74">
        <v>10</v>
      </c>
      <c r="H11" s="75">
        <v>10</v>
      </c>
      <c r="I11" s="75">
        <v>10</v>
      </c>
      <c r="J11" s="75">
        <v>10</v>
      </c>
      <c r="K11" s="75">
        <v>10</v>
      </c>
      <c r="L11" s="75">
        <v>10</v>
      </c>
      <c r="M11" s="75">
        <v>10</v>
      </c>
      <c r="N11" s="75">
        <v>10</v>
      </c>
      <c r="O11" s="76">
        <v>10</v>
      </c>
      <c r="P11" s="77">
        <f t="shared" ref="P11:P29" si="0">SUM(G11:O11)</f>
        <v>90</v>
      </c>
      <c r="Q11" s="78">
        <v>10</v>
      </c>
      <c r="R11" s="75">
        <v>10</v>
      </c>
      <c r="S11" s="75">
        <v>10</v>
      </c>
      <c r="T11" s="75">
        <v>10</v>
      </c>
      <c r="U11" s="75">
        <v>10</v>
      </c>
      <c r="V11" s="75">
        <v>10</v>
      </c>
      <c r="W11" s="75">
        <v>10</v>
      </c>
      <c r="X11" s="75">
        <v>10</v>
      </c>
      <c r="Y11" s="76">
        <v>10</v>
      </c>
      <c r="Z11" s="58">
        <f t="shared" ref="Z11:Z40" si="1">SUM(Q11:Y11)</f>
        <v>90</v>
      </c>
      <c r="AA11" s="59">
        <f t="shared" ref="AA11:AA40" si="2">SUM(P11+Z11)</f>
        <v>180</v>
      </c>
      <c r="AB11" s="199" t="s">
        <v>105</v>
      </c>
      <c r="AC11" s="200" t="s">
        <v>95</v>
      </c>
      <c r="AD11" s="2"/>
      <c r="AE11" s="60">
        <f>$AA$97</f>
        <v>0</v>
      </c>
      <c r="AF11" s="60">
        <f>RANK(AE11,AE$11:AE$40,0)+COUNTIF(AE11:$AE$11,AE11)-1</f>
        <v>1</v>
      </c>
      <c r="AG11" s="60">
        <f>RANK(AE11,AE$11:AE$40,0)</f>
        <v>1</v>
      </c>
      <c r="AH11" s="60">
        <f>IF(ISBLANK($C11),0,1)*INDEX('Allocation Points'!$B$3:$AG$32,AG11,COUNTIF(AG$11:AG$40,AG11)+2)</f>
        <v>0</v>
      </c>
      <c r="AI11" s="68"/>
      <c r="AJ11" s="60">
        <f>AA98</f>
        <v>0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0</v>
      </c>
      <c r="AN11" s="68"/>
      <c r="AO11" s="60">
        <f>AA96</f>
        <v>180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0</v>
      </c>
    </row>
    <row r="12" spans="2:44" x14ac:dyDescent="0.25">
      <c r="B12" s="61">
        <v>2</v>
      </c>
      <c r="C12" s="7"/>
      <c r="D12" s="9"/>
      <c r="E12" s="51">
        <v>20</v>
      </c>
      <c r="F12" s="73"/>
      <c r="G12" s="74">
        <v>10</v>
      </c>
      <c r="H12" s="75">
        <v>10</v>
      </c>
      <c r="I12" s="75">
        <v>10</v>
      </c>
      <c r="J12" s="75">
        <v>10</v>
      </c>
      <c r="K12" s="75">
        <v>10</v>
      </c>
      <c r="L12" s="75">
        <v>10</v>
      </c>
      <c r="M12" s="75">
        <v>10</v>
      </c>
      <c r="N12" s="75">
        <v>10</v>
      </c>
      <c r="O12" s="76">
        <v>10</v>
      </c>
      <c r="P12" s="77">
        <f t="shared" si="0"/>
        <v>90</v>
      </c>
      <c r="Q12" s="78">
        <v>10</v>
      </c>
      <c r="R12" s="75">
        <v>10</v>
      </c>
      <c r="S12" s="75">
        <v>10</v>
      </c>
      <c r="T12" s="75">
        <v>10</v>
      </c>
      <c r="U12" s="75">
        <v>10</v>
      </c>
      <c r="V12" s="75">
        <v>10</v>
      </c>
      <c r="W12" s="75">
        <v>10</v>
      </c>
      <c r="X12" s="75">
        <v>10</v>
      </c>
      <c r="Y12" s="76">
        <v>10</v>
      </c>
      <c r="Z12" s="62">
        <f t="shared" si="1"/>
        <v>90</v>
      </c>
      <c r="AA12" s="63">
        <f t="shared" si="2"/>
        <v>180</v>
      </c>
      <c r="AB12" s="201" t="s">
        <v>105</v>
      </c>
      <c r="AC12" s="202" t="s">
        <v>95</v>
      </c>
      <c r="AE12" s="64">
        <f>$AA$120</f>
        <v>0</v>
      </c>
      <c r="AF12" s="4">
        <f>RANK(AE12,AE$11:AE$40,0)+COUNTIF(AE$11:$AE12,AE12)-1</f>
        <v>2</v>
      </c>
      <c r="AG12" s="4">
        <f t="shared" ref="AG12:AG40" si="3">RANK(AE12,AE$11:AE$40,0)</f>
        <v>1</v>
      </c>
      <c r="AH12" s="4">
        <f>IF(ISBLANK($C12),0,1)*INDEX('Allocation Points'!$B$3:$AG$32,AG12,COUNTIF(AG$11:AG$40,AG12)+2)</f>
        <v>0</v>
      </c>
      <c r="AI12" s="68"/>
      <c r="AJ12" s="64">
        <f>AA121</f>
        <v>0</v>
      </c>
      <c r="AK12" s="4">
        <f>RANK(AJ12,AJ$11:AJ$40,0)+COUNTIF(AJ$11:$AJ12,AJ12)-1</f>
        <v>2</v>
      </c>
      <c r="AL12" s="4">
        <f t="shared" ref="AL12:AL40" si="4">RANK(AJ12,AJ$11:AJ$40,0)</f>
        <v>1</v>
      </c>
      <c r="AM12" s="4">
        <f>IF(ISBLANK($C12),0,1)*INDEX('Allocation Points'!$B$3:$AG$32,AL12,COUNTIF(AL$11:AL$40,AL12)+2)</f>
        <v>0</v>
      </c>
      <c r="AN12" s="68"/>
      <c r="AO12" s="64">
        <f>AA119</f>
        <v>180</v>
      </c>
      <c r="AP12" s="4">
        <f>RANK(AO12,AO$11:AO$40,1)+COUNTIF(AO$11:$AO12,AO12)-1</f>
        <v>2</v>
      </c>
      <c r="AQ12" s="4">
        <f t="shared" ref="AQ12:AQ40" si="5">RANK(AO12,AO$11:AO$40,1)</f>
        <v>1</v>
      </c>
      <c r="AR12" s="4">
        <f>IF(ISBLANK($C12),0,1)*INDEX('Allocation Points'!$B$3:$AG$32,AQ12,COUNTIF(AQ$11:AQ$40,AQ12)+2)</f>
        <v>0</v>
      </c>
    </row>
    <row r="13" spans="2:44" x14ac:dyDescent="0.25">
      <c r="B13" s="61">
        <v>3</v>
      </c>
      <c r="C13" s="7"/>
      <c r="D13" s="10"/>
      <c r="E13" s="51">
        <v>20</v>
      </c>
      <c r="F13" s="73"/>
      <c r="G13" s="74">
        <v>10</v>
      </c>
      <c r="H13" s="75">
        <v>10</v>
      </c>
      <c r="I13" s="75">
        <v>10</v>
      </c>
      <c r="J13" s="75">
        <v>10</v>
      </c>
      <c r="K13" s="75">
        <v>10</v>
      </c>
      <c r="L13" s="75">
        <v>10</v>
      </c>
      <c r="M13" s="75">
        <v>10</v>
      </c>
      <c r="N13" s="75">
        <v>10</v>
      </c>
      <c r="O13" s="76">
        <v>10</v>
      </c>
      <c r="P13" s="77">
        <f t="shared" si="0"/>
        <v>90</v>
      </c>
      <c r="Q13" s="78">
        <v>10</v>
      </c>
      <c r="R13" s="75">
        <v>10</v>
      </c>
      <c r="S13" s="75">
        <v>10</v>
      </c>
      <c r="T13" s="75">
        <v>10</v>
      </c>
      <c r="U13" s="75">
        <v>10</v>
      </c>
      <c r="V13" s="75">
        <v>10</v>
      </c>
      <c r="W13" s="75">
        <v>10</v>
      </c>
      <c r="X13" s="75">
        <v>10</v>
      </c>
      <c r="Y13" s="76">
        <v>10</v>
      </c>
      <c r="Z13" s="62">
        <f t="shared" si="1"/>
        <v>90</v>
      </c>
      <c r="AA13" s="63">
        <f t="shared" si="2"/>
        <v>180</v>
      </c>
      <c r="AB13" s="201" t="s">
        <v>105</v>
      </c>
      <c r="AC13" s="202" t="s">
        <v>95</v>
      </c>
      <c r="AD13" s="2"/>
      <c r="AE13" s="64">
        <f>$AA$143</f>
        <v>0</v>
      </c>
      <c r="AF13" s="4">
        <f>RANK(AE13,AE$11:AE$40,0)+COUNTIF(AE$11:$AE13,AE13)-1</f>
        <v>3</v>
      </c>
      <c r="AG13" s="4">
        <f t="shared" si="3"/>
        <v>1</v>
      </c>
      <c r="AH13" s="4">
        <f>IF(ISBLANK($C13),0,1)*INDEX('Allocation Points'!$B$3:$AG$32,AG13,COUNTIF(AG$11:AG$40,AG13)+2)</f>
        <v>0</v>
      </c>
      <c r="AI13" s="68"/>
      <c r="AJ13" s="64">
        <f>AA144</f>
        <v>0</v>
      </c>
      <c r="AK13" s="4">
        <f>RANK(AJ13,AJ$11:AJ$40,0)+COUNTIF(AJ$11:$AJ13,AJ13)-1</f>
        <v>3</v>
      </c>
      <c r="AL13" s="4">
        <f t="shared" si="4"/>
        <v>1</v>
      </c>
      <c r="AM13" s="4">
        <f>IF(ISBLANK($C13),0,1)*INDEX('Allocation Points'!$B$3:$AG$32,AL13,COUNTIF(AL$11:AL$40,AL13)+2)</f>
        <v>0</v>
      </c>
      <c r="AN13" s="68"/>
      <c r="AO13" s="64">
        <f>AA142</f>
        <v>180</v>
      </c>
      <c r="AP13" s="4">
        <f>RANK(AO13,AO$11:AO$40,1)+COUNTIF(AO$11:$AO13,AO13)-1</f>
        <v>3</v>
      </c>
      <c r="AQ13" s="4">
        <f t="shared" si="5"/>
        <v>1</v>
      </c>
      <c r="AR13" s="4">
        <f>IF(ISBLANK($C13),0,1)*INDEX('Allocation Points'!$B$3:$AG$32,AQ13,COUNTIF(AQ$11:AQ$40,AQ13)+2)</f>
        <v>0</v>
      </c>
    </row>
    <row r="14" spans="2:44" x14ac:dyDescent="0.25">
      <c r="B14" s="61">
        <v>4</v>
      </c>
      <c r="C14" s="11"/>
      <c r="D14" s="12"/>
      <c r="E14" s="51">
        <v>20</v>
      </c>
      <c r="F14" s="73"/>
      <c r="G14" s="74">
        <v>10</v>
      </c>
      <c r="H14" s="75">
        <v>10</v>
      </c>
      <c r="I14" s="75">
        <v>10</v>
      </c>
      <c r="J14" s="75">
        <v>10</v>
      </c>
      <c r="K14" s="75">
        <v>10</v>
      </c>
      <c r="L14" s="75">
        <v>10</v>
      </c>
      <c r="M14" s="75">
        <v>10</v>
      </c>
      <c r="N14" s="75">
        <v>10</v>
      </c>
      <c r="O14" s="76">
        <v>10</v>
      </c>
      <c r="P14" s="77">
        <f t="shared" si="0"/>
        <v>90</v>
      </c>
      <c r="Q14" s="78">
        <v>10</v>
      </c>
      <c r="R14" s="75">
        <v>10</v>
      </c>
      <c r="S14" s="75">
        <v>10</v>
      </c>
      <c r="T14" s="75">
        <v>10</v>
      </c>
      <c r="U14" s="75">
        <v>10</v>
      </c>
      <c r="V14" s="75">
        <v>10</v>
      </c>
      <c r="W14" s="75">
        <v>10</v>
      </c>
      <c r="X14" s="75">
        <v>10</v>
      </c>
      <c r="Y14" s="76">
        <v>10</v>
      </c>
      <c r="Z14" s="62">
        <f t="shared" si="1"/>
        <v>90</v>
      </c>
      <c r="AA14" s="63">
        <f t="shared" si="2"/>
        <v>180</v>
      </c>
      <c r="AB14" s="201" t="s">
        <v>105</v>
      </c>
      <c r="AC14" s="202" t="s">
        <v>95</v>
      </c>
      <c r="AE14" s="64">
        <f>$AA$166</f>
        <v>0</v>
      </c>
      <c r="AF14" s="4">
        <f>RANK(AE14,AE$11:AE$40,0)+COUNTIF(AE$11:$AE14,AE14)-1</f>
        <v>4</v>
      </c>
      <c r="AG14" s="4">
        <f t="shared" si="3"/>
        <v>1</v>
      </c>
      <c r="AH14" s="4">
        <f>IF(ISBLANK($C14),0,1)*INDEX('Allocation Points'!$B$3:$AG$32,AG14,COUNTIF(AG$11:AG$40,AG14)+2)</f>
        <v>0</v>
      </c>
      <c r="AI14" s="68"/>
      <c r="AJ14" s="64">
        <f>AA167</f>
        <v>0</v>
      </c>
      <c r="AK14" s="4">
        <f>RANK(AJ14,AJ$11:AJ$40,0)+COUNTIF(AJ$11:$AJ14,AJ14)-1</f>
        <v>4</v>
      </c>
      <c r="AL14" s="4">
        <f t="shared" si="4"/>
        <v>1</v>
      </c>
      <c r="AM14" s="4">
        <f>IF(ISBLANK($C14),0,1)*INDEX('Allocation Points'!$B$3:$AG$32,AL14,COUNTIF(AL$11:AL$40,AL14)+2)</f>
        <v>0</v>
      </c>
      <c r="AN14" s="68"/>
      <c r="AO14" s="64">
        <f>AA165</f>
        <v>180</v>
      </c>
      <c r="AP14" s="4">
        <f>RANK(AO14,AO$11:AO$40,1)+COUNTIF(AO$11:$AO14,AO14)-1</f>
        <v>4</v>
      </c>
      <c r="AQ14" s="4">
        <f t="shared" si="5"/>
        <v>1</v>
      </c>
      <c r="AR14" s="4">
        <f>IF(ISBLANK($C14),0,1)*INDEX('Allocation Points'!$B$3:$AG$32,AQ14,COUNTIF(AQ$11:AQ$40,AQ14)+2)</f>
        <v>0</v>
      </c>
    </row>
    <row r="15" spans="2:44" x14ac:dyDescent="0.25">
      <c r="B15" s="61">
        <v>5</v>
      </c>
      <c r="C15" s="65"/>
      <c r="D15" s="9"/>
      <c r="E15" s="51">
        <v>20</v>
      </c>
      <c r="F15" s="73"/>
      <c r="G15" s="74">
        <v>10</v>
      </c>
      <c r="H15" s="75">
        <v>10</v>
      </c>
      <c r="I15" s="75">
        <v>10</v>
      </c>
      <c r="J15" s="75">
        <v>10</v>
      </c>
      <c r="K15" s="75">
        <v>10</v>
      </c>
      <c r="L15" s="75">
        <v>10</v>
      </c>
      <c r="M15" s="75">
        <v>10</v>
      </c>
      <c r="N15" s="75">
        <v>10</v>
      </c>
      <c r="O15" s="76">
        <v>10</v>
      </c>
      <c r="P15" s="77">
        <f t="shared" si="0"/>
        <v>90</v>
      </c>
      <c r="Q15" s="78">
        <v>10</v>
      </c>
      <c r="R15" s="75">
        <v>10</v>
      </c>
      <c r="S15" s="75">
        <v>10</v>
      </c>
      <c r="T15" s="75">
        <v>10</v>
      </c>
      <c r="U15" s="75">
        <v>10</v>
      </c>
      <c r="V15" s="75">
        <v>10</v>
      </c>
      <c r="W15" s="75">
        <v>10</v>
      </c>
      <c r="X15" s="75">
        <v>10</v>
      </c>
      <c r="Y15" s="76">
        <v>10</v>
      </c>
      <c r="Z15" s="62">
        <f t="shared" si="1"/>
        <v>90</v>
      </c>
      <c r="AA15" s="63">
        <f t="shared" si="2"/>
        <v>180</v>
      </c>
      <c r="AB15" s="201" t="s">
        <v>105</v>
      </c>
      <c r="AC15" s="202" t="s">
        <v>95</v>
      </c>
      <c r="AD15" s="2"/>
      <c r="AE15" s="64">
        <f>$AA$189</f>
        <v>0</v>
      </c>
      <c r="AF15" s="4">
        <f>RANK(AE15,AE$11:AE$40,0)+COUNTIF(AE$11:$AE15,AE15)-1</f>
        <v>5</v>
      </c>
      <c r="AG15" s="4">
        <f t="shared" si="3"/>
        <v>1</v>
      </c>
      <c r="AH15" s="4">
        <f>IF(ISBLANK($C15),0,1)*INDEX('Allocation Points'!$B$3:$AG$32,AG15,COUNTIF(AG$11:AG$40,AG15)+2)</f>
        <v>0</v>
      </c>
      <c r="AI15" s="68"/>
      <c r="AJ15" s="64">
        <f>AA190</f>
        <v>0</v>
      </c>
      <c r="AK15" s="4">
        <f>RANK(AJ15,AJ$11:AJ$40,0)+COUNTIF(AJ$11:$AJ15,AJ15)-1</f>
        <v>5</v>
      </c>
      <c r="AL15" s="4">
        <f t="shared" si="4"/>
        <v>1</v>
      </c>
      <c r="AM15" s="4">
        <f>IF(ISBLANK($C15),0,1)*INDEX('Allocation Points'!$B$3:$AG$32,AL15,COUNTIF(AL$11:AL$40,AL15)+2)</f>
        <v>0</v>
      </c>
      <c r="AN15" s="68"/>
      <c r="AO15" s="64">
        <f>AA188</f>
        <v>180</v>
      </c>
      <c r="AP15" s="4">
        <f>RANK(AO15,AO$11:AO$40,1)+COUNTIF(AO$11:$AO15,AO15)-1</f>
        <v>5</v>
      </c>
      <c r="AQ15" s="4">
        <f t="shared" si="5"/>
        <v>1</v>
      </c>
      <c r="AR15" s="4">
        <f>IF(ISBLANK($C15),0,1)*INDEX('Allocation Points'!$B$3:$AG$32,AQ15,COUNTIF(AQ$11:AQ$40,AQ15)+2)</f>
        <v>0</v>
      </c>
    </row>
    <row r="16" spans="2:44" x14ac:dyDescent="0.25">
      <c r="B16" s="61">
        <v>6</v>
      </c>
      <c r="C16" s="7"/>
      <c r="D16" s="9"/>
      <c r="E16" s="51">
        <v>20</v>
      </c>
      <c r="F16" s="73"/>
      <c r="G16" s="74">
        <v>10</v>
      </c>
      <c r="H16" s="75">
        <v>10</v>
      </c>
      <c r="I16" s="75">
        <v>10</v>
      </c>
      <c r="J16" s="75">
        <v>10</v>
      </c>
      <c r="K16" s="75">
        <v>10</v>
      </c>
      <c r="L16" s="75">
        <v>10</v>
      </c>
      <c r="M16" s="75">
        <v>10</v>
      </c>
      <c r="N16" s="75">
        <v>10</v>
      </c>
      <c r="O16" s="76">
        <v>10</v>
      </c>
      <c r="P16" s="77">
        <f t="shared" si="0"/>
        <v>90</v>
      </c>
      <c r="Q16" s="78">
        <v>10</v>
      </c>
      <c r="R16" s="75">
        <v>10</v>
      </c>
      <c r="S16" s="75">
        <v>10</v>
      </c>
      <c r="T16" s="75">
        <v>10</v>
      </c>
      <c r="U16" s="75">
        <v>10</v>
      </c>
      <c r="V16" s="75">
        <v>10</v>
      </c>
      <c r="W16" s="75">
        <v>10</v>
      </c>
      <c r="X16" s="75">
        <v>10</v>
      </c>
      <c r="Y16" s="76">
        <v>10</v>
      </c>
      <c r="Z16" s="62">
        <f t="shared" si="1"/>
        <v>90</v>
      </c>
      <c r="AA16" s="63">
        <f t="shared" si="2"/>
        <v>180</v>
      </c>
      <c r="AB16" s="201" t="s">
        <v>105</v>
      </c>
      <c r="AC16" s="202" t="s">
        <v>95</v>
      </c>
      <c r="AE16" s="64">
        <f>$AA$212</f>
        <v>0</v>
      </c>
      <c r="AF16" s="4">
        <f>RANK(AE16,AE$11:AE$40,0)+COUNTIF(AE$11:$AE16,AE16)-1</f>
        <v>6</v>
      </c>
      <c r="AG16" s="4">
        <f t="shared" si="3"/>
        <v>1</v>
      </c>
      <c r="AH16" s="4">
        <f>IF(ISBLANK($C16),0,1)*INDEX('Allocation Points'!$B$3:$AG$32,AG16,COUNTIF(AG$11:AG$40,AG16)+2)</f>
        <v>0</v>
      </c>
      <c r="AI16" s="68"/>
      <c r="AJ16" s="64">
        <f>AA213</f>
        <v>0</v>
      </c>
      <c r="AK16" s="4">
        <f>RANK(AJ16,AJ$11:AJ$40,0)+COUNTIF(AJ$11:$AJ16,AJ16)-1</f>
        <v>6</v>
      </c>
      <c r="AL16" s="4">
        <f t="shared" si="4"/>
        <v>1</v>
      </c>
      <c r="AM16" s="4">
        <f>IF(ISBLANK($C16),0,1)*INDEX('Allocation Points'!$B$3:$AG$32,AL16,COUNTIF(AL$11:AL$40,AL16)+2)</f>
        <v>0</v>
      </c>
      <c r="AN16" s="68"/>
      <c r="AO16" s="64">
        <f>AA211</f>
        <v>180</v>
      </c>
      <c r="AP16" s="4">
        <f>RANK(AO16,AO$11:AO$40,1)+COUNTIF(AO$11:$AO16,AO16)-1</f>
        <v>6</v>
      </c>
      <c r="AQ16" s="4">
        <f t="shared" si="5"/>
        <v>1</v>
      </c>
      <c r="AR16" s="4">
        <f>IF(ISBLANK($C16),0,1)*INDEX('Allocation Points'!$B$3:$AG$32,AQ16,COUNTIF(AQ$11:AQ$40,AQ16)+2)</f>
        <v>0</v>
      </c>
    </row>
    <row r="17" spans="2:44" x14ac:dyDescent="0.25">
      <c r="B17" s="61">
        <v>7</v>
      </c>
      <c r="C17" s="7"/>
      <c r="D17" s="9"/>
      <c r="E17" s="51">
        <v>20</v>
      </c>
      <c r="F17" s="73"/>
      <c r="G17" s="74">
        <v>10</v>
      </c>
      <c r="H17" s="75">
        <v>10</v>
      </c>
      <c r="I17" s="75">
        <v>10</v>
      </c>
      <c r="J17" s="75">
        <v>10</v>
      </c>
      <c r="K17" s="75">
        <v>10</v>
      </c>
      <c r="L17" s="75">
        <v>10</v>
      </c>
      <c r="M17" s="75">
        <v>10</v>
      </c>
      <c r="N17" s="75">
        <v>10</v>
      </c>
      <c r="O17" s="76">
        <v>10</v>
      </c>
      <c r="P17" s="77">
        <f t="shared" si="0"/>
        <v>90</v>
      </c>
      <c r="Q17" s="78">
        <v>10</v>
      </c>
      <c r="R17" s="75">
        <v>10</v>
      </c>
      <c r="S17" s="75">
        <v>10</v>
      </c>
      <c r="T17" s="75">
        <v>10</v>
      </c>
      <c r="U17" s="75">
        <v>10</v>
      </c>
      <c r="V17" s="75">
        <v>10</v>
      </c>
      <c r="W17" s="75">
        <v>10</v>
      </c>
      <c r="X17" s="75">
        <v>10</v>
      </c>
      <c r="Y17" s="76">
        <v>10</v>
      </c>
      <c r="Z17" s="62">
        <f t="shared" si="1"/>
        <v>90</v>
      </c>
      <c r="AA17" s="63">
        <f t="shared" si="2"/>
        <v>180</v>
      </c>
      <c r="AB17" s="201" t="s">
        <v>105</v>
      </c>
      <c r="AC17" s="202" t="s">
        <v>95</v>
      </c>
      <c r="AD17" s="2"/>
      <c r="AE17" s="64">
        <f>$AA$235</f>
        <v>0</v>
      </c>
      <c r="AF17" s="4">
        <f>RANK(AE17,AE$11:AE$40,0)+COUNTIF(AE$11:$AE17,AE17)-1</f>
        <v>7</v>
      </c>
      <c r="AG17" s="4">
        <f t="shared" si="3"/>
        <v>1</v>
      </c>
      <c r="AH17" s="4">
        <f>IF(ISBLANK($C17),0,1)*INDEX('Allocation Points'!$B$3:$AG$32,AG17,COUNTIF(AG$11:AG$40,AG17)+2)</f>
        <v>0</v>
      </c>
      <c r="AI17" s="68"/>
      <c r="AJ17" s="64">
        <f>AA236</f>
        <v>0</v>
      </c>
      <c r="AK17" s="4">
        <f>RANK(AJ17,AJ$11:AJ$40,0)+COUNTIF(AJ$11:$AJ17,AJ17)-1</f>
        <v>7</v>
      </c>
      <c r="AL17" s="4">
        <f t="shared" si="4"/>
        <v>1</v>
      </c>
      <c r="AM17" s="4">
        <f>IF(ISBLANK($C17),0,1)*INDEX('Allocation Points'!$B$3:$AG$32,AL17,COUNTIF(AL$11:AL$40,AL17)+2)</f>
        <v>0</v>
      </c>
      <c r="AN17" s="68"/>
      <c r="AO17" s="64">
        <f>AA234</f>
        <v>180</v>
      </c>
      <c r="AP17" s="4">
        <f>RANK(AO17,AO$11:AO$40,1)+COUNTIF(AO$11:$AO17,AO17)-1</f>
        <v>7</v>
      </c>
      <c r="AQ17" s="4">
        <f t="shared" si="5"/>
        <v>1</v>
      </c>
      <c r="AR17" s="4">
        <f>IF(ISBLANK($C17),0,1)*INDEX('Allocation Points'!$B$3:$AG$32,AQ17,COUNTIF(AQ$11:AQ$40,AQ17)+2)</f>
        <v>0</v>
      </c>
    </row>
    <row r="18" spans="2:44" x14ac:dyDescent="0.25">
      <c r="B18" s="61">
        <v>8</v>
      </c>
      <c r="C18" s="7"/>
      <c r="D18" s="12"/>
      <c r="E18" s="51">
        <v>20</v>
      </c>
      <c r="F18" s="73"/>
      <c r="G18" s="74">
        <v>10</v>
      </c>
      <c r="H18" s="75">
        <v>10</v>
      </c>
      <c r="I18" s="75">
        <v>10</v>
      </c>
      <c r="J18" s="75">
        <v>10</v>
      </c>
      <c r="K18" s="75">
        <v>10</v>
      </c>
      <c r="L18" s="75">
        <v>10</v>
      </c>
      <c r="M18" s="75">
        <v>10</v>
      </c>
      <c r="N18" s="75">
        <v>10</v>
      </c>
      <c r="O18" s="76">
        <v>10</v>
      </c>
      <c r="P18" s="77">
        <f t="shared" si="0"/>
        <v>90</v>
      </c>
      <c r="Q18" s="78">
        <v>10</v>
      </c>
      <c r="R18" s="75">
        <v>10</v>
      </c>
      <c r="S18" s="75">
        <v>10</v>
      </c>
      <c r="T18" s="75">
        <v>10</v>
      </c>
      <c r="U18" s="75">
        <v>10</v>
      </c>
      <c r="V18" s="75">
        <v>10</v>
      </c>
      <c r="W18" s="75">
        <v>10</v>
      </c>
      <c r="X18" s="75">
        <v>10</v>
      </c>
      <c r="Y18" s="76">
        <v>10</v>
      </c>
      <c r="Z18" s="62">
        <f t="shared" si="1"/>
        <v>90</v>
      </c>
      <c r="AA18" s="63">
        <f t="shared" si="2"/>
        <v>180</v>
      </c>
      <c r="AB18" s="201" t="s">
        <v>105</v>
      </c>
      <c r="AC18" s="202" t="s">
        <v>95</v>
      </c>
      <c r="AE18" s="64">
        <f>$AA$258</f>
        <v>0</v>
      </c>
      <c r="AF18" s="4">
        <f>RANK(AE18,AE$11:AE$40,0)+COUNTIF(AE$11:$AE18,AE18)-1</f>
        <v>8</v>
      </c>
      <c r="AG18" s="4">
        <f t="shared" si="3"/>
        <v>1</v>
      </c>
      <c r="AH18" s="4">
        <f>IF(ISBLANK($C18),0,1)*INDEX('Allocation Points'!$B$3:$AG$32,AG18,COUNTIF(AG$11:AG$40,AG18)+2)</f>
        <v>0</v>
      </c>
      <c r="AI18" s="68"/>
      <c r="AJ18" s="64">
        <f>AA259</f>
        <v>0</v>
      </c>
      <c r="AK18" s="4">
        <f>RANK(AJ18,AJ$11:AJ$40,0)+COUNTIF(AJ$11:$AJ18,AJ18)-1</f>
        <v>8</v>
      </c>
      <c r="AL18" s="4">
        <f t="shared" si="4"/>
        <v>1</v>
      </c>
      <c r="AM18" s="4">
        <f>IF(ISBLANK($C18),0,1)*INDEX('Allocation Points'!$B$3:$AG$32,AL18,COUNTIF(AL$11:AL$40,AL18)+2)</f>
        <v>0</v>
      </c>
      <c r="AN18" s="68"/>
      <c r="AO18" s="64">
        <f>AA257</f>
        <v>180</v>
      </c>
      <c r="AP18" s="4">
        <f>RANK(AO18,AO$11:AO$40,1)+COUNTIF(AO$11:$AO18,AO18)-1</f>
        <v>8</v>
      </c>
      <c r="AQ18" s="4">
        <f t="shared" si="5"/>
        <v>1</v>
      </c>
      <c r="AR18" s="4">
        <f>IF(ISBLANK($C18),0,1)*INDEX('Allocation Points'!$B$3:$AG$32,AQ18,COUNTIF(AQ$11:AQ$40,AQ18)+2)</f>
        <v>0</v>
      </c>
    </row>
    <row r="19" spans="2:44" x14ac:dyDescent="0.25">
      <c r="B19" s="61">
        <v>9</v>
      </c>
      <c r="C19" s="7"/>
      <c r="D19" s="10"/>
      <c r="E19" s="51">
        <v>20</v>
      </c>
      <c r="F19" s="73"/>
      <c r="G19" s="74">
        <v>10</v>
      </c>
      <c r="H19" s="75">
        <v>10</v>
      </c>
      <c r="I19" s="75">
        <v>10</v>
      </c>
      <c r="J19" s="75">
        <v>10</v>
      </c>
      <c r="K19" s="75">
        <v>10</v>
      </c>
      <c r="L19" s="75">
        <v>10</v>
      </c>
      <c r="M19" s="75">
        <v>10</v>
      </c>
      <c r="N19" s="75">
        <v>10</v>
      </c>
      <c r="O19" s="76">
        <v>10</v>
      </c>
      <c r="P19" s="77">
        <f t="shared" si="0"/>
        <v>90</v>
      </c>
      <c r="Q19" s="78">
        <v>10</v>
      </c>
      <c r="R19" s="75">
        <v>10</v>
      </c>
      <c r="S19" s="75">
        <v>10</v>
      </c>
      <c r="T19" s="75">
        <v>10</v>
      </c>
      <c r="U19" s="75">
        <v>10</v>
      </c>
      <c r="V19" s="75">
        <v>10</v>
      </c>
      <c r="W19" s="75">
        <v>10</v>
      </c>
      <c r="X19" s="75">
        <v>10</v>
      </c>
      <c r="Y19" s="76">
        <v>10</v>
      </c>
      <c r="Z19" s="62">
        <f t="shared" si="1"/>
        <v>90</v>
      </c>
      <c r="AA19" s="63">
        <f t="shared" si="2"/>
        <v>180</v>
      </c>
      <c r="AB19" s="201" t="s">
        <v>105</v>
      </c>
      <c r="AC19" s="202" t="s">
        <v>95</v>
      </c>
      <c r="AE19" s="64">
        <f>$AA$281</f>
        <v>0</v>
      </c>
      <c r="AF19" s="4">
        <f>RANK(AE19,AE$11:AE$40,0)+COUNTIF(AE$11:$AE19,AE19)-1</f>
        <v>9</v>
      </c>
      <c r="AG19" s="4">
        <f t="shared" si="3"/>
        <v>1</v>
      </c>
      <c r="AH19" s="4">
        <f>IF(ISBLANK($C19),0,1)*INDEX('Allocation Points'!$B$3:$AG$32,AG19,COUNTIF(AG$11:AG$40,AG19)+2)</f>
        <v>0</v>
      </c>
      <c r="AI19" s="68"/>
      <c r="AJ19" s="64">
        <f>AA282</f>
        <v>0</v>
      </c>
      <c r="AK19" s="4">
        <f>RANK(AJ19,AJ$11:AJ$40,0)+COUNTIF(AJ$11:$AJ19,AJ19)-1</f>
        <v>9</v>
      </c>
      <c r="AL19" s="4">
        <f t="shared" si="4"/>
        <v>1</v>
      </c>
      <c r="AM19" s="4">
        <f>IF(ISBLANK($C19),0,1)*INDEX('Allocation Points'!$B$3:$AG$32,AL19,COUNTIF(AL$11:AL$40,AL19)+2)</f>
        <v>0</v>
      </c>
      <c r="AN19" s="68"/>
      <c r="AO19" s="64">
        <f>AA280</f>
        <v>180</v>
      </c>
      <c r="AP19" s="4">
        <f>RANK(AO19,AO$11:AO$40,1)+COUNTIF(AO$11:$AO19,AO19)-1</f>
        <v>9</v>
      </c>
      <c r="AQ19" s="4">
        <f t="shared" si="5"/>
        <v>1</v>
      </c>
      <c r="AR19" s="4">
        <f>IF(ISBLANK($C19),0,1)*INDEX('Allocation Points'!$B$3:$AG$32,AQ19,COUNTIF(AQ$11:AQ$40,AQ19)+2)</f>
        <v>0</v>
      </c>
    </row>
    <row r="20" spans="2:44" x14ac:dyDescent="0.25">
      <c r="B20" s="61">
        <v>10</v>
      </c>
      <c r="C20" s="11"/>
      <c r="D20" s="9"/>
      <c r="E20" s="51">
        <v>20</v>
      </c>
      <c r="F20" s="73"/>
      <c r="G20" s="74">
        <v>10</v>
      </c>
      <c r="H20" s="75">
        <v>10</v>
      </c>
      <c r="I20" s="75">
        <v>10</v>
      </c>
      <c r="J20" s="75">
        <v>10</v>
      </c>
      <c r="K20" s="75">
        <v>10</v>
      </c>
      <c r="L20" s="75">
        <v>10</v>
      </c>
      <c r="M20" s="75">
        <v>10</v>
      </c>
      <c r="N20" s="75">
        <v>10</v>
      </c>
      <c r="O20" s="76">
        <v>10</v>
      </c>
      <c r="P20" s="77">
        <f t="shared" si="0"/>
        <v>90</v>
      </c>
      <c r="Q20" s="78">
        <v>10</v>
      </c>
      <c r="R20" s="75">
        <v>10</v>
      </c>
      <c r="S20" s="75">
        <v>10</v>
      </c>
      <c r="T20" s="75">
        <v>10</v>
      </c>
      <c r="U20" s="75">
        <v>10</v>
      </c>
      <c r="V20" s="75">
        <v>10</v>
      </c>
      <c r="W20" s="75">
        <v>10</v>
      </c>
      <c r="X20" s="75">
        <v>10</v>
      </c>
      <c r="Y20" s="76">
        <v>10</v>
      </c>
      <c r="Z20" s="62">
        <f t="shared" si="1"/>
        <v>90</v>
      </c>
      <c r="AA20" s="63">
        <f t="shared" si="2"/>
        <v>180</v>
      </c>
      <c r="AB20" s="201" t="s">
        <v>105</v>
      </c>
      <c r="AC20" s="202" t="s">
        <v>95</v>
      </c>
      <c r="AD20" s="2"/>
      <c r="AE20" s="64">
        <f>$AA$304</f>
        <v>0</v>
      </c>
      <c r="AF20" s="4">
        <f>RANK(AE20,AE$11:AE$40,0)+COUNTIF(AE$11:$AE20,AE20)-1</f>
        <v>10</v>
      </c>
      <c r="AG20" s="4">
        <f t="shared" si="3"/>
        <v>1</v>
      </c>
      <c r="AH20" s="4">
        <f>IF(ISBLANK($C20),0,1)*INDEX('Allocation Points'!$B$3:$AG$32,AG20,COUNTIF(AG$11:AG$40,AG20)+2)</f>
        <v>0</v>
      </c>
      <c r="AI20" s="68"/>
      <c r="AJ20" s="64">
        <f>AA305</f>
        <v>0</v>
      </c>
      <c r="AK20" s="4">
        <f>RANK(AJ20,AJ$11:AJ$40,0)+COUNTIF(AJ$11:$AJ20,AJ20)-1</f>
        <v>10</v>
      </c>
      <c r="AL20" s="4">
        <f t="shared" si="4"/>
        <v>1</v>
      </c>
      <c r="AM20" s="4">
        <f>IF(ISBLANK($C20),0,1)*INDEX('Allocation Points'!$B$3:$AG$32,AL20,COUNTIF(AL$11:AL$40,AL20)+2)</f>
        <v>0</v>
      </c>
      <c r="AN20" s="68"/>
      <c r="AO20" s="64">
        <f>AA303</f>
        <v>180</v>
      </c>
      <c r="AP20" s="4">
        <f>RANK(AO20,AO$11:AO$40,1)+COUNTIF(AO$11:$AO20,AO20)-1</f>
        <v>10</v>
      </c>
      <c r="AQ20" s="4">
        <f t="shared" si="5"/>
        <v>1</v>
      </c>
      <c r="AR20" s="4">
        <f>IF(ISBLANK($C20),0,1)*INDEX('Allocation Points'!$B$3:$AG$32,AQ20,COUNTIF(AQ$11:AQ$40,AQ20)+2)</f>
        <v>0</v>
      </c>
    </row>
    <row r="21" spans="2:44" x14ac:dyDescent="0.25">
      <c r="B21" s="61">
        <v>11</v>
      </c>
      <c r="C21" s="66"/>
      <c r="D21" s="10"/>
      <c r="E21" s="51">
        <v>20</v>
      </c>
      <c r="F21" s="73"/>
      <c r="G21" s="74">
        <v>10</v>
      </c>
      <c r="H21" s="75">
        <v>10</v>
      </c>
      <c r="I21" s="75">
        <v>10</v>
      </c>
      <c r="J21" s="75">
        <v>10</v>
      </c>
      <c r="K21" s="75">
        <v>10</v>
      </c>
      <c r="L21" s="75">
        <v>10</v>
      </c>
      <c r="M21" s="75">
        <v>10</v>
      </c>
      <c r="N21" s="75">
        <v>10</v>
      </c>
      <c r="O21" s="76">
        <v>10</v>
      </c>
      <c r="P21" s="77">
        <f t="shared" si="0"/>
        <v>90</v>
      </c>
      <c r="Q21" s="78">
        <v>10</v>
      </c>
      <c r="R21" s="75">
        <v>10</v>
      </c>
      <c r="S21" s="75">
        <v>10</v>
      </c>
      <c r="T21" s="75">
        <v>10</v>
      </c>
      <c r="U21" s="75">
        <v>10</v>
      </c>
      <c r="V21" s="75">
        <v>10</v>
      </c>
      <c r="W21" s="75">
        <v>10</v>
      </c>
      <c r="X21" s="75">
        <v>10</v>
      </c>
      <c r="Y21" s="76">
        <v>10</v>
      </c>
      <c r="Z21" s="62">
        <f t="shared" si="1"/>
        <v>90</v>
      </c>
      <c r="AA21" s="63">
        <f t="shared" si="2"/>
        <v>180</v>
      </c>
      <c r="AB21" s="201" t="s">
        <v>105</v>
      </c>
      <c r="AC21" s="202" t="s">
        <v>95</v>
      </c>
      <c r="AE21" s="64">
        <f>$AA$327</f>
        <v>0</v>
      </c>
      <c r="AF21" s="4">
        <f>RANK(AE21,AE$11:AE$40,0)+COUNTIF(AE$11:$AE21,AE21)-1</f>
        <v>11</v>
      </c>
      <c r="AG21" s="4">
        <f t="shared" si="3"/>
        <v>1</v>
      </c>
      <c r="AH21" s="4">
        <f>IF(ISBLANK($C21),0,1)*INDEX('Allocation Points'!$B$3:$AG$32,AG21,COUNTIF(AG$11:AG$40,AG21)+2)</f>
        <v>0</v>
      </c>
      <c r="AI21" s="68"/>
      <c r="AJ21" s="64">
        <f>AA328</f>
        <v>0</v>
      </c>
      <c r="AK21" s="4">
        <f>RANK(AJ21,AJ$11:AJ$40,0)+COUNTIF(AJ$11:$AJ21,AJ21)-1</f>
        <v>11</v>
      </c>
      <c r="AL21" s="4">
        <f t="shared" si="4"/>
        <v>1</v>
      </c>
      <c r="AM21" s="4">
        <f>IF(ISBLANK($C21),0,1)*INDEX('Allocation Points'!$B$3:$AG$32,AL21,COUNTIF(AL$11:AL$40,AL21)+2)</f>
        <v>0</v>
      </c>
      <c r="AN21" s="68"/>
      <c r="AO21" s="64">
        <f>AA326</f>
        <v>180</v>
      </c>
      <c r="AP21" s="4">
        <f>RANK(AO21,AO$11:AO$40,1)+COUNTIF(AO$11:$AO21,AO21)-1</f>
        <v>11</v>
      </c>
      <c r="AQ21" s="4">
        <f t="shared" si="5"/>
        <v>1</v>
      </c>
      <c r="AR21" s="4">
        <f>IF(ISBLANK($C21),0,1)*INDEX('Allocation Points'!$B$3:$AG$32,AQ21,COUNTIF(AQ$11:AQ$40,AQ21)+2)</f>
        <v>0</v>
      </c>
    </row>
    <row r="22" spans="2:44" x14ac:dyDescent="0.25">
      <c r="B22" s="61">
        <v>12</v>
      </c>
      <c r="C22" s="65"/>
      <c r="D22" s="12"/>
      <c r="E22" s="51">
        <v>20</v>
      </c>
      <c r="F22" s="73"/>
      <c r="G22" s="74">
        <v>10</v>
      </c>
      <c r="H22" s="75">
        <v>10</v>
      </c>
      <c r="I22" s="75">
        <v>10</v>
      </c>
      <c r="J22" s="75">
        <v>10</v>
      </c>
      <c r="K22" s="75">
        <v>10</v>
      </c>
      <c r="L22" s="75">
        <v>10</v>
      </c>
      <c r="M22" s="75">
        <v>10</v>
      </c>
      <c r="N22" s="75">
        <v>10</v>
      </c>
      <c r="O22" s="76">
        <v>10</v>
      </c>
      <c r="P22" s="77">
        <f t="shared" si="0"/>
        <v>90</v>
      </c>
      <c r="Q22" s="78">
        <v>10</v>
      </c>
      <c r="R22" s="75">
        <v>10</v>
      </c>
      <c r="S22" s="75">
        <v>10</v>
      </c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6">
        <v>10</v>
      </c>
      <c r="Z22" s="62">
        <f t="shared" si="1"/>
        <v>90</v>
      </c>
      <c r="AA22" s="63">
        <f t="shared" si="2"/>
        <v>180</v>
      </c>
      <c r="AB22" s="201" t="s">
        <v>105</v>
      </c>
      <c r="AC22" s="202" t="s">
        <v>95</v>
      </c>
      <c r="AD22" s="2"/>
      <c r="AE22" s="64">
        <f>$AA$350</f>
        <v>0</v>
      </c>
      <c r="AF22" s="4">
        <f>RANK(AE22,AE$11:AE$40,0)+COUNTIF(AE$11:$AE22,AE22)-1</f>
        <v>12</v>
      </c>
      <c r="AG22" s="4">
        <f t="shared" si="3"/>
        <v>1</v>
      </c>
      <c r="AH22" s="4">
        <f>IF(ISBLANK($C22),0,1)*INDEX('Allocation Points'!$B$3:$AG$32,AG22,COUNTIF(AG$11:AG$40,AG22)+2)</f>
        <v>0</v>
      </c>
      <c r="AI22" s="68"/>
      <c r="AJ22" s="64">
        <f>AA351</f>
        <v>0</v>
      </c>
      <c r="AK22" s="4">
        <f>RANK(AJ22,AJ$11:AJ$40,0)+COUNTIF(AJ$11:$AJ22,AJ22)-1</f>
        <v>12</v>
      </c>
      <c r="AL22" s="4">
        <f t="shared" si="4"/>
        <v>1</v>
      </c>
      <c r="AM22" s="4">
        <f>IF(ISBLANK($C22),0,1)*INDEX('Allocation Points'!$B$3:$AG$32,AL22,COUNTIF(AL$11:AL$40,AL22)+2)</f>
        <v>0</v>
      </c>
      <c r="AN22" s="68"/>
      <c r="AO22" s="64">
        <f>AA349</f>
        <v>180</v>
      </c>
      <c r="AP22" s="4">
        <f>RANK(AO22,AO$11:AO$40,1)+COUNTIF(AO$11:$AO22,AO22)-1</f>
        <v>12</v>
      </c>
      <c r="AQ22" s="4">
        <f t="shared" si="5"/>
        <v>1</v>
      </c>
      <c r="AR22" s="4">
        <f>IF(ISBLANK($C22),0,1)*INDEX('Allocation Points'!$B$3:$AG$32,AQ22,COUNTIF(AQ$11:AQ$40,AQ22)+2)</f>
        <v>0</v>
      </c>
    </row>
    <row r="23" spans="2:44" x14ac:dyDescent="0.25">
      <c r="B23" s="67">
        <v>13</v>
      </c>
      <c r="C23" s="7"/>
      <c r="D23" s="10"/>
      <c r="E23" s="51">
        <v>20</v>
      </c>
      <c r="F23" s="73"/>
      <c r="G23" s="74">
        <v>10</v>
      </c>
      <c r="H23" s="75">
        <v>10</v>
      </c>
      <c r="I23" s="75">
        <v>10</v>
      </c>
      <c r="J23" s="75">
        <v>10</v>
      </c>
      <c r="K23" s="75">
        <v>10</v>
      </c>
      <c r="L23" s="75">
        <v>10</v>
      </c>
      <c r="M23" s="75">
        <v>10</v>
      </c>
      <c r="N23" s="75">
        <v>10</v>
      </c>
      <c r="O23" s="76">
        <v>10</v>
      </c>
      <c r="P23" s="77">
        <f t="shared" si="0"/>
        <v>90</v>
      </c>
      <c r="Q23" s="78">
        <v>10</v>
      </c>
      <c r="R23" s="75">
        <v>10</v>
      </c>
      <c r="S23" s="75">
        <v>10</v>
      </c>
      <c r="T23" s="75">
        <v>10</v>
      </c>
      <c r="U23" s="75">
        <v>10</v>
      </c>
      <c r="V23" s="75">
        <v>10</v>
      </c>
      <c r="W23" s="75">
        <v>10</v>
      </c>
      <c r="X23" s="75">
        <v>10</v>
      </c>
      <c r="Y23" s="76">
        <v>10</v>
      </c>
      <c r="Z23" s="62">
        <f t="shared" si="1"/>
        <v>90</v>
      </c>
      <c r="AA23" s="63">
        <f t="shared" si="2"/>
        <v>180</v>
      </c>
      <c r="AB23" s="201" t="s">
        <v>105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</v>
      </c>
      <c r="AH23" s="64">
        <f>IF(ISBLANK($C23),0,1)*INDEX('Allocation Points'!$B$3:$AG$32,AG23,COUNTIF(AG$11:AG$40,AG23)+2)</f>
        <v>0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</v>
      </c>
      <c r="AM23" s="64">
        <f>IF(ISBLANK($C23),0,1)*INDEX('Allocation Points'!$B$3:$AG$32,AL23,COUNTIF(AL$11:AL$40,AL23)+2)</f>
        <v>0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</v>
      </c>
      <c r="AR23" s="64">
        <f>IF(ISBLANK($C23),0,1)*INDEX('Allocation Points'!$B$3:$AG$32,AQ23,COUNTIF(AQ$11:AQ$40,AQ23)+2)</f>
        <v>0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si="0"/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0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0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0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0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0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6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>
        <f t="shared" ref="C50:C79" si="7">INDEX($C$11:$AP$40,MATCH(B50,$AF$11:$AF$40,0),1)</f>
        <v>0</v>
      </c>
      <c r="D50" s="93">
        <f t="shared" ref="D50:D79" si="8">INDEX($C$11:$AP$40,MATCH(B50,$AF$11:$AF$40,0),2)</f>
        <v>0</v>
      </c>
      <c r="E50" s="177">
        <f t="shared" ref="E50:E79" si="9">INDEX($C$11:$AP$40,MATCH(B50,$AF$11:$AF$40,0),29)</f>
        <v>0</v>
      </c>
      <c r="I50" s="92">
        <v>1</v>
      </c>
      <c r="J50" s="231">
        <f t="shared" ref="J50:J79" si="10">INDEX($C$11:$AP$40,MATCH(I50,$AK$11:$AK$40,0),1)</f>
        <v>0</v>
      </c>
      <c r="K50" s="232"/>
      <c r="L50" s="232"/>
      <c r="M50" s="233"/>
      <c r="N50" s="231">
        <f t="shared" ref="N50:N79" si="11">INDEX($C$11:$AP$40,MATCH(I50,$AK$11:$AK$40,0),2)</f>
        <v>0</v>
      </c>
      <c r="O50" s="232"/>
      <c r="P50" s="233"/>
      <c r="Q50" s="177">
        <f t="shared" ref="Q50:Q79" si="12">INDEX($C$11:$AP$40,MATCH(I50,$AK$11:$AK$40,0),34)</f>
        <v>0</v>
      </c>
      <c r="T50" s="1"/>
      <c r="U50" s="92">
        <v>1</v>
      </c>
      <c r="V50" s="231">
        <f t="shared" ref="V50:V79" si="13">INDEX($C$11:$AP$40,MATCH(U50,$AP$11:$AP$40,0),1)</f>
        <v>0</v>
      </c>
      <c r="W50" s="232"/>
      <c r="X50" s="232"/>
      <c r="Y50" s="233"/>
      <c r="Z50" s="231">
        <f t="shared" ref="Z50:Z79" si="14">INDEX($C$11:$AP$40,MATCH(U50,$AP$11:$AP$40,0),2)</f>
        <v>0</v>
      </c>
      <c r="AA50" s="233"/>
      <c r="AB50" s="177">
        <f t="shared" ref="AB50:AB79" si="15">INDEX($C$11:$AP$40,MATCH(U50,$AP$11:$AP$40,0),39)</f>
        <v>180</v>
      </c>
      <c r="AC50" s="198"/>
      <c r="AD50" s="198"/>
    </row>
    <row r="51" spans="2:30" x14ac:dyDescent="0.25">
      <c r="B51" s="92">
        <v>2</v>
      </c>
      <c r="C51" s="93">
        <f t="shared" si="7"/>
        <v>0</v>
      </c>
      <c r="D51" s="4">
        <f t="shared" si="8"/>
        <v>0</v>
      </c>
      <c r="E51" s="178">
        <f t="shared" si="9"/>
        <v>0</v>
      </c>
      <c r="I51" s="92">
        <v>2</v>
      </c>
      <c r="J51" s="234">
        <f t="shared" si="10"/>
        <v>0</v>
      </c>
      <c r="K51" s="235"/>
      <c r="L51" s="235"/>
      <c r="M51" s="236"/>
      <c r="N51" s="234">
        <f t="shared" si="11"/>
        <v>0</v>
      </c>
      <c r="O51" s="235"/>
      <c r="P51" s="236"/>
      <c r="Q51" s="177">
        <f t="shared" si="12"/>
        <v>0</v>
      </c>
      <c r="T51" s="1"/>
      <c r="U51" s="92">
        <v>2</v>
      </c>
      <c r="V51" s="234">
        <f t="shared" si="13"/>
        <v>0</v>
      </c>
      <c r="W51" s="235"/>
      <c r="X51" s="235"/>
      <c r="Y51" s="236"/>
      <c r="Z51" s="234">
        <f t="shared" si="14"/>
        <v>0</v>
      </c>
      <c r="AA51" s="236"/>
      <c r="AB51" s="178">
        <f t="shared" si="15"/>
        <v>180</v>
      </c>
      <c r="AC51" s="198"/>
      <c r="AD51" s="198"/>
    </row>
    <row r="52" spans="2:30" x14ac:dyDescent="0.25">
      <c r="B52" s="92">
        <v>3</v>
      </c>
      <c r="C52" s="4">
        <f t="shared" si="7"/>
        <v>0</v>
      </c>
      <c r="D52" s="4">
        <f t="shared" si="8"/>
        <v>0</v>
      </c>
      <c r="E52" s="178">
        <f t="shared" si="9"/>
        <v>0</v>
      </c>
      <c r="I52" s="92">
        <v>3</v>
      </c>
      <c r="J52" s="234">
        <f t="shared" si="10"/>
        <v>0</v>
      </c>
      <c r="K52" s="235"/>
      <c r="L52" s="235"/>
      <c r="M52" s="236"/>
      <c r="N52" s="234">
        <f t="shared" si="11"/>
        <v>0</v>
      </c>
      <c r="O52" s="235"/>
      <c r="P52" s="236"/>
      <c r="Q52" s="177">
        <f t="shared" si="12"/>
        <v>0</v>
      </c>
      <c r="T52" s="1"/>
      <c r="U52" s="92">
        <v>3</v>
      </c>
      <c r="V52" s="234">
        <f t="shared" si="13"/>
        <v>0</v>
      </c>
      <c r="W52" s="235"/>
      <c r="X52" s="235"/>
      <c r="Y52" s="236"/>
      <c r="Z52" s="234">
        <f t="shared" si="14"/>
        <v>0</v>
      </c>
      <c r="AA52" s="236"/>
      <c r="AB52" s="178">
        <f t="shared" si="15"/>
        <v>180</v>
      </c>
      <c r="AC52" s="198"/>
      <c r="AD52" s="198"/>
    </row>
    <row r="53" spans="2:30" x14ac:dyDescent="0.25">
      <c r="B53" s="92">
        <v>4</v>
      </c>
      <c r="C53" s="4">
        <f t="shared" si="7"/>
        <v>0</v>
      </c>
      <c r="D53" s="4">
        <f t="shared" si="8"/>
        <v>0</v>
      </c>
      <c r="E53" s="178">
        <f t="shared" si="9"/>
        <v>0</v>
      </c>
      <c r="I53" s="92">
        <v>4</v>
      </c>
      <c r="J53" s="234">
        <f t="shared" si="10"/>
        <v>0</v>
      </c>
      <c r="K53" s="235"/>
      <c r="L53" s="235"/>
      <c r="M53" s="236"/>
      <c r="N53" s="234">
        <f t="shared" si="11"/>
        <v>0</v>
      </c>
      <c r="O53" s="235"/>
      <c r="P53" s="236"/>
      <c r="Q53" s="177">
        <f t="shared" si="12"/>
        <v>0</v>
      </c>
      <c r="T53" s="1"/>
      <c r="U53" s="92">
        <v>4</v>
      </c>
      <c r="V53" s="234">
        <f t="shared" si="13"/>
        <v>0</v>
      </c>
      <c r="W53" s="235"/>
      <c r="X53" s="235"/>
      <c r="Y53" s="236"/>
      <c r="Z53" s="234">
        <f t="shared" si="14"/>
        <v>0</v>
      </c>
      <c r="AA53" s="236"/>
      <c r="AB53" s="178">
        <f t="shared" si="15"/>
        <v>180</v>
      </c>
      <c r="AC53" s="198"/>
      <c r="AD53" s="198"/>
    </row>
    <row r="54" spans="2:30" x14ac:dyDescent="0.25">
      <c r="B54" s="92">
        <v>5</v>
      </c>
      <c r="C54" s="4">
        <f t="shared" si="7"/>
        <v>0</v>
      </c>
      <c r="D54" s="4">
        <f t="shared" si="8"/>
        <v>0</v>
      </c>
      <c r="E54" s="178">
        <f t="shared" si="9"/>
        <v>0</v>
      </c>
      <c r="I54" s="92">
        <v>5</v>
      </c>
      <c r="J54" s="234">
        <f t="shared" si="10"/>
        <v>0</v>
      </c>
      <c r="K54" s="235"/>
      <c r="L54" s="235"/>
      <c r="M54" s="236"/>
      <c r="N54" s="234">
        <f t="shared" si="11"/>
        <v>0</v>
      </c>
      <c r="O54" s="235"/>
      <c r="P54" s="236"/>
      <c r="Q54" s="177">
        <f t="shared" si="12"/>
        <v>0</v>
      </c>
      <c r="T54" s="1"/>
      <c r="U54" s="92">
        <v>5</v>
      </c>
      <c r="V54" s="234">
        <f t="shared" si="13"/>
        <v>0</v>
      </c>
      <c r="W54" s="235"/>
      <c r="X54" s="235"/>
      <c r="Y54" s="236"/>
      <c r="Z54" s="234">
        <f t="shared" si="14"/>
        <v>0</v>
      </c>
      <c r="AA54" s="236"/>
      <c r="AB54" s="178">
        <f t="shared" si="15"/>
        <v>180</v>
      </c>
      <c r="AC54" s="198"/>
      <c r="AD54" s="198"/>
    </row>
    <row r="55" spans="2:30" x14ac:dyDescent="0.25">
      <c r="B55" s="92">
        <v>6</v>
      </c>
      <c r="C55" s="4">
        <f t="shared" si="7"/>
        <v>0</v>
      </c>
      <c r="D55" s="4">
        <f t="shared" si="8"/>
        <v>0</v>
      </c>
      <c r="E55" s="178">
        <f t="shared" si="9"/>
        <v>0</v>
      </c>
      <c r="I55" s="92">
        <v>6</v>
      </c>
      <c r="J55" s="234">
        <f t="shared" si="10"/>
        <v>0</v>
      </c>
      <c r="K55" s="235"/>
      <c r="L55" s="235"/>
      <c r="M55" s="236"/>
      <c r="N55" s="234">
        <f t="shared" si="11"/>
        <v>0</v>
      </c>
      <c r="O55" s="235"/>
      <c r="P55" s="236"/>
      <c r="Q55" s="177">
        <f t="shared" si="12"/>
        <v>0</v>
      </c>
      <c r="T55" s="1"/>
      <c r="U55" s="92">
        <v>6</v>
      </c>
      <c r="V55" s="234">
        <f t="shared" si="13"/>
        <v>0</v>
      </c>
      <c r="W55" s="235"/>
      <c r="X55" s="235"/>
      <c r="Y55" s="236"/>
      <c r="Z55" s="234">
        <f t="shared" si="14"/>
        <v>0</v>
      </c>
      <c r="AA55" s="236"/>
      <c r="AB55" s="178">
        <f t="shared" si="15"/>
        <v>180</v>
      </c>
      <c r="AC55" s="198"/>
      <c r="AD55" s="198"/>
    </row>
    <row r="56" spans="2:30" x14ac:dyDescent="0.25">
      <c r="B56" s="92">
        <v>7</v>
      </c>
      <c r="C56" s="4">
        <f t="shared" si="7"/>
        <v>0</v>
      </c>
      <c r="D56" s="4">
        <f t="shared" si="8"/>
        <v>0</v>
      </c>
      <c r="E56" s="178">
        <f t="shared" si="9"/>
        <v>0</v>
      </c>
      <c r="I56" s="92">
        <v>7</v>
      </c>
      <c r="J56" s="234">
        <f t="shared" si="10"/>
        <v>0</v>
      </c>
      <c r="K56" s="235"/>
      <c r="L56" s="235"/>
      <c r="M56" s="236"/>
      <c r="N56" s="234">
        <f t="shared" si="11"/>
        <v>0</v>
      </c>
      <c r="O56" s="235"/>
      <c r="P56" s="236"/>
      <c r="Q56" s="177">
        <f t="shared" si="12"/>
        <v>0</v>
      </c>
      <c r="T56" s="1"/>
      <c r="U56" s="92">
        <v>7</v>
      </c>
      <c r="V56" s="234">
        <f t="shared" si="13"/>
        <v>0</v>
      </c>
      <c r="W56" s="235"/>
      <c r="X56" s="235"/>
      <c r="Y56" s="236"/>
      <c r="Z56" s="234">
        <f t="shared" si="14"/>
        <v>0</v>
      </c>
      <c r="AA56" s="236"/>
      <c r="AB56" s="178">
        <f t="shared" si="15"/>
        <v>180</v>
      </c>
      <c r="AC56" s="198"/>
      <c r="AD56" s="198"/>
    </row>
    <row r="57" spans="2:30" x14ac:dyDescent="0.25">
      <c r="B57" s="92">
        <v>8</v>
      </c>
      <c r="C57" s="4">
        <f t="shared" si="7"/>
        <v>0</v>
      </c>
      <c r="D57" s="4">
        <f t="shared" si="8"/>
        <v>0</v>
      </c>
      <c r="E57" s="178">
        <f t="shared" si="9"/>
        <v>0</v>
      </c>
      <c r="I57" s="92">
        <v>8</v>
      </c>
      <c r="J57" s="234">
        <f t="shared" si="10"/>
        <v>0</v>
      </c>
      <c r="K57" s="235"/>
      <c r="L57" s="235"/>
      <c r="M57" s="236"/>
      <c r="N57" s="234">
        <f t="shared" si="11"/>
        <v>0</v>
      </c>
      <c r="O57" s="235"/>
      <c r="P57" s="236"/>
      <c r="Q57" s="177">
        <f t="shared" si="12"/>
        <v>0</v>
      </c>
      <c r="T57" s="1"/>
      <c r="U57" s="92">
        <v>8</v>
      </c>
      <c r="V57" s="234">
        <f t="shared" si="13"/>
        <v>0</v>
      </c>
      <c r="W57" s="235"/>
      <c r="X57" s="235"/>
      <c r="Y57" s="236"/>
      <c r="Z57" s="234">
        <f t="shared" si="14"/>
        <v>0</v>
      </c>
      <c r="AA57" s="236"/>
      <c r="AB57" s="178">
        <f t="shared" si="15"/>
        <v>180</v>
      </c>
      <c r="AC57" s="198"/>
      <c r="AD57" s="198"/>
    </row>
    <row r="58" spans="2:30" x14ac:dyDescent="0.25">
      <c r="B58" s="92">
        <v>9</v>
      </c>
      <c r="C58" s="4">
        <f t="shared" si="7"/>
        <v>0</v>
      </c>
      <c r="D58" s="4">
        <f t="shared" si="8"/>
        <v>0</v>
      </c>
      <c r="E58" s="178">
        <f t="shared" si="9"/>
        <v>0</v>
      </c>
      <c r="I58" s="92">
        <v>9</v>
      </c>
      <c r="J58" s="234">
        <f t="shared" si="10"/>
        <v>0</v>
      </c>
      <c r="K58" s="235"/>
      <c r="L58" s="235"/>
      <c r="M58" s="236"/>
      <c r="N58" s="234">
        <f t="shared" si="11"/>
        <v>0</v>
      </c>
      <c r="O58" s="235"/>
      <c r="P58" s="236"/>
      <c r="Q58" s="177">
        <f t="shared" si="12"/>
        <v>0</v>
      </c>
      <c r="T58" s="1"/>
      <c r="U58" s="92">
        <v>9</v>
      </c>
      <c r="V58" s="234">
        <f t="shared" si="13"/>
        <v>0</v>
      </c>
      <c r="W58" s="235"/>
      <c r="X58" s="235"/>
      <c r="Y58" s="236"/>
      <c r="Z58" s="234">
        <f t="shared" si="14"/>
        <v>0</v>
      </c>
      <c r="AA58" s="236"/>
      <c r="AB58" s="178">
        <f t="shared" si="15"/>
        <v>180</v>
      </c>
      <c r="AC58" s="198"/>
      <c r="AD58" s="198"/>
    </row>
    <row r="59" spans="2:30" x14ac:dyDescent="0.25">
      <c r="B59" s="92">
        <v>10</v>
      </c>
      <c r="C59" s="4">
        <f t="shared" si="7"/>
        <v>0</v>
      </c>
      <c r="D59" s="4">
        <f t="shared" si="8"/>
        <v>0</v>
      </c>
      <c r="E59" s="178">
        <f t="shared" si="9"/>
        <v>0</v>
      </c>
      <c r="I59" s="92">
        <v>10</v>
      </c>
      <c r="J59" s="234">
        <f t="shared" si="10"/>
        <v>0</v>
      </c>
      <c r="K59" s="235"/>
      <c r="L59" s="235"/>
      <c r="M59" s="236"/>
      <c r="N59" s="234">
        <f t="shared" si="11"/>
        <v>0</v>
      </c>
      <c r="O59" s="235"/>
      <c r="P59" s="236"/>
      <c r="Q59" s="177">
        <f t="shared" si="12"/>
        <v>0</v>
      </c>
      <c r="T59" s="1"/>
      <c r="U59" s="92">
        <v>10</v>
      </c>
      <c r="V59" s="234">
        <f t="shared" si="13"/>
        <v>0</v>
      </c>
      <c r="W59" s="235"/>
      <c r="X59" s="235"/>
      <c r="Y59" s="236"/>
      <c r="Z59" s="234">
        <f t="shared" si="14"/>
        <v>0</v>
      </c>
      <c r="AA59" s="236"/>
      <c r="AB59" s="178">
        <f t="shared" si="15"/>
        <v>180</v>
      </c>
      <c r="AC59" s="198"/>
      <c r="AD59" s="198"/>
    </row>
    <row r="60" spans="2:30" x14ac:dyDescent="0.25">
      <c r="B60" s="92">
        <v>11</v>
      </c>
      <c r="C60" s="4">
        <f t="shared" si="7"/>
        <v>0</v>
      </c>
      <c r="D60" s="4">
        <f t="shared" si="8"/>
        <v>0</v>
      </c>
      <c r="E60" s="178">
        <f t="shared" si="9"/>
        <v>0</v>
      </c>
      <c r="I60" s="92">
        <v>11</v>
      </c>
      <c r="J60" s="234">
        <f t="shared" si="10"/>
        <v>0</v>
      </c>
      <c r="K60" s="235"/>
      <c r="L60" s="235"/>
      <c r="M60" s="236"/>
      <c r="N60" s="234">
        <f t="shared" si="11"/>
        <v>0</v>
      </c>
      <c r="O60" s="235"/>
      <c r="P60" s="236"/>
      <c r="Q60" s="177">
        <f t="shared" si="12"/>
        <v>0</v>
      </c>
      <c r="T60" s="1"/>
      <c r="U60" s="92">
        <v>11</v>
      </c>
      <c r="V60" s="234">
        <f t="shared" si="13"/>
        <v>0</v>
      </c>
      <c r="W60" s="235"/>
      <c r="X60" s="235"/>
      <c r="Y60" s="236"/>
      <c r="Z60" s="234">
        <f t="shared" si="14"/>
        <v>0</v>
      </c>
      <c r="AA60" s="236"/>
      <c r="AB60" s="178">
        <f t="shared" si="15"/>
        <v>180</v>
      </c>
      <c r="AC60" s="198"/>
      <c r="AD60" s="198"/>
    </row>
    <row r="61" spans="2:30" x14ac:dyDescent="0.25">
      <c r="B61" s="92">
        <v>12</v>
      </c>
      <c r="C61" s="4">
        <f t="shared" si="7"/>
        <v>0</v>
      </c>
      <c r="D61" s="4">
        <f t="shared" si="8"/>
        <v>0</v>
      </c>
      <c r="E61" s="178">
        <f t="shared" si="9"/>
        <v>0</v>
      </c>
      <c r="I61" s="92">
        <v>12</v>
      </c>
      <c r="J61" s="234">
        <f t="shared" si="10"/>
        <v>0</v>
      </c>
      <c r="K61" s="235"/>
      <c r="L61" s="235"/>
      <c r="M61" s="236"/>
      <c r="N61" s="234">
        <f t="shared" si="11"/>
        <v>0</v>
      </c>
      <c r="O61" s="235"/>
      <c r="P61" s="236"/>
      <c r="Q61" s="177">
        <f t="shared" si="12"/>
        <v>0</v>
      </c>
      <c r="T61" s="1"/>
      <c r="U61" s="92">
        <v>12</v>
      </c>
      <c r="V61" s="234">
        <f t="shared" si="13"/>
        <v>0</v>
      </c>
      <c r="W61" s="235"/>
      <c r="X61" s="235"/>
      <c r="Y61" s="236"/>
      <c r="Z61" s="234">
        <f t="shared" si="14"/>
        <v>0</v>
      </c>
      <c r="AA61" s="236"/>
      <c r="AB61" s="178">
        <f t="shared" si="15"/>
        <v>180</v>
      </c>
      <c r="AC61" s="198"/>
      <c r="AD61" s="198"/>
    </row>
    <row r="62" spans="2:30" x14ac:dyDescent="0.25">
      <c r="B62" s="92">
        <v>13</v>
      </c>
      <c r="C62" s="4">
        <f t="shared" si="7"/>
        <v>0</v>
      </c>
      <c r="D62" s="4">
        <f t="shared" si="8"/>
        <v>0</v>
      </c>
      <c r="E62" s="178">
        <f t="shared" si="9"/>
        <v>0</v>
      </c>
      <c r="I62" s="92">
        <v>13</v>
      </c>
      <c r="J62" s="234">
        <f t="shared" si="10"/>
        <v>0</v>
      </c>
      <c r="K62" s="235"/>
      <c r="L62" s="235"/>
      <c r="M62" s="236"/>
      <c r="N62" s="234">
        <f t="shared" si="11"/>
        <v>0</v>
      </c>
      <c r="O62" s="235"/>
      <c r="P62" s="236"/>
      <c r="Q62" s="177">
        <f t="shared" si="12"/>
        <v>0</v>
      </c>
      <c r="T62" s="1"/>
      <c r="U62" s="92">
        <v>13</v>
      </c>
      <c r="V62" s="234">
        <f t="shared" si="13"/>
        <v>0</v>
      </c>
      <c r="W62" s="235"/>
      <c r="X62" s="235"/>
      <c r="Y62" s="236"/>
      <c r="Z62" s="234">
        <f t="shared" si="14"/>
        <v>0</v>
      </c>
      <c r="AA62" s="236"/>
      <c r="AB62" s="178">
        <f t="shared" si="15"/>
        <v>180</v>
      </c>
      <c r="AC62" s="198"/>
      <c r="AD62" s="198"/>
    </row>
    <row r="63" spans="2:30" x14ac:dyDescent="0.25">
      <c r="B63" s="92">
        <v>14</v>
      </c>
      <c r="C63" s="4">
        <f t="shared" si="7"/>
        <v>0</v>
      </c>
      <c r="D63" s="4">
        <f t="shared" si="8"/>
        <v>0</v>
      </c>
      <c r="E63" s="178">
        <f t="shared" si="9"/>
        <v>0</v>
      </c>
      <c r="I63" s="92">
        <v>14</v>
      </c>
      <c r="J63" s="234">
        <f t="shared" si="10"/>
        <v>0</v>
      </c>
      <c r="K63" s="235"/>
      <c r="L63" s="235"/>
      <c r="M63" s="236"/>
      <c r="N63" s="234">
        <f t="shared" si="11"/>
        <v>0</v>
      </c>
      <c r="O63" s="235"/>
      <c r="P63" s="236"/>
      <c r="Q63" s="177">
        <f t="shared" si="12"/>
        <v>0</v>
      </c>
      <c r="T63" s="1"/>
      <c r="U63" s="92">
        <v>14</v>
      </c>
      <c r="V63" s="234">
        <f t="shared" si="13"/>
        <v>0</v>
      </c>
      <c r="W63" s="235"/>
      <c r="X63" s="235"/>
      <c r="Y63" s="236"/>
      <c r="Z63" s="234">
        <f t="shared" si="14"/>
        <v>0</v>
      </c>
      <c r="AA63" s="236"/>
      <c r="AB63" s="178">
        <f t="shared" si="15"/>
        <v>180</v>
      </c>
      <c r="AC63" s="198"/>
      <c r="AD63" s="198"/>
    </row>
    <row r="64" spans="2:30" x14ac:dyDescent="0.25">
      <c r="B64" s="92">
        <v>15</v>
      </c>
      <c r="C64" s="4">
        <f t="shared" si="7"/>
        <v>0</v>
      </c>
      <c r="D64" s="4">
        <f t="shared" si="8"/>
        <v>0</v>
      </c>
      <c r="E64" s="178">
        <f t="shared" si="9"/>
        <v>0</v>
      </c>
      <c r="I64" s="92">
        <v>15</v>
      </c>
      <c r="J64" s="234">
        <f t="shared" si="10"/>
        <v>0</v>
      </c>
      <c r="K64" s="235"/>
      <c r="L64" s="235"/>
      <c r="M64" s="236"/>
      <c r="N64" s="234">
        <f t="shared" si="11"/>
        <v>0</v>
      </c>
      <c r="O64" s="235"/>
      <c r="P64" s="236"/>
      <c r="Q64" s="177">
        <f t="shared" si="12"/>
        <v>0</v>
      </c>
      <c r="T64" s="1"/>
      <c r="U64" s="92">
        <v>15</v>
      </c>
      <c r="V64" s="234">
        <f t="shared" si="13"/>
        <v>0</v>
      </c>
      <c r="W64" s="235"/>
      <c r="X64" s="235"/>
      <c r="Y64" s="236"/>
      <c r="Z64" s="234">
        <f t="shared" si="14"/>
        <v>0</v>
      </c>
      <c r="AA64" s="236"/>
      <c r="AB64" s="178">
        <f t="shared" si="15"/>
        <v>180</v>
      </c>
      <c r="AC64" s="198"/>
      <c r="AD64" s="198"/>
    </row>
    <row r="65" spans="2:30" x14ac:dyDescent="0.25">
      <c r="B65" s="92">
        <v>16</v>
      </c>
      <c r="C65" s="4">
        <f t="shared" si="7"/>
        <v>0</v>
      </c>
      <c r="D65" s="4">
        <f t="shared" si="8"/>
        <v>0</v>
      </c>
      <c r="E65" s="178">
        <f t="shared" si="9"/>
        <v>0</v>
      </c>
      <c r="I65" s="92">
        <v>16</v>
      </c>
      <c r="J65" s="234">
        <f t="shared" si="10"/>
        <v>0</v>
      </c>
      <c r="K65" s="235"/>
      <c r="L65" s="235"/>
      <c r="M65" s="236"/>
      <c r="N65" s="234">
        <f t="shared" si="11"/>
        <v>0</v>
      </c>
      <c r="O65" s="235"/>
      <c r="P65" s="236"/>
      <c r="Q65" s="177">
        <f t="shared" si="12"/>
        <v>0</v>
      </c>
      <c r="T65" s="1"/>
      <c r="U65" s="92">
        <v>16</v>
      </c>
      <c r="V65" s="234">
        <f t="shared" si="13"/>
        <v>0</v>
      </c>
      <c r="W65" s="235"/>
      <c r="X65" s="235"/>
      <c r="Y65" s="236"/>
      <c r="Z65" s="234">
        <f t="shared" si="14"/>
        <v>0</v>
      </c>
      <c r="AA65" s="236"/>
      <c r="AB65" s="178">
        <f t="shared" si="15"/>
        <v>180</v>
      </c>
      <c r="AC65" s="198"/>
      <c r="AD65" s="198"/>
    </row>
    <row r="66" spans="2:30" x14ac:dyDescent="0.25">
      <c r="B66" s="92">
        <v>17</v>
      </c>
      <c r="C66" s="4">
        <f t="shared" si="7"/>
        <v>0</v>
      </c>
      <c r="D66" s="4">
        <f t="shared" si="8"/>
        <v>0</v>
      </c>
      <c r="E66" s="178">
        <f t="shared" si="9"/>
        <v>0</v>
      </c>
      <c r="I66" s="92">
        <v>17</v>
      </c>
      <c r="J66" s="234">
        <f t="shared" si="10"/>
        <v>0</v>
      </c>
      <c r="K66" s="235"/>
      <c r="L66" s="235"/>
      <c r="M66" s="236"/>
      <c r="N66" s="234">
        <f t="shared" si="11"/>
        <v>0</v>
      </c>
      <c r="O66" s="235"/>
      <c r="P66" s="236"/>
      <c r="Q66" s="177">
        <f t="shared" si="12"/>
        <v>0</v>
      </c>
      <c r="T66" s="1"/>
      <c r="U66" s="92">
        <v>17</v>
      </c>
      <c r="V66" s="234">
        <f t="shared" si="13"/>
        <v>0</v>
      </c>
      <c r="W66" s="235"/>
      <c r="X66" s="235"/>
      <c r="Y66" s="236"/>
      <c r="Z66" s="234">
        <f t="shared" si="14"/>
        <v>0</v>
      </c>
      <c r="AA66" s="236"/>
      <c r="AB66" s="178">
        <f t="shared" si="15"/>
        <v>180</v>
      </c>
      <c r="AC66" s="198"/>
      <c r="AD66" s="198"/>
    </row>
    <row r="67" spans="2:30" x14ac:dyDescent="0.25">
      <c r="B67" s="92">
        <v>18</v>
      </c>
      <c r="C67" s="4">
        <f t="shared" si="7"/>
        <v>0</v>
      </c>
      <c r="D67" s="4">
        <f t="shared" si="8"/>
        <v>0</v>
      </c>
      <c r="E67" s="178">
        <f t="shared" si="9"/>
        <v>0</v>
      </c>
      <c r="I67" s="92">
        <v>18</v>
      </c>
      <c r="J67" s="234">
        <f t="shared" si="10"/>
        <v>0</v>
      </c>
      <c r="K67" s="235"/>
      <c r="L67" s="235"/>
      <c r="M67" s="236"/>
      <c r="N67" s="234">
        <f t="shared" si="11"/>
        <v>0</v>
      </c>
      <c r="O67" s="235"/>
      <c r="P67" s="236"/>
      <c r="Q67" s="177">
        <f t="shared" si="12"/>
        <v>0</v>
      </c>
      <c r="T67" s="1"/>
      <c r="U67" s="92">
        <v>18</v>
      </c>
      <c r="V67" s="234">
        <f t="shared" si="13"/>
        <v>0</v>
      </c>
      <c r="W67" s="235"/>
      <c r="X67" s="235"/>
      <c r="Y67" s="236"/>
      <c r="Z67" s="234">
        <f t="shared" si="14"/>
        <v>0</v>
      </c>
      <c r="AA67" s="236"/>
      <c r="AB67" s="178">
        <f t="shared" si="15"/>
        <v>180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>
        <f>C11</f>
        <v>0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e">
        <f>INDEX($C$11:$AC$40,MATCH(G89,$C$11:$C$40,0),27)</f>
        <v>#N/A</v>
      </c>
      <c r="Z89" s="75" t="s">
        <v>16</v>
      </c>
      <c r="AA89" s="96">
        <f>$D$3</f>
        <v>37684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20</v>
      </c>
      <c r="H90" s="245"/>
      <c r="I90" s="245"/>
      <c r="J90" s="245"/>
      <c r="K90" s="1"/>
      <c r="L90" s="245" t="e">
        <f>IF(X89="H",IF($X90="Blancs",$G$3,IF($X90="Jaunes",$G$4,IF($X90="Bleus",$G$5,$G$6))),IF($X90="Blancs",$I$3,IF($X90="Jaunes",$I$4,IF($X90="Bleus",$I$5,$I$6))))</f>
        <v>#N/A</v>
      </c>
      <c r="M90" s="245"/>
      <c r="N90" s="245"/>
      <c r="O90" s="245" t="e">
        <f>IF(X89="H",IF($X90="Blancs",$H$3,IF($X90="Jaunes",$H$4,IF($X90="Bleus",$H$5,$H$6))),IF($X90="Blancs",$J$3,IF($X90="Jaunes",$J$4,IF($X90="Bleus",$J$5,$J$6))))</f>
        <v>#N/A</v>
      </c>
      <c r="P90" s="245"/>
      <c r="Q90" s="246" t="e">
        <f>ROUND((G90*(L90/113)+(O90-AA93)),0)</f>
        <v>#N/A</v>
      </c>
      <c r="R90" s="246"/>
      <c r="S90" s="246"/>
      <c r="T90" s="246"/>
      <c r="U90" s="1"/>
      <c r="V90" s="266" t="s">
        <v>108</v>
      </c>
      <c r="W90" s="267"/>
      <c r="X90" s="187" t="e">
        <f>INDEX($C$11:$AC$40,MATCH(G89,$C$11:$C$40,0),26)</f>
        <v>#N/A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 t="e">
        <f>IF($Q90&lt;=18,IF(G94&lt;=$Q90,1,0),IF($Q90&lt;=36,IF(G94&lt;=($Q90-18),2,1),IF($Q90&lt;=54,IF(G94&lt;=($Q90-36),3,2),IF($Q90&gt;54,IF(G94&lt;=($Q90-54),4,3)))))</f>
        <v>#N/A</v>
      </c>
      <c r="H95" s="115" t="e">
        <f t="shared" ref="H95:O95" si="20">IF($Q90&lt;=18,IF(H94&lt;=$Q90,1,0),IF($Q90&lt;=36,IF(H94&lt;=($Q90-18),2,1),IF($Q90&lt;=54,IF(H94&lt;=($Q90-36),3,2),IF($Q90&gt;54,IF(H94&lt;=($Q90-54),4,3)))))</f>
        <v>#N/A</v>
      </c>
      <c r="I95" s="115" t="e">
        <f t="shared" si="20"/>
        <v>#N/A</v>
      </c>
      <c r="J95" s="115" t="e">
        <f t="shared" si="20"/>
        <v>#N/A</v>
      </c>
      <c r="K95" s="115" t="e">
        <f t="shared" si="20"/>
        <v>#N/A</v>
      </c>
      <c r="L95" s="115" t="e">
        <f t="shared" si="20"/>
        <v>#N/A</v>
      </c>
      <c r="M95" s="115" t="e">
        <f t="shared" si="20"/>
        <v>#N/A</v>
      </c>
      <c r="N95" s="115" t="e">
        <f t="shared" si="20"/>
        <v>#N/A</v>
      </c>
      <c r="O95" s="116" t="e">
        <f t="shared" si="20"/>
        <v>#N/A</v>
      </c>
      <c r="P95" s="117" t="e">
        <f>SUM(G95:O95)</f>
        <v>#N/A</v>
      </c>
      <c r="Q95" s="116" t="e">
        <f t="shared" ref="Q95:Y95" si="21">IF($Q90&lt;=18,IF(Q94&lt;=$Q90,1,0),IF($Q90&lt;=36,IF(Q94&lt;=($Q90-18),2,1),IF($Q90&lt;=54,IF(Q94&lt;=($Q90-36),3,2),IF($Q90&gt;54,IF(Q94&lt;=($Q90-54),4,3)))))</f>
        <v>#N/A</v>
      </c>
      <c r="R95" s="116" t="e">
        <f t="shared" si="21"/>
        <v>#N/A</v>
      </c>
      <c r="S95" s="116" t="e">
        <f t="shared" si="21"/>
        <v>#N/A</v>
      </c>
      <c r="T95" s="116" t="e">
        <f t="shared" si="21"/>
        <v>#N/A</v>
      </c>
      <c r="U95" s="116" t="e">
        <f t="shared" si="21"/>
        <v>#N/A</v>
      </c>
      <c r="V95" s="116" t="e">
        <f t="shared" si="21"/>
        <v>#N/A</v>
      </c>
      <c r="W95" s="116" t="e">
        <f t="shared" si="21"/>
        <v>#N/A</v>
      </c>
      <c r="X95" s="116" t="e">
        <f t="shared" si="21"/>
        <v>#N/A</v>
      </c>
      <c r="Y95" s="116" t="e">
        <f t="shared" si="21"/>
        <v>#N/A</v>
      </c>
      <c r="Z95" s="118" t="e">
        <f>SUM(Q95:Y95)</f>
        <v>#N/A</v>
      </c>
      <c r="AA95" s="119" t="e">
        <f>P95+Z95</f>
        <v>#N/A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10</v>
      </c>
      <c r="H96" s="121">
        <f t="shared" si="22"/>
        <v>10</v>
      </c>
      <c r="I96" s="121">
        <f t="shared" si="22"/>
        <v>10</v>
      </c>
      <c r="J96" s="121">
        <f t="shared" si="22"/>
        <v>10</v>
      </c>
      <c r="K96" s="121">
        <f t="shared" si="22"/>
        <v>10</v>
      </c>
      <c r="L96" s="121">
        <f t="shared" si="22"/>
        <v>10</v>
      </c>
      <c r="M96" s="121">
        <f t="shared" si="22"/>
        <v>10</v>
      </c>
      <c r="N96" s="121">
        <f t="shared" si="22"/>
        <v>10</v>
      </c>
      <c r="O96" s="121">
        <f t="shared" si="22"/>
        <v>10</v>
      </c>
      <c r="P96" s="122">
        <f>SUM(G96:O96)</f>
        <v>90</v>
      </c>
      <c r="Q96" s="123">
        <f t="shared" ref="Q96:Y96" si="23">Q11</f>
        <v>10</v>
      </c>
      <c r="R96" s="121">
        <f t="shared" si="23"/>
        <v>10</v>
      </c>
      <c r="S96" s="121">
        <f t="shared" si="23"/>
        <v>10</v>
      </c>
      <c r="T96" s="121">
        <f t="shared" si="23"/>
        <v>10</v>
      </c>
      <c r="U96" s="121">
        <f t="shared" si="23"/>
        <v>10</v>
      </c>
      <c r="V96" s="121">
        <f t="shared" si="23"/>
        <v>10</v>
      </c>
      <c r="W96" s="121">
        <f t="shared" si="23"/>
        <v>10</v>
      </c>
      <c r="X96" s="121">
        <f t="shared" si="23"/>
        <v>10</v>
      </c>
      <c r="Y96" s="124">
        <f t="shared" si="23"/>
        <v>10</v>
      </c>
      <c r="Z96" s="122">
        <f>SUM(Q96:Y96)</f>
        <v>90</v>
      </c>
      <c r="AA96" s="125">
        <f>P96+Z96</f>
        <v>180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4">IF(H96-H93=-1,3+H95)+IF(H96-H93=0,2+H95)+IF(H96-H93=1,1+H95)+IF(H96-H93=2,H95)+IF(H96-H93=3,IF(H95-1&gt;0,H95-1,0))+IF(H96-H93=4,IF(H95-2&gt;0,H95-2,0))</f>
        <v>0</v>
      </c>
      <c r="I97" s="127">
        <f t="shared" si="24"/>
        <v>0</v>
      </c>
      <c r="J97" s="127">
        <f t="shared" si="24"/>
        <v>0</v>
      </c>
      <c r="K97" s="127">
        <f t="shared" si="24"/>
        <v>0</v>
      </c>
      <c r="L97" s="127">
        <f t="shared" si="24"/>
        <v>0</v>
      </c>
      <c r="M97" s="127">
        <f t="shared" si="24"/>
        <v>0</v>
      </c>
      <c r="N97" s="127">
        <f t="shared" si="24"/>
        <v>0</v>
      </c>
      <c r="O97" s="128">
        <f t="shared" si="24"/>
        <v>0</v>
      </c>
      <c r="P97" s="129">
        <f>SUM(G97:O97)</f>
        <v>0</v>
      </c>
      <c r="Q97" s="130">
        <f t="shared" ref="Q97:Y97" si="25">IF(Q96-Q93=-1,3+Q95)+IF(Q96-Q93=0,2+Q95)+IF(Q96-Q93=1,1+Q95)+IF(Q96-Q93=2,Q95)+IF(Q96-Q93=3,IF(Q95-1&gt;0,Q95-1,0))+IF(Q96-Q93=4,IF(Q95-2&gt;0,Q95-2,0))</f>
        <v>0</v>
      </c>
      <c r="R97" s="131">
        <f t="shared" si="25"/>
        <v>0</v>
      </c>
      <c r="S97" s="131">
        <f t="shared" si="25"/>
        <v>0</v>
      </c>
      <c r="T97" s="131">
        <f t="shared" si="25"/>
        <v>0</v>
      </c>
      <c r="U97" s="131">
        <f t="shared" si="25"/>
        <v>0</v>
      </c>
      <c r="V97" s="131">
        <f t="shared" si="25"/>
        <v>0</v>
      </c>
      <c r="W97" s="131">
        <f t="shared" si="25"/>
        <v>0</v>
      </c>
      <c r="X97" s="131">
        <f t="shared" si="25"/>
        <v>0</v>
      </c>
      <c r="Y97" s="128">
        <f t="shared" si="25"/>
        <v>0</v>
      </c>
      <c r="Z97" s="129">
        <f>SUM(Q97:Y97)</f>
        <v>0</v>
      </c>
      <c r="AA97" s="132">
        <f>P97+Z97</f>
        <v>0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0</v>
      </c>
      <c r="H98" s="134">
        <f t="shared" si="26"/>
        <v>0</v>
      </c>
      <c r="I98" s="134">
        <f t="shared" si="26"/>
        <v>0</v>
      </c>
      <c r="J98" s="134">
        <f t="shared" si="26"/>
        <v>0</v>
      </c>
      <c r="K98" s="134">
        <f t="shared" si="26"/>
        <v>0</v>
      </c>
      <c r="L98" s="134">
        <f t="shared" si="26"/>
        <v>0</v>
      </c>
      <c r="M98" s="134">
        <f t="shared" si="26"/>
        <v>0</v>
      </c>
      <c r="N98" s="134">
        <f t="shared" si="26"/>
        <v>0</v>
      </c>
      <c r="O98" s="135">
        <f t="shared" si="26"/>
        <v>0</v>
      </c>
      <c r="P98" s="136">
        <f>SUM(G98:O98)</f>
        <v>0</v>
      </c>
      <c r="Q98" s="135">
        <f t="shared" ref="Q98:Y98" si="27">IF(Q96-Q93=-2,4)+IF(Q96-Q93=-1,3)+IF(Q96-Q93=0,2)+IF(Q96-Q93=1,1)+IF(Q96-Q93&gt;2,0)</f>
        <v>0</v>
      </c>
      <c r="R98" s="135">
        <f t="shared" si="27"/>
        <v>0</v>
      </c>
      <c r="S98" s="135">
        <f t="shared" si="27"/>
        <v>0</v>
      </c>
      <c r="T98" s="135">
        <f t="shared" si="27"/>
        <v>0</v>
      </c>
      <c r="U98" s="135">
        <f t="shared" si="27"/>
        <v>0</v>
      </c>
      <c r="V98" s="135">
        <f t="shared" si="27"/>
        <v>0</v>
      </c>
      <c r="W98" s="135">
        <f t="shared" si="27"/>
        <v>0</v>
      </c>
      <c r="X98" s="135">
        <f t="shared" si="27"/>
        <v>0</v>
      </c>
      <c r="Y98" s="135">
        <f t="shared" si="27"/>
        <v>0</v>
      </c>
      <c r="Z98" s="136">
        <f>SUM(Q98:Y98)</f>
        <v>0</v>
      </c>
      <c r="AA98" s="137">
        <f>P98+Z98</f>
        <v>0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6</v>
      </c>
      <c r="H99" s="24">
        <f t="shared" ref="H99:O99" si="28">H96-H93</f>
        <v>6</v>
      </c>
      <c r="I99" s="24">
        <f t="shared" si="28"/>
        <v>5</v>
      </c>
      <c r="J99" s="24">
        <f t="shared" si="28"/>
        <v>6</v>
      </c>
      <c r="K99" s="24">
        <f t="shared" si="28"/>
        <v>7</v>
      </c>
      <c r="L99" s="24">
        <f t="shared" si="28"/>
        <v>5</v>
      </c>
      <c r="M99" s="24">
        <f t="shared" si="28"/>
        <v>7</v>
      </c>
      <c r="N99" s="24">
        <f t="shared" si="28"/>
        <v>5</v>
      </c>
      <c r="O99" s="15">
        <f t="shared" si="28"/>
        <v>7</v>
      </c>
      <c r="P99" s="15"/>
      <c r="Q99" s="15">
        <f t="shared" ref="Q99:Y99" si="29">Q96-Q93</f>
        <v>6</v>
      </c>
      <c r="R99" s="15">
        <f t="shared" si="29"/>
        <v>6</v>
      </c>
      <c r="S99" s="15">
        <f t="shared" si="29"/>
        <v>7</v>
      </c>
      <c r="T99" s="15">
        <f t="shared" si="29"/>
        <v>5</v>
      </c>
      <c r="U99" s="15">
        <f t="shared" si="29"/>
        <v>7</v>
      </c>
      <c r="V99" s="15">
        <f t="shared" si="29"/>
        <v>6</v>
      </c>
      <c r="W99" s="15">
        <f t="shared" si="29"/>
        <v>6</v>
      </c>
      <c r="X99" s="15">
        <f t="shared" si="29"/>
        <v>5</v>
      </c>
      <c r="Y99" s="15">
        <f t="shared" si="29"/>
        <v>6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0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0</v>
      </c>
      <c r="P103" s="241" t="s">
        <v>89</v>
      </c>
      <c r="Q103" s="241"/>
      <c r="R103" s="241"/>
      <c r="S103" s="241"/>
      <c r="T103" s="241"/>
      <c r="U103" s="144">
        <f>COUNTIF(G99:Y99,"&gt;=3")</f>
        <v>18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0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0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18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>
        <f>C12</f>
        <v>0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e">
        <f>INDEX($C$11:$AC$40,MATCH(G112,$C$11:$C$40,0),27)</f>
        <v>#N/A</v>
      </c>
      <c r="Z112" s="75" t="s">
        <v>16</v>
      </c>
      <c r="AA112" s="96">
        <f>$D$3</f>
        <v>37684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</v>
      </c>
      <c r="H113" s="245"/>
      <c r="I113" s="245"/>
      <c r="J113" s="245"/>
      <c r="K113" s="1"/>
      <c r="L113" s="245" t="e">
        <f>IF(X112="H",IF($X113="Blancs",$G$3,IF($X113="Jaunes",$G$4,IF($X113="Bleus",$G$5,$G$6))),IF($X113="Blancs",$I$3,IF($X113="Jaunes",$I$4,IF($X113="Bleus",$I$5,$I$6))))</f>
        <v>#N/A</v>
      </c>
      <c r="M113" s="245"/>
      <c r="N113" s="245"/>
      <c r="O113" s="245" t="e">
        <f>IF(X112="H",IF($X113="Blancs",$H$3,IF($X113="Jaunes",$H$4,IF($X113="Bleus",$H$5,$H$6))),IF($X113="Blancs",$J$3,IF($X113="Jaunes",$J$4,IF($X113="Bleus",$J$5,$J$6))))</f>
        <v>#N/A</v>
      </c>
      <c r="P113" s="245"/>
      <c r="Q113" s="246" t="e">
        <f>ROUND((G113*(L113/113)+(O113-AA116)),0)</f>
        <v>#N/A</v>
      </c>
      <c r="R113" s="246"/>
      <c r="S113" s="246"/>
      <c r="T113" s="246"/>
      <c r="U113" s="1"/>
      <c r="V113" s="266" t="s">
        <v>108</v>
      </c>
      <c r="W113" s="267"/>
      <c r="X113" s="187" t="e">
        <f>INDEX($C$11:$AC$40,MATCH(G112,$C$11:$C$40,0),26)</f>
        <v>#N/A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 t="e">
        <f>IF($Q113&lt;=18,IF(G117&lt;=$Q113,1,0),IF($Q113&lt;=36,IF(G117&lt;=($Q113-18),2,1),IF($Q113&lt;=54,IF(G117&lt;=($Q113-36),3,2),IF($Q113&gt;54,IF(G117&lt;=($Q113-54),4,3)))))</f>
        <v>#N/A</v>
      </c>
      <c r="H118" s="115" t="e">
        <f t="shared" ref="H118:O118" si="34">IF($Q113&lt;=18,IF(H117&lt;=$Q113,1,0),IF($Q113&lt;=36,IF(H117&lt;=($Q113-18),2,1),IF($Q113&lt;=54,IF(H117&lt;=($Q113-36),3,2),IF($Q113&gt;54,IF(H117&lt;=($Q113-54),4,3)))))</f>
        <v>#N/A</v>
      </c>
      <c r="I118" s="115" t="e">
        <f t="shared" si="34"/>
        <v>#N/A</v>
      </c>
      <c r="J118" s="115" t="e">
        <f t="shared" si="34"/>
        <v>#N/A</v>
      </c>
      <c r="K118" s="115" t="e">
        <f t="shared" si="34"/>
        <v>#N/A</v>
      </c>
      <c r="L118" s="115" t="e">
        <f t="shared" si="34"/>
        <v>#N/A</v>
      </c>
      <c r="M118" s="115" t="e">
        <f t="shared" si="34"/>
        <v>#N/A</v>
      </c>
      <c r="N118" s="115" t="e">
        <f t="shared" si="34"/>
        <v>#N/A</v>
      </c>
      <c r="O118" s="116" t="e">
        <f t="shared" si="34"/>
        <v>#N/A</v>
      </c>
      <c r="P118" s="117" t="e">
        <f>SUM(G118:O118)</f>
        <v>#N/A</v>
      </c>
      <c r="Q118" s="116" t="e">
        <f t="shared" ref="Q118:Y118" si="35">IF($Q113&lt;=18,IF(Q117&lt;=$Q113,1,0),IF($Q113&lt;=36,IF(Q117&lt;=($Q113-18),2,1),IF($Q113&lt;=54,IF(Q117&lt;=($Q113-36),3,2),IF($Q113&gt;54,IF(Q117&lt;=($Q113-54),4,3)))))</f>
        <v>#N/A</v>
      </c>
      <c r="R118" s="116" t="e">
        <f t="shared" si="35"/>
        <v>#N/A</v>
      </c>
      <c r="S118" s="116" t="e">
        <f t="shared" si="35"/>
        <v>#N/A</v>
      </c>
      <c r="T118" s="116" t="e">
        <f t="shared" si="35"/>
        <v>#N/A</v>
      </c>
      <c r="U118" s="116" t="e">
        <f t="shared" si="35"/>
        <v>#N/A</v>
      </c>
      <c r="V118" s="116" t="e">
        <f t="shared" si="35"/>
        <v>#N/A</v>
      </c>
      <c r="W118" s="116" t="e">
        <f t="shared" si="35"/>
        <v>#N/A</v>
      </c>
      <c r="X118" s="116" t="e">
        <f t="shared" si="35"/>
        <v>#N/A</v>
      </c>
      <c r="Y118" s="116" t="e">
        <f t="shared" si="35"/>
        <v>#N/A</v>
      </c>
      <c r="Z118" s="118" t="e">
        <f>SUM(Q118:Y118)</f>
        <v>#N/A</v>
      </c>
      <c r="AA118" s="119" t="e">
        <f>P118+Z118</f>
        <v>#N/A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6">G12</f>
        <v>10</v>
      </c>
      <c r="H119" s="121">
        <f t="shared" si="36"/>
        <v>10</v>
      </c>
      <c r="I119" s="121">
        <f t="shared" si="36"/>
        <v>10</v>
      </c>
      <c r="J119" s="121">
        <f t="shared" si="36"/>
        <v>10</v>
      </c>
      <c r="K119" s="121">
        <f t="shared" si="36"/>
        <v>10</v>
      </c>
      <c r="L119" s="121">
        <f t="shared" si="36"/>
        <v>10</v>
      </c>
      <c r="M119" s="121">
        <f t="shared" si="36"/>
        <v>10</v>
      </c>
      <c r="N119" s="121">
        <f t="shared" si="36"/>
        <v>10</v>
      </c>
      <c r="O119" s="121">
        <f t="shared" si="36"/>
        <v>10</v>
      </c>
      <c r="P119" s="122">
        <f>SUM(G119:O119)</f>
        <v>90</v>
      </c>
      <c r="Q119" s="123">
        <f t="shared" ref="Q119:Y119" si="37">Q12</f>
        <v>10</v>
      </c>
      <c r="R119" s="121">
        <f t="shared" si="37"/>
        <v>10</v>
      </c>
      <c r="S119" s="121">
        <f t="shared" si="37"/>
        <v>10</v>
      </c>
      <c r="T119" s="121">
        <f t="shared" si="37"/>
        <v>10</v>
      </c>
      <c r="U119" s="121">
        <f t="shared" si="37"/>
        <v>10</v>
      </c>
      <c r="V119" s="121">
        <f t="shared" si="37"/>
        <v>10</v>
      </c>
      <c r="W119" s="121">
        <f t="shared" si="37"/>
        <v>10</v>
      </c>
      <c r="X119" s="121">
        <f t="shared" si="37"/>
        <v>10</v>
      </c>
      <c r="Y119" s="124">
        <f t="shared" si="37"/>
        <v>10</v>
      </c>
      <c r="Z119" s="122">
        <f>SUM(Q119:Y119)</f>
        <v>90</v>
      </c>
      <c r="AA119" s="125">
        <f>P119+Z119</f>
        <v>180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0</v>
      </c>
      <c r="H120" s="127">
        <f t="shared" ref="H120:O120" si="38">IF(H119-H116=-1,3+H118)+IF(H119-H116=0,2+H118)+IF(H119-H116=1,1+H118)+IF(H119-H116=2,H118)+IF(H119-H116=3,IF(H118-1&gt;0,H118-1,0))+IF(H119-H116=4,IF(H118-2&gt;0,H118-2,0))</f>
        <v>0</v>
      </c>
      <c r="I120" s="127">
        <f t="shared" si="38"/>
        <v>0</v>
      </c>
      <c r="J120" s="127">
        <f t="shared" si="38"/>
        <v>0</v>
      </c>
      <c r="K120" s="127">
        <f t="shared" si="38"/>
        <v>0</v>
      </c>
      <c r="L120" s="127">
        <f t="shared" si="38"/>
        <v>0</v>
      </c>
      <c r="M120" s="127">
        <f t="shared" si="38"/>
        <v>0</v>
      </c>
      <c r="N120" s="127">
        <f t="shared" si="38"/>
        <v>0</v>
      </c>
      <c r="O120" s="128">
        <f t="shared" si="38"/>
        <v>0</v>
      </c>
      <c r="P120" s="129">
        <f>SUM(G120:O120)</f>
        <v>0</v>
      </c>
      <c r="Q120" s="130">
        <f t="shared" ref="Q120:Y120" si="39">IF(Q119-Q116=-1,3+Q118)+IF(Q119-Q116=0,2+Q118)+IF(Q119-Q116=1,1+Q118)+IF(Q119-Q116=2,Q118)+IF(Q119-Q116=3,IF(Q118-1&gt;0,Q118-1,0))+IF(Q119-Q116=4,IF(Q118-2&gt;0,Q118-2,0))</f>
        <v>0</v>
      </c>
      <c r="R120" s="131">
        <f t="shared" si="39"/>
        <v>0</v>
      </c>
      <c r="S120" s="131">
        <f t="shared" si="39"/>
        <v>0</v>
      </c>
      <c r="T120" s="131">
        <f t="shared" si="39"/>
        <v>0</v>
      </c>
      <c r="U120" s="131">
        <f t="shared" si="39"/>
        <v>0</v>
      </c>
      <c r="V120" s="131">
        <f t="shared" si="39"/>
        <v>0</v>
      </c>
      <c r="W120" s="131">
        <f t="shared" si="39"/>
        <v>0</v>
      </c>
      <c r="X120" s="131">
        <f t="shared" si="39"/>
        <v>0</v>
      </c>
      <c r="Y120" s="128">
        <f t="shared" si="39"/>
        <v>0</v>
      </c>
      <c r="Z120" s="129">
        <f>SUM(Q120:Y120)</f>
        <v>0</v>
      </c>
      <c r="AA120" s="132">
        <f>P120+Z120</f>
        <v>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0">IF(G119-G116=-2,4)+IF(G119-G116=-1,3)+IF(G119-G116=0,2)+IF(G119-G116=1,1)+IF(G119-G116&gt;2,0)</f>
        <v>0</v>
      </c>
      <c r="H121" s="134">
        <f t="shared" si="40"/>
        <v>0</v>
      </c>
      <c r="I121" s="134">
        <f t="shared" si="40"/>
        <v>0</v>
      </c>
      <c r="J121" s="134">
        <f t="shared" si="40"/>
        <v>0</v>
      </c>
      <c r="K121" s="134">
        <f t="shared" si="40"/>
        <v>0</v>
      </c>
      <c r="L121" s="134">
        <f t="shared" si="40"/>
        <v>0</v>
      </c>
      <c r="M121" s="134">
        <f t="shared" si="40"/>
        <v>0</v>
      </c>
      <c r="N121" s="134">
        <f t="shared" si="40"/>
        <v>0</v>
      </c>
      <c r="O121" s="135">
        <f t="shared" si="40"/>
        <v>0</v>
      </c>
      <c r="P121" s="136">
        <f>SUM(G121:O121)</f>
        <v>0</v>
      </c>
      <c r="Q121" s="135">
        <f t="shared" ref="Q121:Y121" si="41">IF(Q119-Q116=-2,4)+IF(Q119-Q116=-1,3)+IF(Q119-Q116=0,2)+IF(Q119-Q116=1,1)+IF(Q119-Q116&gt;2,0)</f>
        <v>0</v>
      </c>
      <c r="R121" s="135">
        <f t="shared" si="41"/>
        <v>0</v>
      </c>
      <c r="S121" s="135">
        <f t="shared" si="41"/>
        <v>0</v>
      </c>
      <c r="T121" s="135">
        <f t="shared" si="41"/>
        <v>0</v>
      </c>
      <c r="U121" s="135">
        <f t="shared" si="41"/>
        <v>0</v>
      </c>
      <c r="V121" s="135">
        <f t="shared" si="41"/>
        <v>0</v>
      </c>
      <c r="W121" s="135">
        <f t="shared" si="41"/>
        <v>0</v>
      </c>
      <c r="X121" s="135">
        <f t="shared" si="41"/>
        <v>0</v>
      </c>
      <c r="Y121" s="135">
        <f t="shared" si="41"/>
        <v>0</v>
      </c>
      <c r="Z121" s="136">
        <f>SUM(Q121:Y121)</f>
        <v>0</v>
      </c>
      <c r="AA121" s="137">
        <f>P121+Z121</f>
        <v>0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6</v>
      </c>
      <c r="H122" s="24">
        <f t="shared" ref="H122:O122" si="42">H119-H116</f>
        <v>6</v>
      </c>
      <c r="I122" s="24">
        <f t="shared" si="42"/>
        <v>5</v>
      </c>
      <c r="J122" s="24">
        <f t="shared" si="42"/>
        <v>6</v>
      </c>
      <c r="K122" s="24">
        <f t="shared" si="42"/>
        <v>7</v>
      </c>
      <c r="L122" s="24">
        <f t="shared" si="42"/>
        <v>5</v>
      </c>
      <c r="M122" s="24">
        <f t="shared" si="42"/>
        <v>7</v>
      </c>
      <c r="N122" s="24">
        <f t="shared" si="42"/>
        <v>5</v>
      </c>
      <c r="O122" s="15">
        <f t="shared" si="42"/>
        <v>7</v>
      </c>
      <c r="P122" s="15"/>
      <c r="Q122" s="15">
        <f t="shared" ref="Q122:Y122" si="43">Q119-Q116</f>
        <v>6</v>
      </c>
      <c r="R122" s="15">
        <f t="shared" si="43"/>
        <v>6</v>
      </c>
      <c r="S122" s="15">
        <f t="shared" si="43"/>
        <v>7</v>
      </c>
      <c r="T122" s="15">
        <f t="shared" si="43"/>
        <v>5</v>
      </c>
      <c r="U122" s="15">
        <f t="shared" si="43"/>
        <v>7</v>
      </c>
      <c r="V122" s="15">
        <f t="shared" si="43"/>
        <v>6</v>
      </c>
      <c r="W122" s="15">
        <f t="shared" si="43"/>
        <v>6</v>
      </c>
      <c r="X122" s="15">
        <f t="shared" si="43"/>
        <v>5</v>
      </c>
      <c r="Y122" s="15">
        <f t="shared" si="43"/>
        <v>6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0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0</v>
      </c>
      <c r="P126" s="241" t="s">
        <v>89</v>
      </c>
      <c r="Q126" s="241"/>
      <c r="R126" s="241"/>
      <c r="S126" s="241"/>
      <c r="T126" s="241"/>
      <c r="U126" s="144">
        <f>COUNTIF(G122:Y122,"&gt;=3")</f>
        <v>18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0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0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18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>
        <f>C13</f>
        <v>0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e">
        <f>INDEX($C$11:$AC$40,MATCH(G135,$C$11:$C$40,0),27)</f>
        <v>#N/A</v>
      </c>
      <c r="Z135" s="75" t="s">
        <v>16</v>
      </c>
      <c r="AA135" s="96">
        <f>$D$3</f>
        <v>37684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20</v>
      </c>
      <c r="H136" s="245"/>
      <c r="I136" s="245"/>
      <c r="J136" s="245"/>
      <c r="K136" s="1"/>
      <c r="L136" s="245" t="e">
        <f>IF(X135="H",IF($X136="Blancs",$G$3,IF($X136="Jaunes",$G$4,IF($X136="Bleus",$G$5,$G$6))),IF($X136="Blancs",$I$3,IF($X136="Jaunes",$I$4,IF($X136="Bleus",$I$5,$I$6))))</f>
        <v>#N/A</v>
      </c>
      <c r="M136" s="245"/>
      <c r="N136" s="245"/>
      <c r="O136" s="245" t="e">
        <f>IF(X135="H",IF($X136="Blancs",$H$3,IF($X136="Jaunes",$H$4,IF($X136="Bleus",$H$5,$H$6))),IF($X136="Blancs",$J$3,IF($X136="Jaunes",$J$4,IF($X136="Bleus",$J$5,$J$6))))</f>
        <v>#N/A</v>
      </c>
      <c r="P136" s="245"/>
      <c r="Q136" s="246" t="e">
        <f>ROUND((G136*(L136/113)+(O136-AA139)),0)</f>
        <v>#N/A</v>
      </c>
      <c r="R136" s="246"/>
      <c r="S136" s="246"/>
      <c r="T136" s="246"/>
      <c r="U136" s="1"/>
      <c r="V136" s="266" t="s">
        <v>108</v>
      </c>
      <c r="W136" s="267"/>
      <c r="X136" s="187" t="e">
        <f>INDEX($C$11:$AC$40,MATCH(G135,$C$11:$C$40,0),26)</f>
        <v>#N/A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4">H$9</f>
        <v>4</v>
      </c>
      <c r="I139" s="103">
        <f t="shared" si="44"/>
        <v>5</v>
      </c>
      <c r="J139" s="103">
        <f t="shared" si="44"/>
        <v>4</v>
      </c>
      <c r="K139" s="103">
        <f t="shared" si="44"/>
        <v>3</v>
      </c>
      <c r="L139" s="103">
        <f t="shared" si="44"/>
        <v>5</v>
      </c>
      <c r="M139" s="103">
        <f t="shared" si="44"/>
        <v>3</v>
      </c>
      <c r="N139" s="103">
        <f t="shared" si="44"/>
        <v>5</v>
      </c>
      <c r="O139" s="103">
        <f t="shared" si="44"/>
        <v>3</v>
      </c>
      <c r="P139" s="104">
        <f>SUM(G139:O139)</f>
        <v>36</v>
      </c>
      <c r="Q139" s="103">
        <f t="shared" ref="Q139:Y139" si="45">Q$9</f>
        <v>4</v>
      </c>
      <c r="R139" s="105">
        <f t="shared" si="45"/>
        <v>4</v>
      </c>
      <c r="S139" s="105">
        <f t="shared" si="45"/>
        <v>3</v>
      </c>
      <c r="T139" s="105">
        <f t="shared" si="45"/>
        <v>5</v>
      </c>
      <c r="U139" s="105">
        <f t="shared" si="45"/>
        <v>3</v>
      </c>
      <c r="V139" s="105">
        <f t="shared" si="45"/>
        <v>4</v>
      </c>
      <c r="W139" s="105">
        <f t="shared" si="45"/>
        <v>4</v>
      </c>
      <c r="X139" s="105">
        <f t="shared" si="45"/>
        <v>5</v>
      </c>
      <c r="Y139" s="106">
        <f t="shared" si="45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46">H$10</f>
        <v>8</v>
      </c>
      <c r="I140" s="108">
        <f t="shared" si="46"/>
        <v>12</v>
      </c>
      <c r="J140" s="108">
        <f t="shared" si="46"/>
        <v>14</v>
      </c>
      <c r="K140" s="108">
        <f t="shared" si="46"/>
        <v>2</v>
      </c>
      <c r="L140" s="108">
        <f t="shared" si="46"/>
        <v>10</v>
      </c>
      <c r="M140" s="108">
        <f t="shared" si="46"/>
        <v>18</v>
      </c>
      <c r="N140" s="108">
        <f t="shared" si="46"/>
        <v>16</v>
      </c>
      <c r="O140" s="109">
        <f t="shared" si="46"/>
        <v>6</v>
      </c>
      <c r="P140" s="110"/>
      <c r="Q140" s="111">
        <f t="shared" ref="Q140:Y140" si="47">Q$10</f>
        <v>1</v>
      </c>
      <c r="R140" s="112">
        <f t="shared" si="47"/>
        <v>9</v>
      </c>
      <c r="S140" s="112">
        <f t="shared" si="47"/>
        <v>11</v>
      </c>
      <c r="T140" s="112">
        <f t="shared" si="47"/>
        <v>5</v>
      </c>
      <c r="U140" s="112">
        <f t="shared" si="47"/>
        <v>17</v>
      </c>
      <c r="V140" s="112">
        <f t="shared" si="47"/>
        <v>15</v>
      </c>
      <c r="W140" s="112">
        <f t="shared" si="47"/>
        <v>3</v>
      </c>
      <c r="X140" s="112">
        <f t="shared" si="47"/>
        <v>13</v>
      </c>
      <c r="Y140" s="109">
        <f t="shared" si="47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 t="e">
        <f>IF($Q136&lt;=18,IF(G140&lt;=$Q136,1,0),IF($Q136&lt;=36,IF(G140&lt;=($Q136-18),2,1),IF($Q136&lt;=54,IF(G140&lt;=($Q136-36),3,2),IF($Q136&gt;54,IF(G140&lt;=($Q136-54),4,3)))))</f>
        <v>#N/A</v>
      </c>
      <c r="H141" s="115" t="e">
        <f t="shared" ref="H141:O141" si="48">IF($Q136&lt;=18,IF(H140&lt;=$Q136,1,0),IF($Q136&lt;=36,IF(H140&lt;=($Q136-18),2,1),IF($Q136&lt;=54,IF(H140&lt;=($Q136-36),3,2),IF($Q136&gt;54,IF(H140&lt;=($Q136-54),4,3)))))</f>
        <v>#N/A</v>
      </c>
      <c r="I141" s="115" t="e">
        <f t="shared" si="48"/>
        <v>#N/A</v>
      </c>
      <c r="J141" s="115" t="e">
        <f t="shared" si="48"/>
        <v>#N/A</v>
      </c>
      <c r="K141" s="115" t="e">
        <f t="shared" si="48"/>
        <v>#N/A</v>
      </c>
      <c r="L141" s="115" t="e">
        <f t="shared" si="48"/>
        <v>#N/A</v>
      </c>
      <c r="M141" s="115" t="e">
        <f t="shared" si="48"/>
        <v>#N/A</v>
      </c>
      <c r="N141" s="115" t="e">
        <f t="shared" si="48"/>
        <v>#N/A</v>
      </c>
      <c r="O141" s="116" t="e">
        <f t="shared" si="48"/>
        <v>#N/A</v>
      </c>
      <c r="P141" s="117" t="e">
        <f>SUM(G141:O141)</f>
        <v>#N/A</v>
      </c>
      <c r="Q141" s="116" t="e">
        <f t="shared" ref="Q141:Y141" si="49">IF($Q136&lt;=18,IF(Q140&lt;=$Q136,1,0),IF($Q136&lt;=36,IF(Q140&lt;=($Q136-18),2,1),IF($Q136&lt;=54,IF(Q140&lt;=($Q136-36),3,2),IF($Q136&gt;54,IF(Q140&lt;=($Q136-54),4,3)))))</f>
        <v>#N/A</v>
      </c>
      <c r="R141" s="116" t="e">
        <f t="shared" si="49"/>
        <v>#N/A</v>
      </c>
      <c r="S141" s="116" t="e">
        <f t="shared" si="49"/>
        <v>#N/A</v>
      </c>
      <c r="T141" s="116" t="e">
        <f t="shared" si="49"/>
        <v>#N/A</v>
      </c>
      <c r="U141" s="116" t="e">
        <f t="shared" si="49"/>
        <v>#N/A</v>
      </c>
      <c r="V141" s="116" t="e">
        <f t="shared" si="49"/>
        <v>#N/A</v>
      </c>
      <c r="W141" s="116" t="e">
        <f t="shared" si="49"/>
        <v>#N/A</v>
      </c>
      <c r="X141" s="116" t="e">
        <f t="shared" si="49"/>
        <v>#N/A</v>
      </c>
      <c r="Y141" s="116" t="e">
        <f t="shared" si="49"/>
        <v>#N/A</v>
      </c>
      <c r="Z141" s="118" t="e">
        <f>SUM(Q141:Y141)</f>
        <v>#N/A</v>
      </c>
      <c r="AA141" s="119" t="e">
        <f>P141+Z141</f>
        <v>#N/A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0">G13</f>
        <v>10</v>
      </c>
      <c r="H142" s="121">
        <f t="shared" si="50"/>
        <v>10</v>
      </c>
      <c r="I142" s="121">
        <f t="shared" si="50"/>
        <v>10</v>
      </c>
      <c r="J142" s="121">
        <f t="shared" si="50"/>
        <v>10</v>
      </c>
      <c r="K142" s="121">
        <f t="shared" si="50"/>
        <v>10</v>
      </c>
      <c r="L142" s="121">
        <f t="shared" si="50"/>
        <v>10</v>
      </c>
      <c r="M142" s="121">
        <f t="shared" si="50"/>
        <v>10</v>
      </c>
      <c r="N142" s="121">
        <f t="shared" si="50"/>
        <v>10</v>
      </c>
      <c r="O142" s="121">
        <f t="shared" si="50"/>
        <v>10</v>
      </c>
      <c r="P142" s="122">
        <f>SUM(G142:O142)</f>
        <v>90</v>
      </c>
      <c r="Q142" s="123">
        <f t="shared" ref="Q142:Y142" si="51">Q13</f>
        <v>10</v>
      </c>
      <c r="R142" s="121">
        <f t="shared" si="51"/>
        <v>10</v>
      </c>
      <c r="S142" s="121">
        <f t="shared" si="51"/>
        <v>10</v>
      </c>
      <c r="T142" s="121">
        <f t="shared" si="51"/>
        <v>10</v>
      </c>
      <c r="U142" s="121">
        <f t="shared" si="51"/>
        <v>10</v>
      </c>
      <c r="V142" s="121">
        <f t="shared" si="51"/>
        <v>10</v>
      </c>
      <c r="W142" s="121">
        <f t="shared" si="51"/>
        <v>10</v>
      </c>
      <c r="X142" s="121">
        <f t="shared" si="51"/>
        <v>10</v>
      </c>
      <c r="Y142" s="124">
        <f t="shared" si="51"/>
        <v>10</v>
      </c>
      <c r="Z142" s="122">
        <f>SUM(Q142:Y142)</f>
        <v>90</v>
      </c>
      <c r="AA142" s="125">
        <f>P142+Z142</f>
        <v>180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0</v>
      </c>
      <c r="H143" s="127">
        <f t="shared" ref="H143:O143" si="52">IF(H142-H139=-1,3+H141)+IF(H142-H139=0,2+H141)+IF(H142-H139=1,1+H141)+IF(H142-H139=2,H141)+IF(H142-H139=3,IF(H141-1&gt;0,H141-1,0))+IF(H142-H139=4,IF(H141-2&gt;0,H141-2,0))</f>
        <v>0</v>
      </c>
      <c r="I143" s="127">
        <f t="shared" si="52"/>
        <v>0</v>
      </c>
      <c r="J143" s="127">
        <f t="shared" si="52"/>
        <v>0</v>
      </c>
      <c r="K143" s="127">
        <f t="shared" si="52"/>
        <v>0</v>
      </c>
      <c r="L143" s="127">
        <f t="shared" si="52"/>
        <v>0</v>
      </c>
      <c r="M143" s="127">
        <f t="shared" si="52"/>
        <v>0</v>
      </c>
      <c r="N143" s="127">
        <f t="shared" si="52"/>
        <v>0</v>
      </c>
      <c r="O143" s="128">
        <f t="shared" si="52"/>
        <v>0</v>
      </c>
      <c r="P143" s="129">
        <f>SUM(G143:O143)</f>
        <v>0</v>
      </c>
      <c r="Q143" s="130">
        <f t="shared" ref="Q143:Y143" si="53">IF(Q142-Q139=-1,3+Q141)+IF(Q142-Q139=0,2+Q141)+IF(Q142-Q139=1,1+Q141)+IF(Q142-Q139=2,Q141)+IF(Q142-Q139=3,IF(Q141-1&gt;0,Q141-1,0))+IF(Q142-Q139=4,IF(Q141-2&gt;0,Q141-2,0))</f>
        <v>0</v>
      </c>
      <c r="R143" s="131">
        <f t="shared" si="53"/>
        <v>0</v>
      </c>
      <c r="S143" s="131">
        <f t="shared" si="53"/>
        <v>0</v>
      </c>
      <c r="T143" s="131">
        <f t="shared" si="53"/>
        <v>0</v>
      </c>
      <c r="U143" s="131">
        <f t="shared" si="53"/>
        <v>0</v>
      </c>
      <c r="V143" s="131">
        <f t="shared" si="53"/>
        <v>0</v>
      </c>
      <c r="W143" s="131">
        <f t="shared" si="53"/>
        <v>0</v>
      </c>
      <c r="X143" s="131">
        <f t="shared" si="53"/>
        <v>0</v>
      </c>
      <c r="Y143" s="128">
        <f t="shared" si="53"/>
        <v>0</v>
      </c>
      <c r="Z143" s="129">
        <f>SUM(Q143:Y143)</f>
        <v>0</v>
      </c>
      <c r="AA143" s="132">
        <f>P143+Z143</f>
        <v>0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4">IF(G142-G139=-2,4)+IF(G142-G139=-1,3)+IF(G142-G139=0,2)+IF(G142-G139=1,1)+IF(G142-G139&gt;2,0)</f>
        <v>0</v>
      </c>
      <c r="H144" s="134">
        <f t="shared" si="54"/>
        <v>0</v>
      </c>
      <c r="I144" s="134">
        <f t="shared" si="54"/>
        <v>0</v>
      </c>
      <c r="J144" s="134">
        <f t="shared" si="54"/>
        <v>0</v>
      </c>
      <c r="K144" s="134">
        <f t="shared" si="54"/>
        <v>0</v>
      </c>
      <c r="L144" s="134">
        <f t="shared" si="54"/>
        <v>0</v>
      </c>
      <c r="M144" s="134">
        <f t="shared" si="54"/>
        <v>0</v>
      </c>
      <c r="N144" s="134">
        <f t="shared" si="54"/>
        <v>0</v>
      </c>
      <c r="O144" s="135">
        <f t="shared" si="54"/>
        <v>0</v>
      </c>
      <c r="P144" s="136">
        <f>SUM(G144:O144)</f>
        <v>0</v>
      </c>
      <c r="Q144" s="135">
        <f t="shared" ref="Q144:Y144" si="55">IF(Q142-Q139=-2,4)+IF(Q142-Q139=-1,3)+IF(Q142-Q139=0,2)+IF(Q142-Q139=1,1)+IF(Q142-Q139&gt;2,0)</f>
        <v>0</v>
      </c>
      <c r="R144" s="135">
        <f t="shared" si="55"/>
        <v>0</v>
      </c>
      <c r="S144" s="135">
        <f t="shared" si="55"/>
        <v>0</v>
      </c>
      <c r="T144" s="135">
        <f t="shared" si="55"/>
        <v>0</v>
      </c>
      <c r="U144" s="135">
        <f t="shared" si="55"/>
        <v>0</v>
      </c>
      <c r="V144" s="135">
        <f t="shared" si="55"/>
        <v>0</v>
      </c>
      <c r="W144" s="135">
        <f t="shared" si="55"/>
        <v>0</v>
      </c>
      <c r="X144" s="135">
        <f t="shared" si="55"/>
        <v>0</v>
      </c>
      <c r="Y144" s="135">
        <f t="shared" si="55"/>
        <v>0</v>
      </c>
      <c r="Z144" s="136">
        <f>SUM(Q144:Y144)</f>
        <v>0</v>
      </c>
      <c r="AA144" s="137">
        <f>P144+Z144</f>
        <v>0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6</v>
      </c>
      <c r="H145" s="24">
        <f t="shared" ref="H145:O145" si="56">H142-H139</f>
        <v>6</v>
      </c>
      <c r="I145" s="24">
        <f t="shared" si="56"/>
        <v>5</v>
      </c>
      <c r="J145" s="24">
        <f t="shared" si="56"/>
        <v>6</v>
      </c>
      <c r="K145" s="24">
        <f t="shared" si="56"/>
        <v>7</v>
      </c>
      <c r="L145" s="24">
        <f t="shared" si="56"/>
        <v>5</v>
      </c>
      <c r="M145" s="24">
        <f t="shared" si="56"/>
        <v>7</v>
      </c>
      <c r="N145" s="24">
        <f t="shared" si="56"/>
        <v>5</v>
      </c>
      <c r="O145" s="15">
        <f t="shared" si="56"/>
        <v>7</v>
      </c>
      <c r="P145" s="15"/>
      <c r="Q145" s="15">
        <f t="shared" ref="Q145:Y145" si="57">Q142-Q139</f>
        <v>6</v>
      </c>
      <c r="R145" s="15">
        <f t="shared" si="57"/>
        <v>6</v>
      </c>
      <c r="S145" s="15">
        <f t="shared" si="57"/>
        <v>7</v>
      </c>
      <c r="T145" s="15">
        <f t="shared" si="57"/>
        <v>5</v>
      </c>
      <c r="U145" s="15">
        <f t="shared" si="57"/>
        <v>7</v>
      </c>
      <c r="V145" s="15">
        <f t="shared" si="57"/>
        <v>6</v>
      </c>
      <c r="W145" s="15">
        <f t="shared" si="57"/>
        <v>6</v>
      </c>
      <c r="X145" s="15">
        <f t="shared" si="57"/>
        <v>5</v>
      </c>
      <c r="Y145" s="15">
        <f t="shared" si="57"/>
        <v>6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0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0</v>
      </c>
      <c r="P149" s="241" t="s">
        <v>89</v>
      </c>
      <c r="Q149" s="241"/>
      <c r="R149" s="241"/>
      <c r="S149" s="241"/>
      <c r="T149" s="241"/>
      <c r="U149" s="144">
        <f>COUNTIF(G145:Y145,"&gt;=3")</f>
        <v>18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0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0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>
        <f>C14</f>
        <v>0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e">
        <f>INDEX($C$11:$AC$40,MATCH(G158,$C$11:$C$40,0),27)</f>
        <v>#N/A</v>
      </c>
      <c r="Z158" s="75" t="s">
        <v>16</v>
      </c>
      <c r="AA158" s="96">
        <f>$D$3</f>
        <v>37684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20</v>
      </c>
      <c r="H159" s="245"/>
      <c r="I159" s="245"/>
      <c r="J159" s="245"/>
      <c r="K159" s="1"/>
      <c r="L159" s="245" t="e">
        <f>IF(X158="H",IF($X159="Blancs",$G$3,IF($X159="Jaunes",$G$4,IF($X159="Bleus",$G$5,$G$6))),IF($X159="Blancs",$I$3,IF($X159="Jaunes",$I$4,IF($X159="Bleus",$I$5,$I$6))))</f>
        <v>#N/A</v>
      </c>
      <c r="M159" s="245"/>
      <c r="N159" s="245"/>
      <c r="O159" s="245" t="e">
        <f>IF(X158="H",IF($X159="Blancs",$H$3,IF($X159="Jaunes",$H$4,IF($X159="Bleus",$H$5,$H$6))),IF($X159="Blancs",$J$3,IF($X159="Jaunes",$J$4,IF($X159="Bleus",$J$5,$J$6))))</f>
        <v>#N/A</v>
      </c>
      <c r="P159" s="245"/>
      <c r="Q159" s="246" t="e">
        <f>ROUND((G159*(L159/113)+(O159-AA162)),0)</f>
        <v>#N/A</v>
      </c>
      <c r="R159" s="246"/>
      <c r="S159" s="246"/>
      <c r="T159" s="246"/>
      <c r="U159" s="1"/>
      <c r="V159" s="266" t="s">
        <v>108</v>
      </c>
      <c r="W159" s="267"/>
      <c r="X159" s="187" t="e">
        <f>INDEX($C$11:$AC$40,MATCH(G158,$C$11:$C$40,0),26)</f>
        <v>#N/A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8">H$9</f>
        <v>4</v>
      </c>
      <c r="I162" s="103">
        <f t="shared" si="58"/>
        <v>5</v>
      </c>
      <c r="J162" s="103">
        <f t="shared" si="58"/>
        <v>4</v>
      </c>
      <c r="K162" s="103">
        <f t="shared" si="58"/>
        <v>3</v>
      </c>
      <c r="L162" s="103">
        <f t="shared" si="58"/>
        <v>5</v>
      </c>
      <c r="M162" s="103">
        <f t="shared" si="58"/>
        <v>3</v>
      </c>
      <c r="N162" s="103">
        <f t="shared" si="58"/>
        <v>5</v>
      </c>
      <c r="O162" s="103">
        <f t="shared" si="58"/>
        <v>3</v>
      </c>
      <c r="P162" s="104">
        <f>SUM(G162:O162)</f>
        <v>36</v>
      </c>
      <c r="Q162" s="103">
        <f t="shared" ref="Q162:Y162" si="59">Q$9</f>
        <v>4</v>
      </c>
      <c r="R162" s="105">
        <f t="shared" si="59"/>
        <v>4</v>
      </c>
      <c r="S162" s="105">
        <f t="shared" si="59"/>
        <v>3</v>
      </c>
      <c r="T162" s="105">
        <f t="shared" si="59"/>
        <v>5</v>
      </c>
      <c r="U162" s="105">
        <f t="shared" si="59"/>
        <v>3</v>
      </c>
      <c r="V162" s="105">
        <f t="shared" si="59"/>
        <v>4</v>
      </c>
      <c r="W162" s="105">
        <f t="shared" si="59"/>
        <v>4</v>
      </c>
      <c r="X162" s="105">
        <f t="shared" si="59"/>
        <v>5</v>
      </c>
      <c r="Y162" s="106">
        <f t="shared" si="5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60">H$10</f>
        <v>8</v>
      </c>
      <c r="I163" s="108">
        <f t="shared" si="60"/>
        <v>12</v>
      </c>
      <c r="J163" s="108">
        <f t="shared" si="60"/>
        <v>14</v>
      </c>
      <c r="K163" s="108">
        <f t="shared" si="60"/>
        <v>2</v>
      </c>
      <c r="L163" s="108">
        <f t="shared" si="60"/>
        <v>10</v>
      </c>
      <c r="M163" s="108">
        <f t="shared" si="60"/>
        <v>18</v>
      </c>
      <c r="N163" s="108">
        <f t="shared" si="60"/>
        <v>16</v>
      </c>
      <c r="O163" s="109">
        <f t="shared" si="60"/>
        <v>6</v>
      </c>
      <c r="P163" s="110"/>
      <c r="Q163" s="111">
        <f t="shared" ref="Q163:Y163" si="61">Q$10</f>
        <v>1</v>
      </c>
      <c r="R163" s="112">
        <f t="shared" si="61"/>
        <v>9</v>
      </c>
      <c r="S163" s="112">
        <f t="shared" si="61"/>
        <v>11</v>
      </c>
      <c r="T163" s="112">
        <f t="shared" si="61"/>
        <v>5</v>
      </c>
      <c r="U163" s="112">
        <f t="shared" si="61"/>
        <v>17</v>
      </c>
      <c r="V163" s="112">
        <f t="shared" si="61"/>
        <v>15</v>
      </c>
      <c r="W163" s="112">
        <f t="shared" si="61"/>
        <v>3</v>
      </c>
      <c r="X163" s="112">
        <f t="shared" si="61"/>
        <v>13</v>
      </c>
      <c r="Y163" s="109">
        <f t="shared" si="6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 t="e">
        <f>IF($Q159&lt;=18,IF(G163&lt;=$Q159,1,0),IF($Q159&lt;=36,IF(G163&lt;=($Q159-18),2,1),IF($Q159&lt;=54,IF(G163&lt;=($Q159-36),3,2),IF($Q159&gt;54,IF(G163&lt;=($Q159-54),4,3)))))</f>
        <v>#N/A</v>
      </c>
      <c r="H164" s="115" t="e">
        <f t="shared" ref="H164:O164" si="62">IF($Q159&lt;=18,IF(H163&lt;=$Q159,1,0),IF($Q159&lt;=36,IF(H163&lt;=($Q159-18),2,1),IF($Q159&lt;=54,IF(H163&lt;=($Q159-36),3,2),IF($Q159&gt;54,IF(H163&lt;=($Q159-54),4,3)))))</f>
        <v>#N/A</v>
      </c>
      <c r="I164" s="115" t="e">
        <f t="shared" si="62"/>
        <v>#N/A</v>
      </c>
      <c r="J164" s="115" t="e">
        <f t="shared" si="62"/>
        <v>#N/A</v>
      </c>
      <c r="K164" s="115" t="e">
        <f t="shared" si="62"/>
        <v>#N/A</v>
      </c>
      <c r="L164" s="115" t="e">
        <f t="shared" si="62"/>
        <v>#N/A</v>
      </c>
      <c r="M164" s="115" t="e">
        <f t="shared" si="62"/>
        <v>#N/A</v>
      </c>
      <c r="N164" s="115" t="e">
        <f t="shared" si="62"/>
        <v>#N/A</v>
      </c>
      <c r="O164" s="116" t="e">
        <f t="shared" si="62"/>
        <v>#N/A</v>
      </c>
      <c r="P164" s="117" t="e">
        <f>SUM(G164:O164)</f>
        <v>#N/A</v>
      </c>
      <c r="Q164" s="116" t="e">
        <f t="shared" ref="Q164:Y164" si="63">IF($Q159&lt;=18,IF(Q163&lt;=$Q159,1,0),IF($Q159&lt;=36,IF(Q163&lt;=($Q159-18),2,1),IF($Q159&lt;=54,IF(Q163&lt;=($Q159-36),3,2),IF($Q159&gt;54,IF(Q163&lt;=($Q159-54),4,3)))))</f>
        <v>#N/A</v>
      </c>
      <c r="R164" s="116" t="e">
        <f t="shared" si="63"/>
        <v>#N/A</v>
      </c>
      <c r="S164" s="116" t="e">
        <f t="shared" si="63"/>
        <v>#N/A</v>
      </c>
      <c r="T164" s="116" t="e">
        <f t="shared" si="63"/>
        <v>#N/A</v>
      </c>
      <c r="U164" s="116" t="e">
        <f t="shared" si="63"/>
        <v>#N/A</v>
      </c>
      <c r="V164" s="116" t="e">
        <f t="shared" si="63"/>
        <v>#N/A</v>
      </c>
      <c r="W164" s="116" t="e">
        <f t="shared" si="63"/>
        <v>#N/A</v>
      </c>
      <c r="X164" s="116" t="e">
        <f t="shared" si="63"/>
        <v>#N/A</v>
      </c>
      <c r="Y164" s="116" t="e">
        <f t="shared" si="63"/>
        <v>#N/A</v>
      </c>
      <c r="Z164" s="118" t="e">
        <f>SUM(Q164:Y164)</f>
        <v>#N/A</v>
      </c>
      <c r="AA164" s="119" t="e">
        <f>P164+Z164</f>
        <v>#N/A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4">G14</f>
        <v>10</v>
      </c>
      <c r="H165" s="121">
        <f t="shared" si="64"/>
        <v>10</v>
      </c>
      <c r="I165" s="121">
        <f t="shared" si="64"/>
        <v>10</v>
      </c>
      <c r="J165" s="121">
        <f t="shared" si="64"/>
        <v>10</v>
      </c>
      <c r="K165" s="121">
        <f t="shared" si="64"/>
        <v>10</v>
      </c>
      <c r="L165" s="121">
        <f t="shared" si="64"/>
        <v>10</v>
      </c>
      <c r="M165" s="121">
        <f t="shared" si="64"/>
        <v>10</v>
      </c>
      <c r="N165" s="121">
        <f t="shared" si="64"/>
        <v>10</v>
      </c>
      <c r="O165" s="121">
        <f t="shared" si="64"/>
        <v>10</v>
      </c>
      <c r="P165" s="122">
        <f>SUM(G165:O165)</f>
        <v>90</v>
      </c>
      <c r="Q165" s="123">
        <f t="shared" ref="Q165:Y165" si="65">Q14</f>
        <v>10</v>
      </c>
      <c r="R165" s="121">
        <f t="shared" si="65"/>
        <v>10</v>
      </c>
      <c r="S165" s="121">
        <f t="shared" si="65"/>
        <v>10</v>
      </c>
      <c r="T165" s="121">
        <f t="shared" si="65"/>
        <v>10</v>
      </c>
      <c r="U165" s="121">
        <f t="shared" si="65"/>
        <v>10</v>
      </c>
      <c r="V165" s="121">
        <f t="shared" si="65"/>
        <v>10</v>
      </c>
      <c r="W165" s="121">
        <f t="shared" si="65"/>
        <v>10</v>
      </c>
      <c r="X165" s="121">
        <f t="shared" si="65"/>
        <v>10</v>
      </c>
      <c r="Y165" s="124">
        <f t="shared" si="65"/>
        <v>10</v>
      </c>
      <c r="Z165" s="122">
        <f>SUM(Q165:Y165)</f>
        <v>90</v>
      </c>
      <c r="AA165" s="125">
        <f>P165+Z165</f>
        <v>180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0</v>
      </c>
      <c r="H166" s="127">
        <f t="shared" ref="H166:O166" si="66">IF(H165-H162=-1,3+H164)+IF(H165-H162=0,2+H164)+IF(H165-H162=1,1+H164)+IF(H165-H162=2,H164)+IF(H165-H162=3,IF(H164-1&gt;0,H164-1,0))+IF(H165-H162=4,IF(H164-2&gt;0,H164-2,0))</f>
        <v>0</v>
      </c>
      <c r="I166" s="127">
        <f t="shared" si="66"/>
        <v>0</v>
      </c>
      <c r="J166" s="127">
        <f t="shared" si="66"/>
        <v>0</v>
      </c>
      <c r="K166" s="127">
        <f t="shared" si="66"/>
        <v>0</v>
      </c>
      <c r="L166" s="127">
        <f t="shared" si="66"/>
        <v>0</v>
      </c>
      <c r="M166" s="127">
        <f t="shared" si="66"/>
        <v>0</v>
      </c>
      <c r="N166" s="127">
        <f t="shared" si="66"/>
        <v>0</v>
      </c>
      <c r="O166" s="128">
        <f t="shared" si="66"/>
        <v>0</v>
      </c>
      <c r="P166" s="129">
        <f>SUM(G166:O166)</f>
        <v>0</v>
      </c>
      <c r="Q166" s="130">
        <f t="shared" ref="Q166:Y166" si="67">IF(Q165-Q162=-1,3+Q164)+IF(Q165-Q162=0,2+Q164)+IF(Q165-Q162=1,1+Q164)+IF(Q165-Q162=2,Q164)+IF(Q165-Q162=3,IF(Q164-1&gt;0,Q164-1,0))+IF(Q165-Q162=4,IF(Q164-2&gt;0,Q164-2,0))</f>
        <v>0</v>
      </c>
      <c r="R166" s="131">
        <f t="shared" si="67"/>
        <v>0</v>
      </c>
      <c r="S166" s="131">
        <f t="shared" si="67"/>
        <v>0</v>
      </c>
      <c r="T166" s="131">
        <f t="shared" si="67"/>
        <v>0</v>
      </c>
      <c r="U166" s="131">
        <f t="shared" si="67"/>
        <v>0</v>
      </c>
      <c r="V166" s="131">
        <f t="shared" si="67"/>
        <v>0</v>
      </c>
      <c r="W166" s="131">
        <f t="shared" si="67"/>
        <v>0</v>
      </c>
      <c r="X166" s="131">
        <f t="shared" si="67"/>
        <v>0</v>
      </c>
      <c r="Y166" s="128">
        <f t="shared" si="67"/>
        <v>0</v>
      </c>
      <c r="Z166" s="129">
        <f>SUM(Q166:Y166)</f>
        <v>0</v>
      </c>
      <c r="AA166" s="132">
        <f>P166+Z166</f>
        <v>0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8">IF(G165-G162=-2,4)+IF(G165-G162=-1,3)+IF(G165-G162=0,2)+IF(G165-G162=1,1)+IF(G165-G162&gt;2,0)</f>
        <v>0</v>
      </c>
      <c r="H167" s="134">
        <f t="shared" si="68"/>
        <v>0</v>
      </c>
      <c r="I167" s="134">
        <f t="shared" si="68"/>
        <v>0</v>
      </c>
      <c r="J167" s="134">
        <f t="shared" si="68"/>
        <v>0</v>
      </c>
      <c r="K167" s="134">
        <f t="shared" si="68"/>
        <v>0</v>
      </c>
      <c r="L167" s="134">
        <f t="shared" si="68"/>
        <v>0</v>
      </c>
      <c r="M167" s="134">
        <f t="shared" si="68"/>
        <v>0</v>
      </c>
      <c r="N167" s="134">
        <f t="shared" si="68"/>
        <v>0</v>
      </c>
      <c r="O167" s="135">
        <f t="shared" si="68"/>
        <v>0</v>
      </c>
      <c r="P167" s="136">
        <f>SUM(G167:O167)</f>
        <v>0</v>
      </c>
      <c r="Q167" s="135">
        <f t="shared" ref="Q167:Y167" si="69">IF(Q165-Q162=-2,4)+IF(Q165-Q162=-1,3)+IF(Q165-Q162=0,2)+IF(Q165-Q162=1,1)+IF(Q165-Q162&gt;2,0)</f>
        <v>0</v>
      </c>
      <c r="R167" s="135">
        <f t="shared" si="69"/>
        <v>0</v>
      </c>
      <c r="S167" s="135">
        <f t="shared" si="69"/>
        <v>0</v>
      </c>
      <c r="T167" s="135">
        <f t="shared" si="69"/>
        <v>0</v>
      </c>
      <c r="U167" s="135">
        <f t="shared" si="69"/>
        <v>0</v>
      </c>
      <c r="V167" s="135">
        <f t="shared" si="69"/>
        <v>0</v>
      </c>
      <c r="W167" s="135">
        <f t="shared" si="69"/>
        <v>0</v>
      </c>
      <c r="X167" s="135">
        <f t="shared" si="69"/>
        <v>0</v>
      </c>
      <c r="Y167" s="135">
        <f t="shared" si="69"/>
        <v>0</v>
      </c>
      <c r="Z167" s="136">
        <f>SUM(Q167:Y167)</f>
        <v>0</v>
      </c>
      <c r="AA167" s="137">
        <f>P167+Z167</f>
        <v>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6</v>
      </c>
      <c r="H168" s="24">
        <f t="shared" ref="H168:O168" si="70">H165-H162</f>
        <v>6</v>
      </c>
      <c r="I168" s="24">
        <f t="shared" si="70"/>
        <v>5</v>
      </c>
      <c r="J168" s="24">
        <f t="shared" si="70"/>
        <v>6</v>
      </c>
      <c r="K168" s="24">
        <f t="shared" si="70"/>
        <v>7</v>
      </c>
      <c r="L168" s="24">
        <f t="shared" si="70"/>
        <v>5</v>
      </c>
      <c r="M168" s="24">
        <f t="shared" si="70"/>
        <v>7</v>
      </c>
      <c r="N168" s="24">
        <f t="shared" si="70"/>
        <v>5</v>
      </c>
      <c r="O168" s="15">
        <f t="shared" si="70"/>
        <v>7</v>
      </c>
      <c r="P168" s="15"/>
      <c r="Q168" s="15">
        <f t="shared" ref="Q168:Y168" si="71">Q165-Q162</f>
        <v>6</v>
      </c>
      <c r="R168" s="15">
        <f t="shared" si="71"/>
        <v>6</v>
      </c>
      <c r="S168" s="15">
        <f t="shared" si="71"/>
        <v>7</v>
      </c>
      <c r="T168" s="15">
        <f t="shared" si="71"/>
        <v>5</v>
      </c>
      <c r="U168" s="15">
        <f t="shared" si="71"/>
        <v>7</v>
      </c>
      <c r="V168" s="15">
        <f t="shared" si="71"/>
        <v>6</v>
      </c>
      <c r="W168" s="15">
        <f t="shared" si="71"/>
        <v>6</v>
      </c>
      <c r="X168" s="15">
        <f t="shared" si="71"/>
        <v>5</v>
      </c>
      <c r="Y168" s="15">
        <f t="shared" si="71"/>
        <v>6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0</v>
      </c>
      <c r="P171" s="241" t="s">
        <v>86</v>
      </c>
      <c r="Q171" s="241"/>
      <c r="R171" s="241"/>
      <c r="S171" s="241"/>
      <c r="T171" s="241"/>
      <c r="U171" s="141">
        <f>COUNTIF(G168:Y168,"=2")</f>
        <v>0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0</v>
      </c>
      <c r="P172" s="241" t="s">
        <v>89</v>
      </c>
      <c r="Q172" s="241"/>
      <c r="R172" s="241"/>
      <c r="S172" s="241"/>
      <c r="T172" s="241"/>
      <c r="U172" s="144">
        <f>COUNTIF(G168:Y168,"&gt;=3")</f>
        <v>18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0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0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18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>
        <f>C15</f>
        <v>0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e">
        <f>INDEX($C$11:$AC$40,MATCH(G181,$C$11:$C$40,0),27)</f>
        <v>#N/A</v>
      </c>
      <c r="Z181" s="75" t="s">
        <v>16</v>
      </c>
      <c r="AA181" s="96">
        <f>$D$3</f>
        <v>37684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20</v>
      </c>
      <c r="H182" s="245"/>
      <c r="I182" s="245"/>
      <c r="J182" s="245"/>
      <c r="K182" s="1"/>
      <c r="L182" s="245" t="e">
        <f>IF(X181="H",IF($X182="Blancs",$G$3,IF($X182="Jaunes",$G$4,IF($X182="Bleus",$G$5,$G$6))),IF($X182="Blancs",$I$3,IF($X182="Jaunes",$I$4,IF($X182="Bleus",$I$5,$I$6))))</f>
        <v>#N/A</v>
      </c>
      <c r="M182" s="245"/>
      <c r="N182" s="245"/>
      <c r="O182" s="245" t="e">
        <f>IF(X181="H",IF($X182="Blancs",$H$3,IF($X182="Jaunes",$H$4,IF($X182="Bleus",$H$5,$H$6))),IF($X182="Blancs",$J$3,IF($X182="Jaunes",$J$4,IF($X182="Bleus",$J$5,$J$6))))</f>
        <v>#N/A</v>
      </c>
      <c r="P182" s="245"/>
      <c r="Q182" s="246" t="e">
        <f>ROUND((G182*(L182/113)+(O182-AA185)),0)</f>
        <v>#N/A</v>
      </c>
      <c r="R182" s="246"/>
      <c r="S182" s="246"/>
      <c r="T182" s="246"/>
      <c r="U182" s="1"/>
      <c r="V182" s="266" t="s">
        <v>108</v>
      </c>
      <c r="W182" s="267"/>
      <c r="X182" s="187" t="e">
        <f>INDEX($C$11:$AC$40,MATCH(G181,$C$11:$C$40,0),26)</f>
        <v>#N/A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2">H$9</f>
        <v>4</v>
      </c>
      <c r="I185" s="103">
        <f t="shared" si="72"/>
        <v>5</v>
      </c>
      <c r="J185" s="103">
        <f t="shared" si="72"/>
        <v>4</v>
      </c>
      <c r="K185" s="103">
        <f t="shared" si="72"/>
        <v>3</v>
      </c>
      <c r="L185" s="103">
        <f t="shared" si="72"/>
        <v>5</v>
      </c>
      <c r="M185" s="103">
        <f t="shared" si="72"/>
        <v>3</v>
      </c>
      <c r="N185" s="103">
        <f t="shared" si="72"/>
        <v>5</v>
      </c>
      <c r="O185" s="103">
        <f t="shared" si="72"/>
        <v>3</v>
      </c>
      <c r="P185" s="104">
        <f>SUM(G185:O185)</f>
        <v>36</v>
      </c>
      <c r="Q185" s="103">
        <f t="shared" ref="Q185:Y185" si="73">Q$9</f>
        <v>4</v>
      </c>
      <c r="R185" s="105">
        <f t="shared" si="73"/>
        <v>4</v>
      </c>
      <c r="S185" s="105">
        <f t="shared" si="73"/>
        <v>3</v>
      </c>
      <c r="T185" s="105">
        <f t="shared" si="73"/>
        <v>5</v>
      </c>
      <c r="U185" s="105">
        <f t="shared" si="73"/>
        <v>3</v>
      </c>
      <c r="V185" s="105">
        <f t="shared" si="73"/>
        <v>4</v>
      </c>
      <c r="W185" s="105">
        <f t="shared" si="73"/>
        <v>4</v>
      </c>
      <c r="X185" s="105">
        <f t="shared" si="73"/>
        <v>5</v>
      </c>
      <c r="Y185" s="106">
        <f t="shared" si="73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74">H$10</f>
        <v>8</v>
      </c>
      <c r="I186" s="108">
        <f t="shared" si="74"/>
        <v>12</v>
      </c>
      <c r="J186" s="108">
        <f t="shared" si="74"/>
        <v>14</v>
      </c>
      <c r="K186" s="108">
        <f t="shared" si="74"/>
        <v>2</v>
      </c>
      <c r="L186" s="108">
        <f t="shared" si="74"/>
        <v>10</v>
      </c>
      <c r="M186" s="108">
        <f t="shared" si="74"/>
        <v>18</v>
      </c>
      <c r="N186" s="108">
        <f t="shared" si="74"/>
        <v>16</v>
      </c>
      <c r="O186" s="109">
        <f t="shared" si="74"/>
        <v>6</v>
      </c>
      <c r="P186" s="110"/>
      <c r="Q186" s="111">
        <f t="shared" ref="Q186:Y186" si="75">Q$10</f>
        <v>1</v>
      </c>
      <c r="R186" s="112">
        <f t="shared" si="75"/>
        <v>9</v>
      </c>
      <c r="S186" s="112">
        <f t="shared" si="75"/>
        <v>11</v>
      </c>
      <c r="T186" s="112">
        <f t="shared" si="75"/>
        <v>5</v>
      </c>
      <c r="U186" s="112">
        <f t="shared" si="75"/>
        <v>17</v>
      </c>
      <c r="V186" s="112">
        <f t="shared" si="75"/>
        <v>15</v>
      </c>
      <c r="W186" s="112">
        <f t="shared" si="75"/>
        <v>3</v>
      </c>
      <c r="X186" s="112">
        <f t="shared" si="75"/>
        <v>13</v>
      </c>
      <c r="Y186" s="109">
        <f t="shared" si="75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 t="e">
        <f>IF($Q182&lt;=18,IF(G186&lt;=$Q182,1,0),IF($Q182&lt;=36,IF(G186&lt;=($Q182-18),2,1),IF($Q182&lt;=54,IF(G186&lt;=($Q182-36),3,2),IF($Q182&gt;54,IF(G186&lt;=($Q182-54),4,3)))))</f>
        <v>#N/A</v>
      </c>
      <c r="H187" s="115" t="e">
        <f t="shared" ref="H187:O187" si="76">IF($Q182&lt;=18,IF(H186&lt;=$Q182,1,0),IF($Q182&lt;=36,IF(H186&lt;=($Q182-18),2,1),IF($Q182&lt;=54,IF(H186&lt;=($Q182-36),3,2),IF($Q182&gt;54,IF(H186&lt;=($Q182-54),4,3)))))</f>
        <v>#N/A</v>
      </c>
      <c r="I187" s="115" t="e">
        <f t="shared" si="76"/>
        <v>#N/A</v>
      </c>
      <c r="J187" s="115" t="e">
        <f t="shared" si="76"/>
        <v>#N/A</v>
      </c>
      <c r="K187" s="115" t="e">
        <f t="shared" si="76"/>
        <v>#N/A</v>
      </c>
      <c r="L187" s="115" t="e">
        <f t="shared" si="76"/>
        <v>#N/A</v>
      </c>
      <c r="M187" s="115" t="e">
        <f t="shared" si="76"/>
        <v>#N/A</v>
      </c>
      <c r="N187" s="115" t="e">
        <f t="shared" si="76"/>
        <v>#N/A</v>
      </c>
      <c r="O187" s="116" t="e">
        <f t="shared" si="76"/>
        <v>#N/A</v>
      </c>
      <c r="P187" s="117" t="e">
        <f>SUM(G187:O187)</f>
        <v>#N/A</v>
      </c>
      <c r="Q187" s="116" t="e">
        <f t="shared" ref="Q187:Y187" si="77">IF($Q182&lt;=18,IF(Q186&lt;=$Q182,1,0),IF($Q182&lt;=36,IF(Q186&lt;=($Q182-18),2,1),IF($Q182&lt;=54,IF(Q186&lt;=($Q182-36),3,2),IF($Q182&gt;54,IF(Q186&lt;=($Q182-54),4,3)))))</f>
        <v>#N/A</v>
      </c>
      <c r="R187" s="116" t="e">
        <f t="shared" si="77"/>
        <v>#N/A</v>
      </c>
      <c r="S187" s="116" t="e">
        <f t="shared" si="77"/>
        <v>#N/A</v>
      </c>
      <c r="T187" s="116" t="e">
        <f t="shared" si="77"/>
        <v>#N/A</v>
      </c>
      <c r="U187" s="116" t="e">
        <f t="shared" si="77"/>
        <v>#N/A</v>
      </c>
      <c r="V187" s="116" t="e">
        <f t="shared" si="77"/>
        <v>#N/A</v>
      </c>
      <c r="W187" s="116" t="e">
        <f t="shared" si="77"/>
        <v>#N/A</v>
      </c>
      <c r="X187" s="116" t="e">
        <f t="shared" si="77"/>
        <v>#N/A</v>
      </c>
      <c r="Y187" s="116" t="e">
        <f t="shared" si="77"/>
        <v>#N/A</v>
      </c>
      <c r="Z187" s="118" t="e">
        <f>SUM(Q187:Y187)</f>
        <v>#N/A</v>
      </c>
      <c r="AA187" s="119" t="e">
        <f>P187+Z187</f>
        <v>#N/A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8">G15</f>
        <v>10</v>
      </c>
      <c r="H188" s="121">
        <f t="shared" si="78"/>
        <v>10</v>
      </c>
      <c r="I188" s="121">
        <f t="shared" si="78"/>
        <v>10</v>
      </c>
      <c r="J188" s="121">
        <f t="shared" si="78"/>
        <v>10</v>
      </c>
      <c r="K188" s="121">
        <f t="shared" si="78"/>
        <v>10</v>
      </c>
      <c r="L188" s="121">
        <f t="shared" si="78"/>
        <v>10</v>
      </c>
      <c r="M188" s="121">
        <f t="shared" si="78"/>
        <v>10</v>
      </c>
      <c r="N188" s="121">
        <f t="shared" si="78"/>
        <v>10</v>
      </c>
      <c r="O188" s="121">
        <f t="shared" si="78"/>
        <v>10</v>
      </c>
      <c r="P188" s="122">
        <f>SUM(G188:O188)</f>
        <v>90</v>
      </c>
      <c r="Q188" s="123">
        <f t="shared" ref="Q188:Y188" si="79">Q15</f>
        <v>10</v>
      </c>
      <c r="R188" s="121">
        <f t="shared" si="79"/>
        <v>10</v>
      </c>
      <c r="S188" s="121">
        <f t="shared" si="79"/>
        <v>10</v>
      </c>
      <c r="T188" s="121">
        <f t="shared" si="79"/>
        <v>10</v>
      </c>
      <c r="U188" s="121">
        <f t="shared" si="79"/>
        <v>10</v>
      </c>
      <c r="V188" s="121">
        <f t="shared" si="79"/>
        <v>10</v>
      </c>
      <c r="W188" s="121">
        <f t="shared" si="79"/>
        <v>10</v>
      </c>
      <c r="X188" s="121">
        <f t="shared" si="79"/>
        <v>10</v>
      </c>
      <c r="Y188" s="124">
        <f t="shared" si="79"/>
        <v>10</v>
      </c>
      <c r="Z188" s="122">
        <f>SUM(Q188:Y188)</f>
        <v>90</v>
      </c>
      <c r="AA188" s="125">
        <f>P188+Z188</f>
        <v>180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0">IF(H188-H185=-1,3+H187)+IF(H188-H185=0,2+H187)+IF(H188-H185=1,1+H187)+IF(H188-H185=2,H187)+IF(H188-H185=3,IF(H187-1&gt;0,H187-1,0))+IF(H188-H185=4,IF(H187-2&gt;0,H187-2,0))</f>
        <v>0</v>
      </c>
      <c r="I189" s="127">
        <f t="shared" si="80"/>
        <v>0</v>
      </c>
      <c r="J189" s="127">
        <f t="shared" si="80"/>
        <v>0</v>
      </c>
      <c r="K189" s="127">
        <f t="shared" si="80"/>
        <v>0</v>
      </c>
      <c r="L189" s="127">
        <f t="shared" si="80"/>
        <v>0</v>
      </c>
      <c r="M189" s="127">
        <f t="shared" si="80"/>
        <v>0</v>
      </c>
      <c r="N189" s="127">
        <f t="shared" si="80"/>
        <v>0</v>
      </c>
      <c r="O189" s="128">
        <f t="shared" si="80"/>
        <v>0</v>
      </c>
      <c r="P189" s="129">
        <f>SUM(G189:O189)</f>
        <v>0</v>
      </c>
      <c r="Q189" s="130">
        <f t="shared" ref="Q189:Y189" si="81">IF(Q188-Q185=-1,3+Q187)+IF(Q188-Q185=0,2+Q187)+IF(Q188-Q185=1,1+Q187)+IF(Q188-Q185=2,Q187)+IF(Q188-Q185=3,IF(Q187-1&gt;0,Q187-1,0))+IF(Q188-Q185=4,IF(Q187-2&gt;0,Q187-2,0))</f>
        <v>0</v>
      </c>
      <c r="R189" s="131">
        <f t="shared" si="81"/>
        <v>0</v>
      </c>
      <c r="S189" s="131">
        <f t="shared" si="81"/>
        <v>0</v>
      </c>
      <c r="T189" s="131">
        <f t="shared" si="81"/>
        <v>0</v>
      </c>
      <c r="U189" s="131">
        <f t="shared" si="81"/>
        <v>0</v>
      </c>
      <c r="V189" s="131">
        <f t="shared" si="81"/>
        <v>0</v>
      </c>
      <c r="W189" s="131">
        <f t="shared" si="81"/>
        <v>0</v>
      </c>
      <c r="X189" s="131">
        <f t="shared" si="81"/>
        <v>0</v>
      </c>
      <c r="Y189" s="128">
        <f t="shared" si="81"/>
        <v>0</v>
      </c>
      <c r="Z189" s="129">
        <f>SUM(Q189:Y189)</f>
        <v>0</v>
      </c>
      <c r="AA189" s="132">
        <f>P189+Z189</f>
        <v>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2">IF(G188-G185=-2,4)+IF(G188-G185=-1,3)+IF(G188-G185=0,2)+IF(G188-G185=1,1)+IF(G188-G185&gt;2,0)</f>
        <v>0</v>
      </c>
      <c r="H190" s="134">
        <f t="shared" si="82"/>
        <v>0</v>
      </c>
      <c r="I190" s="134">
        <f t="shared" si="82"/>
        <v>0</v>
      </c>
      <c r="J190" s="134">
        <f t="shared" si="82"/>
        <v>0</v>
      </c>
      <c r="K190" s="134">
        <f t="shared" si="82"/>
        <v>0</v>
      </c>
      <c r="L190" s="134">
        <f t="shared" si="82"/>
        <v>0</v>
      </c>
      <c r="M190" s="134">
        <f t="shared" si="82"/>
        <v>0</v>
      </c>
      <c r="N190" s="134">
        <f t="shared" si="82"/>
        <v>0</v>
      </c>
      <c r="O190" s="135">
        <f t="shared" si="82"/>
        <v>0</v>
      </c>
      <c r="P190" s="136">
        <f>SUM(G190:O190)</f>
        <v>0</v>
      </c>
      <c r="Q190" s="135">
        <f t="shared" ref="Q190:Y190" si="83">IF(Q188-Q185=-2,4)+IF(Q188-Q185=-1,3)+IF(Q188-Q185=0,2)+IF(Q188-Q185=1,1)+IF(Q188-Q185&gt;2,0)</f>
        <v>0</v>
      </c>
      <c r="R190" s="135">
        <f t="shared" si="83"/>
        <v>0</v>
      </c>
      <c r="S190" s="135">
        <f t="shared" si="83"/>
        <v>0</v>
      </c>
      <c r="T190" s="135">
        <f t="shared" si="83"/>
        <v>0</v>
      </c>
      <c r="U190" s="135">
        <f t="shared" si="83"/>
        <v>0</v>
      </c>
      <c r="V190" s="135">
        <f t="shared" si="83"/>
        <v>0</v>
      </c>
      <c r="W190" s="135">
        <f t="shared" si="83"/>
        <v>0</v>
      </c>
      <c r="X190" s="135">
        <f t="shared" si="83"/>
        <v>0</v>
      </c>
      <c r="Y190" s="135">
        <f t="shared" si="83"/>
        <v>0</v>
      </c>
      <c r="Z190" s="136">
        <f>SUM(Q190:Y190)</f>
        <v>0</v>
      </c>
      <c r="AA190" s="137">
        <f>P190+Z190</f>
        <v>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6</v>
      </c>
      <c r="H191" s="24">
        <f t="shared" ref="H191:O191" si="84">H188-H185</f>
        <v>6</v>
      </c>
      <c r="I191" s="24">
        <f t="shared" si="84"/>
        <v>5</v>
      </c>
      <c r="J191" s="24">
        <f t="shared" si="84"/>
        <v>6</v>
      </c>
      <c r="K191" s="24">
        <f t="shared" si="84"/>
        <v>7</v>
      </c>
      <c r="L191" s="24">
        <f t="shared" si="84"/>
        <v>5</v>
      </c>
      <c r="M191" s="24">
        <f t="shared" si="84"/>
        <v>7</v>
      </c>
      <c r="N191" s="24">
        <f t="shared" si="84"/>
        <v>5</v>
      </c>
      <c r="O191" s="15">
        <f t="shared" si="84"/>
        <v>7</v>
      </c>
      <c r="P191" s="15"/>
      <c r="Q191" s="15">
        <f t="shared" ref="Q191:Y191" si="85">Q188-Q185</f>
        <v>6</v>
      </c>
      <c r="R191" s="15">
        <f t="shared" si="85"/>
        <v>6</v>
      </c>
      <c r="S191" s="15">
        <f t="shared" si="85"/>
        <v>7</v>
      </c>
      <c r="T191" s="15">
        <f t="shared" si="85"/>
        <v>5</v>
      </c>
      <c r="U191" s="15">
        <f t="shared" si="85"/>
        <v>7</v>
      </c>
      <c r="V191" s="15">
        <f t="shared" si="85"/>
        <v>6</v>
      </c>
      <c r="W191" s="15">
        <f t="shared" si="85"/>
        <v>6</v>
      </c>
      <c r="X191" s="15">
        <f t="shared" si="85"/>
        <v>5</v>
      </c>
      <c r="Y191" s="15">
        <f t="shared" si="85"/>
        <v>6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0</v>
      </c>
      <c r="P194" s="241" t="s">
        <v>86</v>
      </c>
      <c r="Q194" s="241"/>
      <c r="R194" s="241"/>
      <c r="S194" s="241"/>
      <c r="T194" s="241"/>
      <c r="U194" s="141">
        <f>COUNTIF(G191:Y191,"=2")</f>
        <v>0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0</v>
      </c>
      <c r="P195" s="241" t="s">
        <v>89</v>
      </c>
      <c r="Q195" s="241"/>
      <c r="R195" s="241"/>
      <c r="S195" s="241"/>
      <c r="T195" s="241"/>
      <c r="U195" s="144">
        <f>COUNTIF(G191:Y191,"&gt;=3")</f>
        <v>18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0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0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0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18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>
        <f>C16</f>
        <v>0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e">
        <f>INDEX($C$11:$AC$40,MATCH(G204,$C$11:$C$40,0),27)</f>
        <v>#N/A</v>
      </c>
      <c r="Z204" s="75" t="s">
        <v>16</v>
      </c>
      <c r="AA204" s="96">
        <f>$D$3</f>
        <v>37684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20</v>
      </c>
      <c r="H205" s="245"/>
      <c r="I205" s="245"/>
      <c r="J205" s="245"/>
      <c r="K205" s="1"/>
      <c r="L205" s="245" t="e">
        <f>IF(X204="H",IF($X205="Blancs",$G$3,IF($X205="Jaunes",$G$4,IF($X205="Bleus",$G$5,$G$6))),IF($X205="Blancs",$I$3,IF($X205="Jaunes",$I$4,IF($X205="Bleus",$I$5,$I$6))))</f>
        <v>#N/A</v>
      </c>
      <c r="M205" s="245"/>
      <c r="N205" s="245"/>
      <c r="O205" s="245" t="e">
        <f>IF(X204="H",IF($X205="Blancs",$H$3,IF($X205="Jaunes",$H$4,IF($X205="Bleus",$H$5,$H$6))),IF($X205="Blancs",$J$3,IF($X205="Jaunes",$J$4,IF($X205="Bleus",$J$5,$J$6))))</f>
        <v>#N/A</v>
      </c>
      <c r="P205" s="245"/>
      <c r="Q205" s="246" t="e">
        <f>ROUND((G205*(L205/113)+(O205-AA208)),0)</f>
        <v>#N/A</v>
      </c>
      <c r="R205" s="246"/>
      <c r="S205" s="246"/>
      <c r="T205" s="246"/>
      <c r="U205" s="1"/>
      <c r="V205" s="266" t="s">
        <v>108</v>
      </c>
      <c r="W205" s="267"/>
      <c r="X205" s="187" t="e">
        <f>INDEX($C$11:$AC$40,MATCH(G204,$C$11:$C$40,0),26)</f>
        <v>#N/A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6">H$9</f>
        <v>4</v>
      </c>
      <c r="I208" s="103">
        <f t="shared" si="86"/>
        <v>5</v>
      </c>
      <c r="J208" s="103">
        <f t="shared" si="86"/>
        <v>4</v>
      </c>
      <c r="K208" s="103">
        <f t="shared" si="86"/>
        <v>3</v>
      </c>
      <c r="L208" s="103">
        <f t="shared" si="86"/>
        <v>5</v>
      </c>
      <c r="M208" s="103">
        <f t="shared" si="86"/>
        <v>3</v>
      </c>
      <c r="N208" s="103">
        <f t="shared" si="86"/>
        <v>5</v>
      </c>
      <c r="O208" s="103">
        <f t="shared" si="86"/>
        <v>3</v>
      </c>
      <c r="P208" s="104">
        <f>SUM(G208:O208)</f>
        <v>36</v>
      </c>
      <c r="Q208" s="103">
        <f t="shared" ref="Q208:Y208" si="87">Q$9</f>
        <v>4</v>
      </c>
      <c r="R208" s="105">
        <f t="shared" si="87"/>
        <v>4</v>
      </c>
      <c r="S208" s="105">
        <f t="shared" si="87"/>
        <v>3</v>
      </c>
      <c r="T208" s="105">
        <f t="shared" si="87"/>
        <v>5</v>
      </c>
      <c r="U208" s="105">
        <f t="shared" si="87"/>
        <v>3</v>
      </c>
      <c r="V208" s="105">
        <f t="shared" si="87"/>
        <v>4</v>
      </c>
      <c r="W208" s="105">
        <f t="shared" si="87"/>
        <v>4</v>
      </c>
      <c r="X208" s="105">
        <f t="shared" si="87"/>
        <v>5</v>
      </c>
      <c r="Y208" s="106">
        <f t="shared" si="8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88">H$10</f>
        <v>8</v>
      </c>
      <c r="I209" s="108">
        <f t="shared" si="88"/>
        <v>12</v>
      </c>
      <c r="J209" s="108">
        <f t="shared" si="88"/>
        <v>14</v>
      </c>
      <c r="K209" s="108">
        <f t="shared" si="88"/>
        <v>2</v>
      </c>
      <c r="L209" s="108">
        <f t="shared" si="88"/>
        <v>10</v>
      </c>
      <c r="M209" s="108">
        <f t="shared" si="88"/>
        <v>18</v>
      </c>
      <c r="N209" s="108">
        <f t="shared" si="88"/>
        <v>16</v>
      </c>
      <c r="O209" s="109">
        <f t="shared" si="88"/>
        <v>6</v>
      </c>
      <c r="P209" s="110"/>
      <c r="Q209" s="111">
        <f t="shared" ref="Q209:Y209" si="89">Q$10</f>
        <v>1</v>
      </c>
      <c r="R209" s="112">
        <f t="shared" si="89"/>
        <v>9</v>
      </c>
      <c r="S209" s="112">
        <f t="shared" si="89"/>
        <v>11</v>
      </c>
      <c r="T209" s="112">
        <f t="shared" si="89"/>
        <v>5</v>
      </c>
      <c r="U209" s="112">
        <f t="shared" si="89"/>
        <v>17</v>
      </c>
      <c r="V209" s="112">
        <f t="shared" si="89"/>
        <v>15</v>
      </c>
      <c r="W209" s="112">
        <f t="shared" si="89"/>
        <v>3</v>
      </c>
      <c r="X209" s="112">
        <f t="shared" si="89"/>
        <v>13</v>
      </c>
      <c r="Y209" s="109">
        <f t="shared" si="8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 t="e">
        <f>IF($Q205&lt;=18,IF(G209&lt;=$Q205,1,0),IF($Q205&lt;=36,IF(G209&lt;=($Q205-18),2,1),IF($Q205&lt;=54,IF(G209&lt;=($Q205-36),3,2),IF($Q205&gt;54,IF(G209&lt;=($Q205-54),4,3)))))</f>
        <v>#N/A</v>
      </c>
      <c r="H210" s="115" t="e">
        <f t="shared" ref="H210:O210" si="90">IF($Q205&lt;=18,IF(H209&lt;=$Q205,1,0),IF($Q205&lt;=36,IF(H209&lt;=($Q205-18),2,1),IF($Q205&lt;=54,IF(H209&lt;=($Q205-36),3,2),IF($Q205&gt;54,IF(H209&lt;=($Q205-54),4,3)))))</f>
        <v>#N/A</v>
      </c>
      <c r="I210" s="115" t="e">
        <f t="shared" si="90"/>
        <v>#N/A</v>
      </c>
      <c r="J210" s="115" t="e">
        <f t="shared" si="90"/>
        <v>#N/A</v>
      </c>
      <c r="K210" s="115" t="e">
        <f t="shared" si="90"/>
        <v>#N/A</v>
      </c>
      <c r="L210" s="115" t="e">
        <f t="shared" si="90"/>
        <v>#N/A</v>
      </c>
      <c r="M210" s="115" t="e">
        <f t="shared" si="90"/>
        <v>#N/A</v>
      </c>
      <c r="N210" s="115" t="e">
        <f t="shared" si="90"/>
        <v>#N/A</v>
      </c>
      <c r="O210" s="116" t="e">
        <f t="shared" si="90"/>
        <v>#N/A</v>
      </c>
      <c r="P210" s="117" t="e">
        <f>SUM(G210:O210)</f>
        <v>#N/A</v>
      </c>
      <c r="Q210" s="116" t="e">
        <f t="shared" ref="Q210:Y210" si="91">IF($Q205&lt;=18,IF(Q209&lt;=$Q205,1,0),IF($Q205&lt;=36,IF(Q209&lt;=($Q205-18),2,1),IF($Q205&lt;=54,IF(Q209&lt;=($Q205-36),3,2),IF($Q205&gt;54,IF(Q209&lt;=($Q205-54),4,3)))))</f>
        <v>#N/A</v>
      </c>
      <c r="R210" s="116" t="e">
        <f t="shared" si="91"/>
        <v>#N/A</v>
      </c>
      <c r="S210" s="116" t="e">
        <f t="shared" si="91"/>
        <v>#N/A</v>
      </c>
      <c r="T210" s="116" t="e">
        <f t="shared" si="91"/>
        <v>#N/A</v>
      </c>
      <c r="U210" s="116" t="e">
        <f t="shared" si="91"/>
        <v>#N/A</v>
      </c>
      <c r="V210" s="116" t="e">
        <f t="shared" si="91"/>
        <v>#N/A</v>
      </c>
      <c r="W210" s="116" t="e">
        <f t="shared" si="91"/>
        <v>#N/A</v>
      </c>
      <c r="X210" s="116" t="e">
        <f t="shared" si="91"/>
        <v>#N/A</v>
      </c>
      <c r="Y210" s="116" t="e">
        <f t="shared" si="91"/>
        <v>#N/A</v>
      </c>
      <c r="Z210" s="118" t="e">
        <f>SUM(Q210:Y210)</f>
        <v>#N/A</v>
      </c>
      <c r="AA210" s="119" t="e">
        <f>P210+Z210</f>
        <v>#N/A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2">G16</f>
        <v>10</v>
      </c>
      <c r="H211" s="121">
        <f t="shared" si="92"/>
        <v>10</v>
      </c>
      <c r="I211" s="121">
        <f t="shared" si="92"/>
        <v>10</v>
      </c>
      <c r="J211" s="121">
        <f t="shared" si="92"/>
        <v>10</v>
      </c>
      <c r="K211" s="121">
        <f t="shared" si="92"/>
        <v>10</v>
      </c>
      <c r="L211" s="121">
        <f t="shared" si="92"/>
        <v>10</v>
      </c>
      <c r="M211" s="121">
        <f t="shared" si="92"/>
        <v>10</v>
      </c>
      <c r="N211" s="121">
        <f t="shared" si="92"/>
        <v>10</v>
      </c>
      <c r="O211" s="121">
        <f t="shared" si="92"/>
        <v>10</v>
      </c>
      <c r="P211" s="122">
        <f>SUM(G211:O211)</f>
        <v>90</v>
      </c>
      <c r="Q211" s="123">
        <f t="shared" ref="Q211:Y211" si="93">Q16</f>
        <v>10</v>
      </c>
      <c r="R211" s="121">
        <f t="shared" si="93"/>
        <v>10</v>
      </c>
      <c r="S211" s="121">
        <f t="shared" si="93"/>
        <v>10</v>
      </c>
      <c r="T211" s="121">
        <f t="shared" si="93"/>
        <v>10</v>
      </c>
      <c r="U211" s="121">
        <f t="shared" si="93"/>
        <v>10</v>
      </c>
      <c r="V211" s="121">
        <f t="shared" si="93"/>
        <v>10</v>
      </c>
      <c r="W211" s="121">
        <f t="shared" si="93"/>
        <v>10</v>
      </c>
      <c r="X211" s="121">
        <f t="shared" si="93"/>
        <v>10</v>
      </c>
      <c r="Y211" s="124">
        <f t="shared" si="93"/>
        <v>10</v>
      </c>
      <c r="Z211" s="122">
        <f>SUM(Q211:Y211)</f>
        <v>90</v>
      </c>
      <c r="AA211" s="125">
        <f>P211+Z211</f>
        <v>180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0</v>
      </c>
      <c r="H212" s="127">
        <f t="shared" ref="H212:O212" si="94">IF(H211-H208=-1,3+H210)+IF(H211-H208=0,2+H210)+IF(H211-H208=1,1+H210)+IF(H211-H208=2,H210)+IF(H211-H208=3,IF(H210-1&gt;0,H210-1,0))+IF(H211-H208=4,IF(H210-2&gt;0,H210-2,0))</f>
        <v>0</v>
      </c>
      <c r="I212" s="127">
        <f t="shared" si="94"/>
        <v>0</v>
      </c>
      <c r="J212" s="127">
        <f t="shared" si="94"/>
        <v>0</v>
      </c>
      <c r="K212" s="127">
        <f t="shared" si="94"/>
        <v>0</v>
      </c>
      <c r="L212" s="127">
        <f t="shared" si="94"/>
        <v>0</v>
      </c>
      <c r="M212" s="127">
        <f t="shared" si="94"/>
        <v>0</v>
      </c>
      <c r="N212" s="127">
        <f t="shared" si="94"/>
        <v>0</v>
      </c>
      <c r="O212" s="128">
        <f t="shared" si="94"/>
        <v>0</v>
      </c>
      <c r="P212" s="129">
        <f>SUM(G212:O212)</f>
        <v>0</v>
      </c>
      <c r="Q212" s="130">
        <f t="shared" ref="Q212:Y212" si="95">IF(Q211-Q208=-1,3+Q210)+IF(Q211-Q208=0,2+Q210)+IF(Q211-Q208=1,1+Q210)+IF(Q211-Q208=2,Q210)+IF(Q211-Q208=3,IF(Q210-1&gt;0,Q210-1,0))+IF(Q211-Q208=4,IF(Q210-2&gt;0,Q210-2,0))</f>
        <v>0</v>
      </c>
      <c r="R212" s="131">
        <f t="shared" si="95"/>
        <v>0</v>
      </c>
      <c r="S212" s="131">
        <f t="shared" si="95"/>
        <v>0</v>
      </c>
      <c r="T212" s="131">
        <f t="shared" si="95"/>
        <v>0</v>
      </c>
      <c r="U212" s="131">
        <f t="shared" si="95"/>
        <v>0</v>
      </c>
      <c r="V212" s="131">
        <f t="shared" si="95"/>
        <v>0</v>
      </c>
      <c r="W212" s="131">
        <f t="shared" si="95"/>
        <v>0</v>
      </c>
      <c r="X212" s="131">
        <f t="shared" si="95"/>
        <v>0</v>
      </c>
      <c r="Y212" s="128">
        <f t="shared" si="95"/>
        <v>0</v>
      </c>
      <c r="Z212" s="129">
        <f>SUM(Q212:Y212)</f>
        <v>0</v>
      </c>
      <c r="AA212" s="132">
        <f>P212+Z212</f>
        <v>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6">IF(G211-G208=-2,4)+IF(G211-G208=-1,3)+IF(G211-G208=0,2)+IF(G211-G208=1,1)+IF(G211-G208&gt;2,0)</f>
        <v>0</v>
      </c>
      <c r="H213" s="134">
        <f t="shared" si="96"/>
        <v>0</v>
      </c>
      <c r="I213" s="134">
        <f t="shared" si="96"/>
        <v>0</v>
      </c>
      <c r="J213" s="134">
        <f t="shared" si="96"/>
        <v>0</v>
      </c>
      <c r="K213" s="134">
        <f t="shared" si="96"/>
        <v>0</v>
      </c>
      <c r="L213" s="134">
        <f t="shared" si="96"/>
        <v>0</v>
      </c>
      <c r="M213" s="134">
        <f t="shared" si="96"/>
        <v>0</v>
      </c>
      <c r="N213" s="134">
        <f t="shared" si="96"/>
        <v>0</v>
      </c>
      <c r="O213" s="135">
        <f t="shared" si="96"/>
        <v>0</v>
      </c>
      <c r="P213" s="136">
        <f>SUM(G213:O213)</f>
        <v>0</v>
      </c>
      <c r="Q213" s="135">
        <f t="shared" ref="Q213:Y213" si="97">IF(Q211-Q208=-2,4)+IF(Q211-Q208=-1,3)+IF(Q211-Q208=0,2)+IF(Q211-Q208=1,1)+IF(Q211-Q208&gt;2,0)</f>
        <v>0</v>
      </c>
      <c r="R213" s="135">
        <f t="shared" si="97"/>
        <v>0</v>
      </c>
      <c r="S213" s="135">
        <f t="shared" si="97"/>
        <v>0</v>
      </c>
      <c r="T213" s="135">
        <f t="shared" si="97"/>
        <v>0</v>
      </c>
      <c r="U213" s="135">
        <f t="shared" si="97"/>
        <v>0</v>
      </c>
      <c r="V213" s="135">
        <f t="shared" si="97"/>
        <v>0</v>
      </c>
      <c r="W213" s="135">
        <f t="shared" si="97"/>
        <v>0</v>
      </c>
      <c r="X213" s="135">
        <f t="shared" si="97"/>
        <v>0</v>
      </c>
      <c r="Y213" s="135">
        <f t="shared" si="97"/>
        <v>0</v>
      </c>
      <c r="Z213" s="136">
        <f>SUM(Q213:Y213)</f>
        <v>0</v>
      </c>
      <c r="AA213" s="137">
        <f>P213+Z213</f>
        <v>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6</v>
      </c>
      <c r="H214" s="24">
        <f t="shared" ref="H214:O214" si="98">H211-H208</f>
        <v>6</v>
      </c>
      <c r="I214" s="24">
        <f t="shared" si="98"/>
        <v>5</v>
      </c>
      <c r="J214" s="24">
        <f t="shared" si="98"/>
        <v>6</v>
      </c>
      <c r="K214" s="24">
        <f t="shared" si="98"/>
        <v>7</v>
      </c>
      <c r="L214" s="24">
        <f t="shared" si="98"/>
        <v>5</v>
      </c>
      <c r="M214" s="24">
        <f t="shared" si="98"/>
        <v>7</v>
      </c>
      <c r="N214" s="24">
        <f t="shared" si="98"/>
        <v>5</v>
      </c>
      <c r="O214" s="15">
        <f t="shared" si="98"/>
        <v>7</v>
      </c>
      <c r="P214" s="15"/>
      <c r="Q214" s="15">
        <f t="shared" ref="Q214:Y214" si="99">Q211-Q208</f>
        <v>6</v>
      </c>
      <c r="R214" s="15">
        <f t="shared" si="99"/>
        <v>6</v>
      </c>
      <c r="S214" s="15">
        <f t="shared" si="99"/>
        <v>7</v>
      </c>
      <c r="T214" s="15">
        <f t="shared" si="99"/>
        <v>5</v>
      </c>
      <c r="U214" s="15">
        <f t="shared" si="99"/>
        <v>7</v>
      </c>
      <c r="V214" s="15">
        <f t="shared" si="99"/>
        <v>6</v>
      </c>
      <c r="W214" s="15">
        <f t="shared" si="99"/>
        <v>6</v>
      </c>
      <c r="X214" s="15">
        <f t="shared" si="99"/>
        <v>5</v>
      </c>
      <c r="Y214" s="15">
        <f t="shared" si="99"/>
        <v>6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0</v>
      </c>
      <c r="P217" s="241" t="s">
        <v>86</v>
      </c>
      <c r="Q217" s="241"/>
      <c r="R217" s="241"/>
      <c r="S217" s="241"/>
      <c r="T217" s="241"/>
      <c r="U217" s="141">
        <f>COUNTIF(G214:Y214,"=2")</f>
        <v>0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0</v>
      </c>
      <c r="P218" s="241" t="s">
        <v>89</v>
      </c>
      <c r="Q218" s="241"/>
      <c r="R218" s="241"/>
      <c r="S218" s="241"/>
      <c r="T218" s="241"/>
      <c r="U218" s="144">
        <f>COUNTIF(G214:Y214,"&gt;=3")</f>
        <v>18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0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0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0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18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>
        <f>C17</f>
        <v>0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e">
        <f>INDEX($C$11:$AC$40,MATCH(G227,$C$11:$C$40,0),27)</f>
        <v>#N/A</v>
      </c>
      <c r="Z227" s="75" t="s">
        <v>16</v>
      </c>
      <c r="AA227" s="96">
        <f>$D$3</f>
        <v>37684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20</v>
      </c>
      <c r="H228" s="245"/>
      <c r="I228" s="245"/>
      <c r="J228" s="245"/>
      <c r="K228" s="1"/>
      <c r="L228" s="245" t="e">
        <f>IF(X227="H",IF($X228="Blancs",$G$3,IF($X228="Jaunes",$G$4,IF($X228="Bleus",$G$5,$G$6))),IF($X228="Blancs",$I$3,IF($X228="Jaunes",$I$4,IF($X228="Bleus",$I$5,$I$6))))</f>
        <v>#N/A</v>
      </c>
      <c r="M228" s="245"/>
      <c r="N228" s="245"/>
      <c r="O228" s="245" t="e">
        <f>IF(X227="H",IF($X228="Blancs",$H$3,IF($X228="Jaunes",$H$4,IF($X228="Bleus",$H$5,$H$6))),IF($X228="Blancs",$J$3,IF($X228="Jaunes",$J$4,IF($X228="Bleus",$J$5,$J$6))))</f>
        <v>#N/A</v>
      </c>
      <c r="P228" s="245"/>
      <c r="Q228" s="246" t="e">
        <f>ROUND((G228*(L228/113)+(O228-AA231)),0)</f>
        <v>#N/A</v>
      </c>
      <c r="R228" s="246"/>
      <c r="S228" s="246"/>
      <c r="T228" s="246"/>
      <c r="U228" s="1"/>
      <c r="V228" s="266" t="s">
        <v>108</v>
      </c>
      <c r="W228" s="267"/>
      <c r="X228" s="187" t="e">
        <f>INDEX($C$11:$AC$40,MATCH(G227,$C$11:$C$40,0),26)</f>
        <v>#N/A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0">H$9</f>
        <v>4</v>
      </c>
      <c r="I231" s="103">
        <f t="shared" si="100"/>
        <v>5</v>
      </c>
      <c r="J231" s="103">
        <f t="shared" si="100"/>
        <v>4</v>
      </c>
      <c r="K231" s="103">
        <f t="shared" si="100"/>
        <v>3</v>
      </c>
      <c r="L231" s="103">
        <f t="shared" si="100"/>
        <v>5</v>
      </c>
      <c r="M231" s="103">
        <f t="shared" si="100"/>
        <v>3</v>
      </c>
      <c r="N231" s="103">
        <f t="shared" si="100"/>
        <v>5</v>
      </c>
      <c r="O231" s="103">
        <f t="shared" si="100"/>
        <v>3</v>
      </c>
      <c r="P231" s="104">
        <f>SUM(G231:O231)</f>
        <v>36</v>
      </c>
      <c r="Q231" s="103">
        <f t="shared" ref="Q231:Y231" si="101">Q$9</f>
        <v>4</v>
      </c>
      <c r="R231" s="105">
        <f t="shared" si="101"/>
        <v>4</v>
      </c>
      <c r="S231" s="105">
        <f t="shared" si="101"/>
        <v>3</v>
      </c>
      <c r="T231" s="105">
        <f t="shared" si="101"/>
        <v>5</v>
      </c>
      <c r="U231" s="105">
        <f t="shared" si="101"/>
        <v>3</v>
      </c>
      <c r="V231" s="105">
        <f t="shared" si="101"/>
        <v>4</v>
      </c>
      <c r="W231" s="105">
        <f t="shared" si="101"/>
        <v>4</v>
      </c>
      <c r="X231" s="105">
        <f t="shared" si="101"/>
        <v>5</v>
      </c>
      <c r="Y231" s="106">
        <f t="shared" si="101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02">H$10</f>
        <v>8</v>
      </c>
      <c r="I232" s="108">
        <f t="shared" si="102"/>
        <v>12</v>
      </c>
      <c r="J232" s="108">
        <f t="shared" si="102"/>
        <v>14</v>
      </c>
      <c r="K232" s="108">
        <f t="shared" si="102"/>
        <v>2</v>
      </c>
      <c r="L232" s="108">
        <f t="shared" si="102"/>
        <v>10</v>
      </c>
      <c r="M232" s="108">
        <f t="shared" si="102"/>
        <v>18</v>
      </c>
      <c r="N232" s="108">
        <f t="shared" si="102"/>
        <v>16</v>
      </c>
      <c r="O232" s="109">
        <f t="shared" si="102"/>
        <v>6</v>
      </c>
      <c r="P232" s="110"/>
      <c r="Q232" s="111">
        <f t="shared" ref="Q232:Y232" si="103">Q$10</f>
        <v>1</v>
      </c>
      <c r="R232" s="112">
        <f t="shared" si="103"/>
        <v>9</v>
      </c>
      <c r="S232" s="112">
        <f t="shared" si="103"/>
        <v>11</v>
      </c>
      <c r="T232" s="112">
        <f t="shared" si="103"/>
        <v>5</v>
      </c>
      <c r="U232" s="112">
        <f t="shared" si="103"/>
        <v>17</v>
      </c>
      <c r="V232" s="112">
        <f t="shared" si="103"/>
        <v>15</v>
      </c>
      <c r="W232" s="112">
        <f t="shared" si="103"/>
        <v>3</v>
      </c>
      <c r="X232" s="112">
        <f t="shared" si="103"/>
        <v>13</v>
      </c>
      <c r="Y232" s="109">
        <f t="shared" si="103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 t="e">
        <f>IF($Q228&lt;=18,IF(G232&lt;=$Q228,1,0),IF($Q228&lt;=36,IF(G232&lt;=($Q228-18),2,1),IF($Q228&lt;=54,IF(G232&lt;=($Q228-36),3,2),IF($Q228&gt;54,IF(G232&lt;=($Q228-54),4,3)))))</f>
        <v>#N/A</v>
      </c>
      <c r="H233" s="115" t="e">
        <f t="shared" ref="H233:O233" si="104">IF($Q228&lt;=18,IF(H232&lt;=$Q228,1,0),IF($Q228&lt;=36,IF(H232&lt;=($Q228-18),2,1),IF($Q228&lt;=54,IF(H232&lt;=($Q228-36),3,2),IF($Q228&gt;54,IF(H232&lt;=($Q228-54),4,3)))))</f>
        <v>#N/A</v>
      </c>
      <c r="I233" s="115" t="e">
        <f t="shared" si="104"/>
        <v>#N/A</v>
      </c>
      <c r="J233" s="115" t="e">
        <f t="shared" si="104"/>
        <v>#N/A</v>
      </c>
      <c r="K233" s="115" t="e">
        <f t="shared" si="104"/>
        <v>#N/A</v>
      </c>
      <c r="L233" s="115" t="e">
        <f t="shared" si="104"/>
        <v>#N/A</v>
      </c>
      <c r="M233" s="115" t="e">
        <f t="shared" si="104"/>
        <v>#N/A</v>
      </c>
      <c r="N233" s="115" t="e">
        <f t="shared" si="104"/>
        <v>#N/A</v>
      </c>
      <c r="O233" s="116" t="e">
        <f t="shared" si="104"/>
        <v>#N/A</v>
      </c>
      <c r="P233" s="117" t="e">
        <f>SUM(G233:O233)</f>
        <v>#N/A</v>
      </c>
      <c r="Q233" s="116" t="e">
        <f t="shared" ref="Q233:Y233" si="105">IF($Q228&lt;=18,IF(Q232&lt;=$Q228,1,0),IF($Q228&lt;=36,IF(Q232&lt;=($Q228-18),2,1),IF($Q228&lt;=54,IF(Q232&lt;=($Q228-36),3,2),IF($Q228&gt;54,IF(Q232&lt;=($Q228-54),4,3)))))</f>
        <v>#N/A</v>
      </c>
      <c r="R233" s="116" t="e">
        <f t="shared" si="105"/>
        <v>#N/A</v>
      </c>
      <c r="S233" s="116" t="e">
        <f t="shared" si="105"/>
        <v>#N/A</v>
      </c>
      <c r="T233" s="116" t="e">
        <f t="shared" si="105"/>
        <v>#N/A</v>
      </c>
      <c r="U233" s="116" t="e">
        <f t="shared" si="105"/>
        <v>#N/A</v>
      </c>
      <c r="V233" s="116" t="e">
        <f t="shared" si="105"/>
        <v>#N/A</v>
      </c>
      <c r="W233" s="116" t="e">
        <f t="shared" si="105"/>
        <v>#N/A</v>
      </c>
      <c r="X233" s="116" t="e">
        <f t="shared" si="105"/>
        <v>#N/A</v>
      </c>
      <c r="Y233" s="116" t="e">
        <f t="shared" si="105"/>
        <v>#N/A</v>
      </c>
      <c r="Z233" s="118" t="e">
        <f>SUM(Q233:Y233)</f>
        <v>#N/A</v>
      </c>
      <c r="AA233" s="119" t="e">
        <f>P233+Z233</f>
        <v>#N/A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6">G17</f>
        <v>10</v>
      </c>
      <c r="H234" s="121">
        <f t="shared" si="106"/>
        <v>10</v>
      </c>
      <c r="I234" s="121">
        <f t="shared" si="106"/>
        <v>10</v>
      </c>
      <c r="J234" s="121">
        <f t="shared" si="106"/>
        <v>10</v>
      </c>
      <c r="K234" s="121">
        <f t="shared" si="106"/>
        <v>10</v>
      </c>
      <c r="L234" s="121">
        <f t="shared" si="106"/>
        <v>10</v>
      </c>
      <c r="M234" s="121">
        <f t="shared" si="106"/>
        <v>10</v>
      </c>
      <c r="N234" s="121">
        <f t="shared" si="106"/>
        <v>10</v>
      </c>
      <c r="O234" s="121">
        <f t="shared" si="106"/>
        <v>10</v>
      </c>
      <c r="P234" s="122">
        <f>SUM(G234:O234)</f>
        <v>90</v>
      </c>
      <c r="Q234" s="123">
        <f t="shared" ref="Q234:Y234" si="107">Q17</f>
        <v>10</v>
      </c>
      <c r="R234" s="121">
        <f t="shared" si="107"/>
        <v>10</v>
      </c>
      <c r="S234" s="121">
        <f t="shared" si="107"/>
        <v>10</v>
      </c>
      <c r="T234" s="121">
        <f t="shared" si="107"/>
        <v>10</v>
      </c>
      <c r="U234" s="121">
        <f t="shared" si="107"/>
        <v>10</v>
      </c>
      <c r="V234" s="121">
        <f t="shared" si="107"/>
        <v>10</v>
      </c>
      <c r="W234" s="121">
        <f t="shared" si="107"/>
        <v>10</v>
      </c>
      <c r="X234" s="121">
        <f t="shared" si="107"/>
        <v>10</v>
      </c>
      <c r="Y234" s="124">
        <f t="shared" si="107"/>
        <v>10</v>
      </c>
      <c r="Z234" s="122">
        <f>SUM(Q234:Y234)</f>
        <v>90</v>
      </c>
      <c r="AA234" s="125">
        <f>P234+Z234</f>
        <v>180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0</v>
      </c>
      <c r="H235" s="127">
        <f t="shared" ref="H235:O235" si="108">IF(H234-H231=-1,3+H233)+IF(H234-H231=0,2+H233)+IF(H234-H231=1,1+H233)+IF(H234-H231=2,H233)+IF(H234-H231=3,IF(H233-1&gt;0,H233-1,0))+IF(H234-H231=4,IF(H233-2&gt;0,H233-2,0))</f>
        <v>0</v>
      </c>
      <c r="I235" s="127">
        <f t="shared" si="108"/>
        <v>0</v>
      </c>
      <c r="J235" s="127">
        <f t="shared" si="108"/>
        <v>0</v>
      </c>
      <c r="K235" s="127">
        <f t="shared" si="108"/>
        <v>0</v>
      </c>
      <c r="L235" s="127">
        <f t="shared" si="108"/>
        <v>0</v>
      </c>
      <c r="M235" s="127">
        <f t="shared" si="108"/>
        <v>0</v>
      </c>
      <c r="N235" s="127">
        <f t="shared" si="108"/>
        <v>0</v>
      </c>
      <c r="O235" s="128">
        <f t="shared" si="108"/>
        <v>0</v>
      </c>
      <c r="P235" s="129">
        <f>SUM(G235:O235)</f>
        <v>0</v>
      </c>
      <c r="Q235" s="130">
        <f t="shared" ref="Q235:Y235" si="109">IF(Q234-Q231=-1,3+Q233)+IF(Q234-Q231=0,2+Q233)+IF(Q234-Q231=1,1+Q233)+IF(Q234-Q231=2,Q233)+IF(Q234-Q231=3,IF(Q233-1&gt;0,Q233-1,0))+IF(Q234-Q231=4,IF(Q233-2&gt;0,Q233-2,0))</f>
        <v>0</v>
      </c>
      <c r="R235" s="131">
        <f t="shared" si="109"/>
        <v>0</v>
      </c>
      <c r="S235" s="131">
        <f t="shared" si="109"/>
        <v>0</v>
      </c>
      <c r="T235" s="131">
        <f t="shared" si="109"/>
        <v>0</v>
      </c>
      <c r="U235" s="131">
        <f t="shared" si="109"/>
        <v>0</v>
      </c>
      <c r="V235" s="131">
        <f t="shared" si="109"/>
        <v>0</v>
      </c>
      <c r="W235" s="131">
        <f t="shared" si="109"/>
        <v>0</v>
      </c>
      <c r="X235" s="131">
        <f t="shared" si="109"/>
        <v>0</v>
      </c>
      <c r="Y235" s="128">
        <f t="shared" si="109"/>
        <v>0</v>
      </c>
      <c r="Z235" s="129">
        <f>SUM(Q235:Y235)</f>
        <v>0</v>
      </c>
      <c r="AA235" s="132">
        <f>P235+Z235</f>
        <v>0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0">IF(G234-G231=-2,4)+IF(G234-G231=-1,3)+IF(G234-G231=0,2)+IF(G234-G231=1,1)+IF(G234-G231&gt;2,0)</f>
        <v>0</v>
      </c>
      <c r="H236" s="134">
        <f t="shared" si="110"/>
        <v>0</v>
      </c>
      <c r="I236" s="134">
        <f t="shared" si="110"/>
        <v>0</v>
      </c>
      <c r="J236" s="134">
        <f t="shared" si="110"/>
        <v>0</v>
      </c>
      <c r="K236" s="134">
        <f t="shared" si="110"/>
        <v>0</v>
      </c>
      <c r="L236" s="134">
        <f t="shared" si="110"/>
        <v>0</v>
      </c>
      <c r="M236" s="134">
        <f t="shared" si="110"/>
        <v>0</v>
      </c>
      <c r="N236" s="134">
        <f t="shared" si="110"/>
        <v>0</v>
      </c>
      <c r="O236" s="135">
        <f t="shared" si="110"/>
        <v>0</v>
      </c>
      <c r="P236" s="136">
        <f>SUM(G236:O236)</f>
        <v>0</v>
      </c>
      <c r="Q236" s="135">
        <f t="shared" ref="Q236:Y236" si="111">IF(Q234-Q231=-2,4)+IF(Q234-Q231=-1,3)+IF(Q234-Q231=0,2)+IF(Q234-Q231=1,1)+IF(Q234-Q231&gt;2,0)</f>
        <v>0</v>
      </c>
      <c r="R236" s="135">
        <f t="shared" si="111"/>
        <v>0</v>
      </c>
      <c r="S236" s="135">
        <f t="shared" si="111"/>
        <v>0</v>
      </c>
      <c r="T236" s="135">
        <f t="shared" si="111"/>
        <v>0</v>
      </c>
      <c r="U236" s="135">
        <f t="shared" si="111"/>
        <v>0</v>
      </c>
      <c r="V236" s="135">
        <f t="shared" si="111"/>
        <v>0</v>
      </c>
      <c r="W236" s="135">
        <f t="shared" si="111"/>
        <v>0</v>
      </c>
      <c r="X236" s="135">
        <f t="shared" si="111"/>
        <v>0</v>
      </c>
      <c r="Y236" s="135">
        <f t="shared" si="111"/>
        <v>0</v>
      </c>
      <c r="Z236" s="136">
        <f>SUM(Q236:Y236)</f>
        <v>0</v>
      </c>
      <c r="AA236" s="137">
        <f>P236+Z236</f>
        <v>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6</v>
      </c>
      <c r="H237" s="24">
        <f t="shared" ref="H237:O237" si="112">H234-H231</f>
        <v>6</v>
      </c>
      <c r="I237" s="24">
        <f t="shared" si="112"/>
        <v>5</v>
      </c>
      <c r="J237" s="24">
        <f t="shared" si="112"/>
        <v>6</v>
      </c>
      <c r="K237" s="24">
        <f t="shared" si="112"/>
        <v>7</v>
      </c>
      <c r="L237" s="24">
        <f t="shared" si="112"/>
        <v>5</v>
      </c>
      <c r="M237" s="24">
        <f t="shared" si="112"/>
        <v>7</v>
      </c>
      <c r="N237" s="24">
        <f t="shared" si="112"/>
        <v>5</v>
      </c>
      <c r="O237" s="15">
        <f t="shared" si="112"/>
        <v>7</v>
      </c>
      <c r="P237" s="15"/>
      <c r="Q237" s="15">
        <f t="shared" ref="Q237:Y237" si="113">Q234-Q231</f>
        <v>6</v>
      </c>
      <c r="R237" s="15">
        <f t="shared" si="113"/>
        <v>6</v>
      </c>
      <c r="S237" s="15">
        <f t="shared" si="113"/>
        <v>7</v>
      </c>
      <c r="T237" s="15">
        <f t="shared" si="113"/>
        <v>5</v>
      </c>
      <c r="U237" s="15">
        <f t="shared" si="113"/>
        <v>7</v>
      </c>
      <c r="V237" s="15">
        <f t="shared" si="113"/>
        <v>6</v>
      </c>
      <c r="W237" s="15">
        <f t="shared" si="113"/>
        <v>6</v>
      </c>
      <c r="X237" s="15">
        <f t="shared" si="113"/>
        <v>5</v>
      </c>
      <c r="Y237" s="15">
        <f t="shared" si="113"/>
        <v>6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0</v>
      </c>
      <c r="P240" s="241" t="s">
        <v>86</v>
      </c>
      <c r="Q240" s="241"/>
      <c r="R240" s="241"/>
      <c r="S240" s="241"/>
      <c r="T240" s="241"/>
      <c r="U240" s="141">
        <f>COUNTIF(G237:Y237,"=2")</f>
        <v>0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0</v>
      </c>
      <c r="P241" s="241" t="s">
        <v>89</v>
      </c>
      <c r="Q241" s="241"/>
      <c r="R241" s="241"/>
      <c r="S241" s="241"/>
      <c r="T241" s="241"/>
      <c r="U241" s="144">
        <f>COUNTIF(G237:Y237,"&gt;=3")</f>
        <v>18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0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0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0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18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>
        <f>C18</f>
        <v>0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e">
        <f>INDEX($C$11:$AC$40,MATCH(G250,$C$11:$C$40,0),27)</f>
        <v>#N/A</v>
      </c>
      <c r="Z250" s="75" t="s">
        <v>16</v>
      </c>
      <c r="AA250" s="96">
        <f>$D$3</f>
        <v>37684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20</v>
      </c>
      <c r="H251" s="245"/>
      <c r="I251" s="245"/>
      <c r="J251" s="245"/>
      <c r="K251" s="1"/>
      <c r="L251" s="245" t="e">
        <f>IF(X250="H",IF($X251="Blancs",$G$3,IF($X251="Jaunes",$G$4,IF($X251="Bleus",$G$5,$G$6))),IF($X251="Blancs",$I$3,IF($X251="Jaunes",$I$4,IF($X251="Bleus",$I$5,$I$6))))</f>
        <v>#N/A</v>
      </c>
      <c r="M251" s="245"/>
      <c r="N251" s="245"/>
      <c r="O251" s="245" t="e">
        <f>IF(X250="H",IF($X251="Blancs",$H$3,IF($X251="Jaunes",$H$4,IF($X251="Bleus",$H$5,$H$6))),IF($X251="Blancs",$J$3,IF($X251="Jaunes",$J$4,IF($X251="Bleus",$J$5,$J$6))))</f>
        <v>#N/A</v>
      </c>
      <c r="P251" s="245"/>
      <c r="Q251" s="246" t="e">
        <f>ROUND((G251*(L251/113)+(O251-AA254)),0)</f>
        <v>#N/A</v>
      </c>
      <c r="R251" s="246"/>
      <c r="S251" s="246"/>
      <c r="T251" s="246"/>
      <c r="U251" s="1"/>
      <c r="V251" s="266" t="s">
        <v>108</v>
      </c>
      <c r="W251" s="267"/>
      <c r="X251" s="187" t="e">
        <f>INDEX($C$11:$AC$40,MATCH(G250,$C$11:$C$40,0),26)</f>
        <v>#N/A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4">H$9</f>
        <v>4</v>
      </c>
      <c r="I254" s="103">
        <f t="shared" si="114"/>
        <v>5</v>
      </c>
      <c r="J254" s="103">
        <f t="shared" si="114"/>
        <v>4</v>
      </c>
      <c r="K254" s="103">
        <f t="shared" si="114"/>
        <v>3</v>
      </c>
      <c r="L254" s="103">
        <f t="shared" si="114"/>
        <v>5</v>
      </c>
      <c r="M254" s="103">
        <f t="shared" si="114"/>
        <v>3</v>
      </c>
      <c r="N254" s="103">
        <f t="shared" si="114"/>
        <v>5</v>
      </c>
      <c r="O254" s="103">
        <f t="shared" si="114"/>
        <v>3</v>
      </c>
      <c r="P254" s="104">
        <f>SUM(G254:O254)</f>
        <v>36</v>
      </c>
      <c r="Q254" s="103">
        <f t="shared" ref="Q254:Y254" si="115">Q$9</f>
        <v>4</v>
      </c>
      <c r="R254" s="105">
        <f t="shared" si="115"/>
        <v>4</v>
      </c>
      <c r="S254" s="105">
        <f t="shared" si="115"/>
        <v>3</v>
      </c>
      <c r="T254" s="105">
        <f t="shared" si="115"/>
        <v>5</v>
      </c>
      <c r="U254" s="105">
        <f t="shared" si="115"/>
        <v>3</v>
      </c>
      <c r="V254" s="105">
        <f t="shared" si="115"/>
        <v>4</v>
      </c>
      <c r="W254" s="105">
        <f t="shared" si="115"/>
        <v>4</v>
      </c>
      <c r="X254" s="105">
        <f t="shared" si="115"/>
        <v>5</v>
      </c>
      <c r="Y254" s="106">
        <f t="shared" si="11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116">H$10</f>
        <v>8</v>
      </c>
      <c r="I255" s="108">
        <f t="shared" si="116"/>
        <v>12</v>
      </c>
      <c r="J255" s="108">
        <f t="shared" si="116"/>
        <v>14</v>
      </c>
      <c r="K255" s="108">
        <f t="shared" si="116"/>
        <v>2</v>
      </c>
      <c r="L255" s="108">
        <f t="shared" si="116"/>
        <v>10</v>
      </c>
      <c r="M255" s="108">
        <f t="shared" si="116"/>
        <v>18</v>
      </c>
      <c r="N255" s="108">
        <f t="shared" si="116"/>
        <v>16</v>
      </c>
      <c r="O255" s="109">
        <f t="shared" si="116"/>
        <v>6</v>
      </c>
      <c r="P255" s="110"/>
      <c r="Q255" s="111">
        <f t="shared" ref="Q255:Y255" si="117">Q$10</f>
        <v>1</v>
      </c>
      <c r="R255" s="112">
        <f t="shared" si="117"/>
        <v>9</v>
      </c>
      <c r="S255" s="112">
        <f t="shared" si="117"/>
        <v>11</v>
      </c>
      <c r="T255" s="112">
        <f t="shared" si="117"/>
        <v>5</v>
      </c>
      <c r="U255" s="112">
        <f t="shared" si="117"/>
        <v>17</v>
      </c>
      <c r="V255" s="112">
        <f t="shared" si="117"/>
        <v>15</v>
      </c>
      <c r="W255" s="112">
        <f t="shared" si="117"/>
        <v>3</v>
      </c>
      <c r="X255" s="112">
        <f t="shared" si="117"/>
        <v>13</v>
      </c>
      <c r="Y255" s="109">
        <f t="shared" si="11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 t="e">
        <f>IF($Q251&lt;=18,IF(G255&lt;=$Q251,1,0),IF($Q251&lt;=36,IF(G255&lt;=($Q251-18),2,1),IF($Q251&lt;=54,IF(G255&lt;=($Q251-36),3,2),IF($Q251&gt;54,IF(G255&lt;=($Q251-54),4,3)))))</f>
        <v>#N/A</v>
      </c>
      <c r="H256" s="115" t="e">
        <f t="shared" ref="H256:O256" si="118">IF($Q251&lt;=18,IF(H255&lt;=$Q251,1,0),IF($Q251&lt;=36,IF(H255&lt;=($Q251-18),2,1),IF($Q251&lt;=54,IF(H255&lt;=($Q251-36),3,2),IF($Q251&gt;54,IF(H255&lt;=($Q251-54),4,3)))))</f>
        <v>#N/A</v>
      </c>
      <c r="I256" s="115" t="e">
        <f t="shared" si="118"/>
        <v>#N/A</v>
      </c>
      <c r="J256" s="115" t="e">
        <f t="shared" si="118"/>
        <v>#N/A</v>
      </c>
      <c r="K256" s="115" t="e">
        <f t="shared" si="118"/>
        <v>#N/A</v>
      </c>
      <c r="L256" s="115" t="e">
        <f t="shared" si="118"/>
        <v>#N/A</v>
      </c>
      <c r="M256" s="115" t="e">
        <f t="shared" si="118"/>
        <v>#N/A</v>
      </c>
      <c r="N256" s="115" t="e">
        <f t="shared" si="118"/>
        <v>#N/A</v>
      </c>
      <c r="O256" s="116" t="e">
        <f t="shared" si="118"/>
        <v>#N/A</v>
      </c>
      <c r="P256" s="117" t="e">
        <f>SUM(G256:O256)</f>
        <v>#N/A</v>
      </c>
      <c r="Q256" s="116" t="e">
        <f t="shared" ref="Q256:Y256" si="119">IF($Q251&lt;=18,IF(Q255&lt;=$Q251,1,0),IF($Q251&lt;=36,IF(Q255&lt;=($Q251-18),2,1),IF($Q251&lt;=54,IF(Q255&lt;=($Q251-36),3,2),IF($Q251&gt;54,IF(Q255&lt;=($Q251-54),4,3)))))</f>
        <v>#N/A</v>
      </c>
      <c r="R256" s="116" t="e">
        <f t="shared" si="119"/>
        <v>#N/A</v>
      </c>
      <c r="S256" s="116" t="e">
        <f t="shared" si="119"/>
        <v>#N/A</v>
      </c>
      <c r="T256" s="116" t="e">
        <f t="shared" si="119"/>
        <v>#N/A</v>
      </c>
      <c r="U256" s="116" t="e">
        <f t="shared" si="119"/>
        <v>#N/A</v>
      </c>
      <c r="V256" s="116" t="e">
        <f t="shared" si="119"/>
        <v>#N/A</v>
      </c>
      <c r="W256" s="116" t="e">
        <f t="shared" si="119"/>
        <v>#N/A</v>
      </c>
      <c r="X256" s="116" t="e">
        <f t="shared" si="119"/>
        <v>#N/A</v>
      </c>
      <c r="Y256" s="116" t="e">
        <f t="shared" si="119"/>
        <v>#N/A</v>
      </c>
      <c r="Z256" s="118" t="e">
        <f>SUM(Q256:Y256)</f>
        <v>#N/A</v>
      </c>
      <c r="AA256" s="119" t="e">
        <f>P256+Z256</f>
        <v>#N/A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0">G18</f>
        <v>10</v>
      </c>
      <c r="H257" s="121">
        <f t="shared" si="120"/>
        <v>10</v>
      </c>
      <c r="I257" s="121">
        <f t="shared" si="120"/>
        <v>10</v>
      </c>
      <c r="J257" s="121">
        <f t="shared" si="120"/>
        <v>10</v>
      </c>
      <c r="K257" s="121">
        <f t="shared" si="120"/>
        <v>10</v>
      </c>
      <c r="L257" s="121">
        <f t="shared" si="120"/>
        <v>10</v>
      </c>
      <c r="M257" s="121">
        <f t="shared" si="120"/>
        <v>10</v>
      </c>
      <c r="N257" s="121">
        <f t="shared" si="120"/>
        <v>10</v>
      </c>
      <c r="O257" s="121">
        <f t="shared" si="120"/>
        <v>10</v>
      </c>
      <c r="P257" s="122">
        <f>SUM(G257:O257)</f>
        <v>90</v>
      </c>
      <c r="Q257" s="123">
        <f t="shared" ref="Q257:Y257" si="121">Q18</f>
        <v>10</v>
      </c>
      <c r="R257" s="121">
        <f t="shared" si="121"/>
        <v>10</v>
      </c>
      <c r="S257" s="121">
        <f t="shared" si="121"/>
        <v>10</v>
      </c>
      <c r="T257" s="121">
        <f t="shared" si="121"/>
        <v>10</v>
      </c>
      <c r="U257" s="121">
        <f t="shared" si="121"/>
        <v>10</v>
      </c>
      <c r="V257" s="121">
        <f t="shared" si="121"/>
        <v>10</v>
      </c>
      <c r="W257" s="121">
        <f t="shared" si="121"/>
        <v>10</v>
      </c>
      <c r="X257" s="121">
        <f t="shared" si="121"/>
        <v>10</v>
      </c>
      <c r="Y257" s="124">
        <f t="shared" si="121"/>
        <v>10</v>
      </c>
      <c r="Z257" s="122">
        <f>SUM(Q257:Y257)</f>
        <v>90</v>
      </c>
      <c r="AA257" s="125">
        <f>P257+Z257</f>
        <v>180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0</v>
      </c>
      <c r="H258" s="127">
        <f t="shared" ref="H258:O258" si="122">IF(H257-H254=-1,3+H256)+IF(H257-H254=0,2+H256)+IF(H257-H254=1,1+H256)+IF(H257-H254=2,H256)+IF(H257-H254=3,IF(H256-1&gt;0,H256-1,0))+IF(H257-H254=4,IF(H256-2&gt;0,H256-2,0))</f>
        <v>0</v>
      </c>
      <c r="I258" s="127">
        <f t="shared" si="122"/>
        <v>0</v>
      </c>
      <c r="J258" s="127">
        <f t="shared" si="122"/>
        <v>0</v>
      </c>
      <c r="K258" s="127">
        <f t="shared" si="122"/>
        <v>0</v>
      </c>
      <c r="L258" s="127">
        <f t="shared" si="122"/>
        <v>0</v>
      </c>
      <c r="M258" s="127">
        <f t="shared" si="122"/>
        <v>0</v>
      </c>
      <c r="N258" s="127">
        <f t="shared" si="122"/>
        <v>0</v>
      </c>
      <c r="O258" s="128">
        <f t="shared" si="122"/>
        <v>0</v>
      </c>
      <c r="P258" s="129">
        <f>SUM(G258:O258)</f>
        <v>0</v>
      </c>
      <c r="Q258" s="130">
        <f t="shared" ref="Q258:Y258" si="123">IF(Q257-Q254=-1,3+Q256)+IF(Q257-Q254=0,2+Q256)+IF(Q257-Q254=1,1+Q256)+IF(Q257-Q254=2,Q256)+IF(Q257-Q254=3,IF(Q256-1&gt;0,Q256-1,0))+IF(Q257-Q254=4,IF(Q256-2&gt;0,Q256-2,0))</f>
        <v>0</v>
      </c>
      <c r="R258" s="131">
        <f t="shared" si="123"/>
        <v>0</v>
      </c>
      <c r="S258" s="131">
        <f t="shared" si="123"/>
        <v>0</v>
      </c>
      <c r="T258" s="131">
        <f t="shared" si="123"/>
        <v>0</v>
      </c>
      <c r="U258" s="131">
        <f t="shared" si="123"/>
        <v>0</v>
      </c>
      <c r="V258" s="131">
        <f t="shared" si="123"/>
        <v>0</v>
      </c>
      <c r="W258" s="131">
        <f t="shared" si="123"/>
        <v>0</v>
      </c>
      <c r="X258" s="131">
        <f t="shared" si="123"/>
        <v>0</v>
      </c>
      <c r="Y258" s="128">
        <f t="shared" si="123"/>
        <v>0</v>
      </c>
      <c r="Z258" s="129">
        <f>SUM(Q258:Y258)</f>
        <v>0</v>
      </c>
      <c r="AA258" s="132">
        <f>P258+Z258</f>
        <v>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4">IF(G257-G254=-2,4)+IF(G257-G254=-1,3)+IF(G257-G254=0,2)+IF(G257-G254=1,1)+IF(G257-G254&gt;2,0)</f>
        <v>0</v>
      </c>
      <c r="H259" s="134">
        <f t="shared" si="124"/>
        <v>0</v>
      </c>
      <c r="I259" s="134">
        <f t="shared" si="124"/>
        <v>0</v>
      </c>
      <c r="J259" s="134">
        <f t="shared" si="124"/>
        <v>0</v>
      </c>
      <c r="K259" s="134">
        <f t="shared" si="124"/>
        <v>0</v>
      </c>
      <c r="L259" s="134">
        <f t="shared" si="124"/>
        <v>0</v>
      </c>
      <c r="M259" s="134">
        <f t="shared" si="124"/>
        <v>0</v>
      </c>
      <c r="N259" s="134">
        <f t="shared" si="124"/>
        <v>0</v>
      </c>
      <c r="O259" s="135">
        <f t="shared" si="124"/>
        <v>0</v>
      </c>
      <c r="P259" s="136">
        <f>SUM(G259:O259)</f>
        <v>0</v>
      </c>
      <c r="Q259" s="135">
        <f t="shared" ref="Q259:Y259" si="125">IF(Q257-Q254=-2,4)+IF(Q257-Q254=-1,3)+IF(Q257-Q254=0,2)+IF(Q257-Q254=1,1)+IF(Q257-Q254&gt;2,0)</f>
        <v>0</v>
      </c>
      <c r="R259" s="135">
        <f t="shared" si="125"/>
        <v>0</v>
      </c>
      <c r="S259" s="135">
        <f t="shared" si="125"/>
        <v>0</v>
      </c>
      <c r="T259" s="135">
        <f t="shared" si="125"/>
        <v>0</v>
      </c>
      <c r="U259" s="135">
        <f t="shared" si="125"/>
        <v>0</v>
      </c>
      <c r="V259" s="135">
        <f t="shared" si="125"/>
        <v>0</v>
      </c>
      <c r="W259" s="135">
        <f t="shared" si="125"/>
        <v>0</v>
      </c>
      <c r="X259" s="135">
        <f t="shared" si="125"/>
        <v>0</v>
      </c>
      <c r="Y259" s="135">
        <f t="shared" si="125"/>
        <v>0</v>
      </c>
      <c r="Z259" s="136">
        <f>SUM(Q259:Y259)</f>
        <v>0</v>
      </c>
      <c r="AA259" s="137">
        <f>P259+Z259</f>
        <v>0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6</v>
      </c>
      <c r="H260" s="24">
        <f t="shared" ref="H260:O260" si="126">H257-H254</f>
        <v>6</v>
      </c>
      <c r="I260" s="24">
        <f t="shared" si="126"/>
        <v>5</v>
      </c>
      <c r="J260" s="24">
        <f t="shared" si="126"/>
        <v>6</v>
      </c>
      <c r="K260" s="24">
        <f t="shared" si="126"/>
        <v>7</v>
      </c>
      <c r="L260" s="24">
        <f t="shared" si="126"/>
        <v>5</v>
      </c>
      <c r="M260" s="24">
        <f t="shared" si="126"/>
        <v>7</v>
      </c>
      <c r="N260" s="24">
        <f t="shared" si="126"/>
        <v>5</v>
      </c>
      <c r="O260" s="15">
        <f t="shared" si="126"/>
        <v>7</v>
      </c>
      <c r="P260" s="15"/>
      <c r="Q260" s="15">
        <f t="shared" ref="Q260:Y260" si="127">Q257-Q254</f>
        <v>6</v>
      </c>
      <c r="R260" s="15">
        <f t="shared" si="127"/>
        <v>6</v>
      </c>
      <c r="S260" s="15">
        <f t="shared" si="127"/>
        <v>7</v>
      </c>
      <c r="T260" s="15">
        <f t="shared" si="127"/>
        <v>5</v>
      </c>
      <c r="U260" s="15">
        <f t="shared" si="127"/>
        <v>7</v>
      </c>
      <c r="V260" s="15">
        <f t="shared" si="127"/>
        <v>6</v>
      </c>
      <c r="W260" s="15">
        <f t="shared" si="127"/>
        <v>6</v>
      </c>
      <c r="X260" s="15">
        <f t="shared" si="127"/>
        <v>5</v>
      </c>
      <c r="Y260" s="15">
        <f t="shared" si="127"/>
        <v>6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0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0</v>
      </c>
      <c r="P264" s="241" t="s">
        <v>89</v>
      </c>
      <c r="Q264" s="241"/>
      <c r="R264" s="241"/>
      <c r="S264" s="241"/>
      <c r="T264" s="241"/>
      <c r="U264" s="144">
        <f>COUNTIF(G260:Y260,"&gt;=3")</f>
        <v>18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0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0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18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>
        <f>C19</f>
        <v>0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e">
        <f>INDEX($C$11:$AC$40,MATCH(G273,$C$11:$C$40,0),27)</f>
        <v>#N/A</v>
      </c>
      <c r="Z273" s="75" t="s">
        <v>16</v>
      </c>
      <c r="AA273" s="96">
        <f>$D$3</f>
        <v>37684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20</v>
      </c>
      <c r="H274" s="245"/>
      <c r="I274" s="245"/>
      <c r="J274" s="245"/>
      <c r="K274" s="1"/>
      <c r="L274" s="245" t="e">
        <f>IF(X273="H",IF($X274="Blancs",$G$3,IF($X274="Jaunes",$G$4,IF($X274="Bleus",$G$5,$G$6))),IF($X274="Blancs",$I$3,IF($X274="Jaunes",$I$4,IF($X274="Bleus",$I$5,$I$6))))</f>
        <v>#N/A</v>
      </c>
      <c r="M274" s="245"/>
      <c r="N274" s="245"/>
      <c r="O274" s="245" t="e">
        <f>IF(X273="H",IF($X274="Blancs",$H$3,IF($X274="Jaunes",$H$4,IF($X274="Bleus",$H$5,$H$6))),IF($X274="Blancs",$J$3,IF($X274="Jaunes",$J$4,IF($X274="Bleus",$J$5,$J$6))))</f>
        <v>#N/A</v>
      </c>
      <c r="P274" s="245"/>
      <c r="Q274" s="246" t="e">
        <f>ROUND((G274*(L274/113)+(O274-AA277)),0)</f>
        <v>#N/A</v>
      </c>
      <c r="R274" s="246"/>
      <c r="S274" s="246"/>
      <c r="T274" s="246"/>
      <c r="U274" s="1"/>
      <c r="V274" s="266" t="s">
        <v>108</v>
      </c>
      <c r="W274" s="267"/>
      <c r="X274" s="187" t="e">
        <f>INDEX($C$11:$AC$40,MATCH(G273,$C$11:$C$40,0),26)</f>
        <v>#N/A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8">H$9</f>
        <v>4</v>
      </c>
      <c r="I277" s="103">
        <f t="shared" si="128"/>
        <v>5</v>
      </c>
      <c r="J277" s="103">
        <f t="shared" si="128"/>
        <v>4</v>
      </c>
      <c r="K277" s="103">
        <f t="shared" si="128"/>
        <v>3</v>
      </c>
      <c r="L277" s="103">
        <f t="shared" si="128"/>
        <v>5</v>
      </c>
      <c r="M277" s="103">
        <f t="shared" si="128"/>
        <v>3</v>
      </c>
      <c r="N277" s="103">
        <f t="shared" si="128"/>
        <v>5</v>
      </c>
      <c r="O277" s="103">
        <f t="shared" si="128"/>
        <v>3</v>
      </c>
      <c r="P277" s="104">
        <f>SUM(G277:O277)</f>
        <v>36</v>
      </c>
      <c r="Q277" s="103">
        <f t="shared" ref="Q277:Y277" si="129">Q$9</f>
        <v>4</v>
      </c>
      <c r="R277" s="105">
        <f t="shared" si="129"/>
        <v>4</v>
      </c>
      <c r="S277" s="105">
        <f t="shared" si="129"/>
        <v>3</v>
      </c>
      <c r="T277" s="105">
        <f t="shared" si="129"/>
        <v>5</v>
      </c>
      <c r="U277" s="105">
        <f t="shared" si="129"/>
        <v>3</v>
      </c>
      <c r="V277" s="105">
        <f t="shared" si="129"/>
        <v>4</v>
      </c>
      <c r="W277" s="105">
        <f t="shared" si="129"/>
        <v>4</v>
      </c>
      <c r="X277" s="105">
        <f t="shared" si="129"/>
        <v>5</v>
      </c>
      <c r="Y277" s="106">
        <f t="shared" si="129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130">H$10</f>
        <v>8</v>
      </c>
      <c r="I278" s="108">
        <f t="shared" si="130"/>
        <v>12</v>
      </c>
      <c r="J278" s="108">
        <f t="shared" si="130"/>
        <v>14</v>
      </c>
      <c r="K278" s="108">
        <f t="shared" si="130"/>
        <v>2</v>
      </c>
      <c r="L278" s="108">
        <f t="shared" si="130"/>
        <v>10</v>
      </c>
      <c r="M278" s="108">
        <f t="shared" si="130"/>
        <v>18</v>
      </c>
      <c r="N278" s="108">
        <f t="shared" si="130"/>
        <v>16</v>
      </c>
      <c r="O278" s="109">
        <f t="shared" si="130"/>
        <v>6</v>
      </c>
      <c r="P278" s="110"/>
      <c r="Q278" s="111">
        <f t="shared" ref="Q278:Y278" si="131">Q$10</f>
        <v>1</v>
      </c>
      <c r="R278" s="112">
        <f t="shared" si="131"/>
        <v>9</v>
      </c>
      <c r="S278" s="112">
        <f t="shared" si="131"/>
        <v>11</v>
      </c>
      <c r="T278" s="112">
        <f t="shared" si="131"/>
        <v>5</v>
      </c>
      <c r="U278" s="112">
        <f t="shared" si="131"/>
        <v>17</v>
      </c>
      <c r="V278" s="112">
        <f t="shared" si="131"/>
        <v>15</v>
      </c>
      <c r="W278" s="112">
        <f t="shared" si="131"/>
        <v>3</v>
      </c>
      <c r="X278" s="112">
        <f t="shared" si="131"/>
        <v>13</v>
      </c>
      <c r="Y278" s="109">
        <f t="shared" si="131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 t="e">
        <f>IF($Q274&lt;=18,IF(G278&lt;=$Q274,1,0),IF($Q274&lt;=36,IF(G278&lt;=($Q274-18),2,1),IF($Q274&lt;=54,IF(G278&lt;=($Q274-36),3,2),IF($Q274&gt;54,IF(G278&lt;=($Q274-54),4,3)))))</f>
        <v>#N/A</v>
      </c>
      <c r="H279" s="115" t="e">
        <f t="shared" ref="H279:O279" si="132">IF($Q274&lt;=18,IF(H278&lt;=$Q274,1,0),IF($Q274&lt;=36,IF(H278&lt;=($Q274-18),2,1),IF($Q274&lt;=54,IF(H278&lt;=($Q274-36),3,2),IF($Q274&gt;54,IF(H278&lt;=($Q274-54),4,3)))))</f>
        <v>#N/A</v>
      </c>
      <c r="I279" s="115" t="e">
        <f t="shared" si="132"/>
        <v>#N/A</v>
      </c>
      <c r="J279" s="115" t="e">
        <f t="shared" si="132"/>
        <v>#N/A</v>
      </c>
      <c r="K279" s="115" t="e">
        <f t="shared" si="132"/>
        <v>#N/A</v>
      </c>
      <c r="L279" s="115" t="e">
        <f t="shared" si="132"/>
        <v>#N/A</v>
      </c>
      <c r="M279" s="115" t="e">
        <f t="shared" si="132"/>
        <v>#N/A</v>
      </c>
      <c r="N279" s="115" t="e">
        <f t="shared" si="132"/>
        <v>#N/A</v>
      </c>
      <c r="O279" s="116" t="e">
        <f t="shared" si="132"/>
        <v>#N/A</v>
      </c>
      <c r="P279" s="117" t="e">
        <f>SUM(G279:O279)</f>
        <v>#N/A</v>
      </c>
      <c r="Q279" s="116" t="e">
        <f t="shared" ref="Q279:Y279" si="133">IF($Q274&lt;=18,IF(Q278&lt;=$Q274,1,0),IF($Q274&lt;=36,IF(Q278&lt;=($Q274-18),2,1),IF($Q274&lt;=54,IF(Q278&lt;=($Q274-36),3,2),IF($Q274&gt;54,IF(Q278&lt;=($Q274-54),4,3)))))</f>
        <v>#N/A</v>
      </c>
      <c r="R279" s="116" t="e">
        <f t="shared" si="133"/>
        <v>#N/A</v>
      </c>
      <c r="S279" s="116" t="e">
        <f t="shared" si="133"/>
        <v>#N/A</v>
      </c>
      <c r="T279" s="116" t="e">
        <f t="shared" si="133"/>
        <v>#N/A</v>
      </c>
      <c r="U279" s="116" t="e">
        <f t="shared" si="133"/>
        <v>#N/A</v>
      </c>
      <c r="V279" s="116" t="e">
        <f t="shared" si="133"/>
        <v>#N/A</v>
      </c>
      <c r="W279" s="116" t="e">
        <f t="shared" si="133"/>
        <v>#N/A</v>
      </c>
      <c r="X279" s="116" t="e">
        <f t="shared" si="133"/>
        <v>#N/A</v>
      </c>
      <c r="Y279" s="116" t="e">
        <f t="shared" si="133"/>
        <v>#N/A</v>
      </c>
      <c r="Z279" s="118" t="e">
        <f>SUM(Q279:Y279)</f>
        <v>#N/A</v>
      </c>
      <c r="AA279" s="119" t="e">
        <f>P279+Z279</f>
        <v>#N/A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4">G19</f>
        <v>10</v>
      </c>
      <c r="H280" s="121">
        <f t="shared" si="134"/>
        <v>10</v>
      </c>
      <c r="I280" s="121">
        <f t="shared" si="134"/>
        <v>10</v>
      </c>
      <c r="J280" s="121">
        <f t="shared" si="134"/>
        <v>10</v>
      </c>
      <c r="K280" s="121">
        <f t="shared" si="134"/>
        <v>10</v>
      </c>
      <c r="L280" s="121">
        <f t="shared" si="134"/>
        <v>10</v>
      </c>
      <c r="M280" s="121">
        <f t="shared" si="134"/>
        <v>10</v>
      </c>
      <c r="N280" s="121">
        <f t="shared" si="134"/>
        <v>10</v>
      </c>
      <c r="O280" s="121">
        <f t="shared" si="134"/>
        <v>10</v>
      </c>
      <c r="P280" s="122">
        <f>SUM(G280:O280)</f>
        <v>90</v>
      </c>
      <c r="Q280" s="123">
        <f t="shared" ref="Q280:Y280" si="135">Q19</f>
        <v>10</v>
      </c>
      <c r="R280" s="121">
        <f t="shared" si="135"/>
        <v>10</v>
      </c>
      <c r="S280" s="121">
        <f t="shared" si="135"/>
        <v>10</v>
      </c>
      <c r="T280" s="121">
        <f t="shared" si="135"/>
        <v>10</v>
      </c>
      <c r="U280" s="121">
        <f t="shared" si="135"/>
        <v>10</v>
      </c>
      <c r="V280" s="121">
        <f t="shared" si="135"/>
        <v>10</v>
      </c>
      <c r="W280" s="121">
        <f t="shared" si="135"/>
        <v>10</v>
      </c>
      <c r="X280" s="121">
        <f t="shared" si="135"/>
        <v>10</v>
      </c>
      <c r="Y280" s="124">
        <f t="shared" si="135"/>
        <v>10</v>
      </c>
      <c r="Z280" s="122">
        <f>SUM(Q280:Y280)</f>
        <v>90</v>
      </c>
      <c r="AA280" s="125">
        <f>P280+Z280</f>
        <v>180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6">IF(H280-H277=-1,3+H279)+IF(H280-H277=0,2+H279)+IF(H280-H277=1,1+H279)+IF(H280-H277=2,H279)+IF(H280-H277=3,IF(H279-1&gt;0,H279-1,0))+IF(H280-H277=4,IF(H279-2&gt;0,H279-2,0))</f>
        <v>0</v>
      </c>
      <c r="I281" s="127">
        <f t="shared" si="136"/>
        <v>0</v>
      </c>
      <c r="J281" s="127">
        <f t="shared" si="136"/>
        <v>0</v>
      </c>
      <c r="K281" s="127">
        <f t="shared" si="136"/>
        <v>0</v>
      </c>
      <c r="L281" s="127">
        <f t="shared" si="136"/>
        <v>0</v>
      </c>
      <c r="M281" s="127">
        <f t="shared" si="136"/>
        <v>0</v>
      </c>
      <c r="N281" s="127">
        <f t="shared" si="136"/>
        <v>0</v>
      </c>
      <c r="O281" s="128">
        <f t="shared" si="136"/>
        <v>0</v>
      </c>
      <c r="P281" s="129">
        <f>SUM(G281:O281)</f>
        <v>0</v>
      </c>
      <c r="Q281" s="130">
        <f t="shared" ref="Q281:Y281" si="137">IF(Q280-Q277=-1,3+Q279)+IF(Q280-Q277=0,2+Q279)+IF(Q280-Q277=1,1+Q279)+IF(Q280-Q277=2,Q279)+IF(Q280-Q277=3,IF(Q279-1&gt;0,Q279-1,0))+IF(Q280-Q277=4,IF(Q279-2&gt;0,Q279-2,0))</f>
        <v>0</v>
      </c>
      <c r="R281" s="131">
        <f t="shared" si="137"/>
        <v>0</v>
      </c>
      <c r="S281" s="131">
        <f t="shared" si="137"/>
        <v>0</v>
      </c>
      <c r="T281" s="131">
        <f t="shared" si="137"/>
        <v>0</v>
      </c>
      <c r="U281" s="131">
        <f t="shared" si="137"/>
        <v>0</v>
      </c>
      <c r="V281" s="131">
        <f t="shared" si="137"/>
        <v>0</v>
      </c>
      <c r="W281" s="131">
        <f t="shared" si="137"/>
        <v>0</v>
      </c>
      <c r="X281" s="131">
        <f t="shared" si="137"/>
        <v>0</v>
      </c>
      <c r="Y281" s="128">
        <f t="shared" si="137"/>
        <v>0</v>
      </c>
      <c r="Z281" s="129">
        <f>SUM(Q281:Y281)</f>
        <v>0</v>
      </c>
      <c r="AA281" s="132">
        <f>P281+Z281</f>
        <v>0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8">IF(G280-G277=-2,4)+IF(G280-G277=-1,3)+IF(G280-G277=0,2)+IF(G280-G277=1,1)+IF(G280-G277&gt;2,0)</f>
        <v>0</v>
      </c>
      <c r="H282" s="134">
        <f t="shared" si="138"/>
        <v>0</v>
      </c>
      <c r="I282" s="134">
        <f t="shared" si="138"/>
        <v>0</v>
      </c>
      <c r="J282" s="134">
        <f t="shared" si="138"/>
        <v>0</v>
      </c>
      <c r="K282" s="134">
        <f t="shared" si="138"/>
        <v>0</v>
      </c>
      <c r="L282" s="134">
        <f t="shared" si="138"/>
        <v>0</v>
      </c>
      <c r="M282" s="134">
        <f t="shared" si="138"/>
        <v>0</v>
      </c>
      <c r="N282" s="134">
        <f t="shared" si="138"/>
        <v>0</v>
      </c>
      <c r="O282" s="135">
        <f t="shared" si="138"/>
        <v>0</v>
      </c>
      <c r="P282" s="136">
        <f>SUM(G282:O282)</f>
        <v>0</v>
      </c>
      <c r="Q282" s="135">
        <f t="shared" ref="Q282:Y282" si="139">IF(Q280-Q277=-2,4)+IF(Q280-Q277=-1,3)+IF(Q280-Q277=0,2)+IF(Q280-Q277=1,1)+IF(Q280-Q277&gt;2,0)</f>
        <v>0</v>
      </c>
      <c r="R282" s="135">
        <f t="shared" si="139"/>
        <v>0</v>
      </c>
      <c r="S282" s="135">
        <f t="shared" si="139"/>
        <v>0</v>
      </c>
      <c r="T282" s="135">
        <f t="shared" si="139"/>
        <v>0</v>
      </c>
      <c r="U282" s="135">
        <f t="shared" si="139"/>
        <v>0</v>
      </c>
      <c r="V282" s="135">
        <f t="shared" si="139"/>
        <v>0</v>
      </c>
      <c r="W282" s="135">
        <f t="shared" si="139"/>
        <v>0</v>
      </c>
      <c r="X282" s="135">
        <f t="shared" si="139"/>
        <v>0</v>
      </c>
      <c r="Y282" s="135">
        <f t="shared" si="139"/>
        <v>0</v>
      </c>
      <c r="Z282" s="136">
        <f>SUM(Q282:Y282)</f>
        <v>0</v>
      </c>
      <c r="AA282" s="137">
        <f>P282+Z282</f>
        <v>0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6</v>
      </c>
      <c r="H283" s="24">
        <f t="shared" ref="H283:O283" si="140">H280-H277</f>
        <v>6</v>
      </c>
      <c r="I283" s="24">
        <f t="shared" si="140"/>
        <v>5</v>
      </c>
      <c r="J283" s="24">
        <f t="shared" si="140"/>
        <v>6</v>
      </c>
      <c r="K283" s="24">
        <f t="shared" si="140"/>
        <v>7</v>
      </c>
      <c r="L283" s="24">
        <f t="shared" si="140"/>
        <v>5</v>
      </c>
      <c r="M283" s="24">
        <f t="shared" si="140"/>
        <v>7</v>
      </c>
      <c r="N283" s="24">
        <f t="shared" si="140"/>
        <v>5</v>
      </c>
      <c r="O283" s="15">
        <f t="shared" si="140"/>
        <v>7</v>
      </c>
      <c r="P283" s="15"/>
      <c r="Q283" s="15">
        <f t="shared" ref="Q283:Y283" si="141">Q280-Q277</f>
        <v>6</v>
      </c>
      <c r="R283" s="15">
        <f t="shared" si="141"/>
        <v>6</v>
      </c>
      <c r="S283" s="15">
        <f t="shared" si="141"/>
        <v>7</v>
      </c>
      <c r="T283" s="15">
        <f t="shared" si="141"/>
        <v>5</v>
      </c>
      <c r="U283" s="15">
        <f t="shared" si="141"/>
        <v>7</v>
      </c>
      <c r="V283" s="15">
        <f t="shared" si="141"/>
        <v>6</v>
      </c>
      <c r="W283" s="15">
        <f t="shared" si="141"/>
        <v>6</v>
      </c>
      <c r="X283" s="15">
        <f t="shared" si="141"/>
        <v>5</v>
      </c>
      <c r="Y283" s="15">
        <f t="shared" si="141"/>
        <v>6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0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0</v>
      </c>
      <c r="P287" s="241" t="s">
        <v>89</v>
      </c>
      <c r="Q287" s="241"/>
      <c r="R287" s="241"/>
      <c r="S287" s="241"/>
      <c r="T287" s="241"/>
      <c r="U287" s="144">
        <f>COUNTIF(G283:Y283,"&gt;=3")</f>
        <v>18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0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0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18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>
        <f>C20</f>
        <v>0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e">
        <f>INDEX($C$11:$AC$40,MATCH(G296,$C$11:$C$40,0),27)</f>
        <v>#N/A</v>
      </c>
      <c r="Z296" s="75" t="s">
        <v>16</v>
      </c>
      <c r="AA296" s="96">
        <f>$D$3</f>
        <v>37684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20</v>
      </c>
      <c r="H297" s="245"/>
      <c r="I297" s="245"/>
      <c r="J297" s="245"/>
      <c r="K297" s="1"/>
      <c r="L297" s="245" t="e">
        <f>IF(X296="H",IF($X297="Blancs",$G$3,IF($X297="Jaunes",$G$4,IF($X297="Bleus",$G$5,$G$6))),IF($X297="Blancs",$I$3,IF($X297="Jaunes",$I$4,IF($X297="Bleus",$I$5,$I$6))))</f>
        <v>#N/A</v>
      </c>
      <c r="M297" s="245"/>
      <c r="N297" s="245"/>
      <c r="O297" s="245" t="e">
        <f>IF(X296="H",IF($X297="Blancs",$H$3,IF($X297="Jaunes",$H$4,IF($X297="Bleus",$H$5,$H$6))),IF($X297="Blancs",$J$3,IF($X297="Jaunes",$J$4,IF($X297="Bleus",$J$5,$J$6))))</f>
        <v>#N/A</v>
      </c>
      <c r="P297" s="245"/>
      <c r="Q297" s="246" t="e">
        <f>ROUND((G297*(L297/113)+(O297-AA300)),0)</f>
        <v>#N/A</v>
      </c>
      <c r="R297" s="246"/>
      <c r="S297" s="246"/>
      <c r="T297" s="246"/>
      <c r="U297" s="1"/>
      <c r="V297" s="266" t="s">
        <v>108</v>
      </c>
      <c r="W297" s="267"/>
      <c r="X297" s="187" t="e">
        <f>INDEX($C$11:$AC$40,MATCH(G296,$C$11:$C$40,0),26)</f>
        <v>#N/A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2">H$9</f>
        <v>4</v>
      </c>
      <c r="I300" s="103">
        <f t="shared" si="142"/>
        <v>5</v>
      </c>
      <c r="J300" s="103">
        <f t="shared" si="142"/>
        <v>4</v>
      </c>
      <c r="K300" s="103">
        <f t="shared" si="142"/>
        <v>3</v>
      </c>
      <c r="L300" s="103">
        <f t="shared" si="142"/>
        <v>5</v>
      </c>
      <c r="M300" s="103">
        <f t="shared" si="142"/>
        <v>3</v>
      </c>
      <c r="N300" s="103">
        <f t="shared" si="142"/>
        <v>5</v>
      </c>
      <c r="O300" s="103">
        <f t="shared" si="142"/>
        <v>3</v>
      </c>
      <c r="P300" s="104">
        <f>SUM(G300:O300)</f>
        <v>36</v>
      </c>
      <c r="Q300" s="103">
        <f t="shared" ref="Q300:Y300" si="143">Q$9</f>
        <v>4</v>
      </c>
      <c r="R300" s="105">
        <f t="shared" si="143"/>
        <v>4</v>
      </c>
      <c r="S300" s="105">
        <f t="shared" si="143"/>
        <v>3</v>
      </c>
      <c r="T300" s="105">
        <f t="shared" si="143"/>
        <v>5</v>
      </c>
      <c r="U300" s="105">
        <f t="shared" si="143"/>
        <v>3</v>
      </c>
      <c r="V300" s="105">
        <f t="shared" si="143"/>
        <v>4</v>
      </c>
      <c r="W300" s="105">
        <f t="shared" si="143"/>
        <v>4</v>
      </c>
      <c r="X300" s="105">
        <f t="shared" si="143"/>
        <v>5</v>
      </c>
      <c r="Y300" s="106">
        <f t="shared" si="14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144">H$10</f>
        <v>8</v>
      </c>
      <c r="I301" s="108">
        <f t="shared" si="144"/>
        <v>12</v>
      </c>
      <c r="J301" s="108">
        <f t="shared" si="144"/>
        <v>14</v>
      </c>
      <c r="K301" s="108">
        <f t="shared" si="144"/>
        <v>2</v>
      </c>
      <c r="L301" s="108">
        <f t="shared" si="144"/>
        <v>10</v>
      </c>
      <c r="M301" s="108">
        <f t="shared" si="144"/>
        <v>18</v>
      </c>
      <c r="N301" s="108">
        <f t="shared" si="144"/>
        <v>16</v>
      </c>
      <c r="O301" s="109">
        <f t="shared" si="144"/>
        <v>6</v>
      </c>
      <c r="P301" s="110"/>
      <c r="Q301" s="111">
        <f t="shared" ref="Q301:Y301" si="145">Q$10</f>
        <v>1</v>
      </c>
      <c r="R301" s="112">
        <f t="shared" si="145"/>
        <v>9</v>
      </c>
      <c r="S301" s="112">
        <f t="shared" si="145"/>
        <v>11</v>
      </c>
      <c r="T301" s="112">
        <f t="shared" si="145"/>
        <v>5</v>
      </c>
      <c r="U301" s="112">
        <f t="shared" si="145"/>
        <v>17</v>
      </c>
      <c r="V301" s="112">
        <f t="shared" si="145"/>
        <v>15</v>
      </c>
      <c r="W301" s="112">
        <f t="shared" si="145"/>
        <v>3</v>
      </c>
      <c r="X301" s="112">
        <f t="shared" si="145"/>
        <v>13</v>
      </c>
      <c r="Y301" s="109">
        <f t="shared" si="14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 t="e">
        <f>IF($Q297&lt;=18,IF(G301&lt;=$Q297,1,0),IF($Q297&lt;=36,IF(G301&lt;=($Q297-18),2,1),IF($Q297&lt;=54,IF(G301&lt;=($Q297-36),3,2),IF($Q297&gt;54,IF(G301&lt;=($Q297-54),4,3)))))</f>
        <v>#N/A</v>
      </c>
      <c r="H302" s="115" t="e">
        <f t="shared" ref="H302:O302" si="146">IF($Q297&lt;=18,IF(H301&lt;=$Q297,1,0),IF($Q297&lt;=36,IF(H301&lt;=($Q297-18),2,1),IF($Q297&lt;=54,IF(H301&lt;=($Q297-36),3,2),IF($Q297&gt;54,IF(H301&lt;=($Q297-54),4,3)))))</f>
        <v>#N/A</v>
      </c>
      <c r="I302" s="115" t="e">
        <f t="shared" si="146"/>
        <v>#N/A</v>
      </c>
      <c r="J302" s="115" t="e">
        <f t="shared" si="146"/>
        <v>#N/A</v>
      </c>
      <c r="K302" s="115" t="e">
        <f t="shared" si="146"/>
        <v>#N/A</v>
      </c>
      <c r="L302" s="115" t="e">
        <f t="shared" si="146"/>
        <v>#N/A</v>
      </c>
      <c r="M302" s="115" t="e">
        <f t="shared" si="146"/>
        <v>#N/A</v>
      </c>
      <c r="N302" s="115" t="e">
        <f t="shared" si="146"/>
        <v>#N/A</v>
      </c>
      <c r="O302" s="116" t="e">
        <f t="shared" si="146"/>
        <v>#N/A</v>
      </c>
      <c r="P302" s="117" t="e">
        <f>SUM(G302:O302)</f>
        <v>#N/A</v>
      </c>
      <c r="Q302" s="116" t="e">
        <f t="shared" ref="Q302:Y302" si="147">IF($Q297&lt;=18,IF(Q301&lt;=$Q297,1,0),IF($Q297&lt;=36,IF(Q301&lt;=($Q297-18),2,1),IF($Q297&lt;=54,IF(Q301&lt;=($Q297-36),3,2),IF($Q297&gt;54,IF(Q301&lt;=($Q297-54),4,3)))))</f>
        <v>#N/A</v>
      </c>
      <c r="R302" s="116" t="e">
        <f t="shared" si="147"/>
        <v>#N/A</v>
      </c>
      <c r="S302" s="116" t="e">
        <f t="shared" si="147"/>
        <v>#N/A</v>
      </c>
      <c r="T302" s="116" t="e">
        <f t="shared" si="147"/>
        <v>#N/A</v>
      </c>
      <c r="U302" s="116" t="e">
        <f t="shared" si="147"/>
        <v>#N/A</v>
      </c>
      <c r="V302" s="116" t="e">
        <f t="shared" si="147"/>
        <v>#N/A</v>
      </c>
      <c r="W302" s="116" t="e">
        <f t="shared" si="147"/>
        <v>#N/A</v>
      </c>
      <c r="X302" s="116" t="e">
        <f t="shared" si="147"/>
        <v>#N/A</v>
      </c>
      <c r="Y302" s="116" t="e">
        <f t="shared" si="147"/>
        <v>#N/A</v>
      </c>
      <c r="Z302" s="118" t="e">
        <f>SUM(Q302:Y302)</f>
        <v>#N/A</v>
      </c>
      <c r="AA302" s="119" t="e">
        <f>P302+Z302</f>
        <v>#N/A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8">G20</f>
        <v>10</v>
      </c>
      <c r="H303" s="121">
        <f t="shared" si="148"/>
        <v>10</v>
      </c>
      <c r="I303" s="121">
        <f t="shared" si="148"/>
        <v>10</v>
      </c>
      <c r="J303" s="121">
        <f t="shared" si="148"/>
        <v>10</v>
      </c>
      <c r="K303" s="121">
        <f t="shared" si="148"/>
        <v>10</v>
      </c>
      <c r="L303" s="121">
        <f t="shared" si="148"/>
        <v>10</v>
      </c>
      <c r="M303" s="121">
        <f t="shared" si="148"/>
        <v>10</v>
      </c>
      <c r="N303" s="121">
        <f t="shared" si="148"/>
        <v>10</v>
      </c>
      <c r="O303" s="121">
        <f t="shared" si="148"/>
        <v>10</v>
      </c>
      <c r="P303" s="122">
        <f>SUM(G303:O303)</f>
        <v>90</v>
      </c>
      <c r="Q303" s="123">
        <f t="shared" ref="Q303:Y303" si="149">Q20</f>
        <v>10</v>
      </c>
      <c r="R303" s="121">
        <f t="shared" si="149"/>
        <v>10</v>
      </c>
      <c r="S303" s="121">
        <f t="shared" si="149"/>
        <v>10</v>
      </c>
      <c r="T303" s="121">
        <f t="shared" si="149"/>
        <v>10</v>
      </c>
      <c r="U303" s="121">
        <f t="shared" si="149"/>
        <v>10</v>
      </c>
      <c r="V303" s="121">
        <f t="shared" si="149"/>
        <v>10</v>
      </c>
      <c r="W303" s="121">
        <f t="shared" si="149"/>
        <v>10</v>
      </c>
      <c r="X303" s="121">
        <f t="shared" si="149"/>
        <v>10</v>
      </c>
      <c r="Y303" s="124">
        <f t="shared" si="149"/>
        <v>10</v>
      </c>
      <c r="Z303" s="122">
        <f>SUM(Q303:Y303)</f>
        <v>90</v>
      </c>
      <c r="AA303" s="125">
        <f>P303+Z303</f>
        <v>180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0">IF(H303-H300=-1,3+H302)+IF(H303-H300=0,2+H302)+IF(H303-H300=1,1+H302)+IF(H303-H300=2,H302)+IF(H303-H300=3,IF(H302-1&gt;0,H302-1,0))+IF(H303-H300=4,IF(H302-2&gt;0,H302-2,0))</f>
        <v>0</v>
      </c>
      <c r="I304" s="127">
        <f t="shared" si="150"/>
        <v>0</v>
      </c>
      <c r="J304" s="127">
        <f t="shared" si="150"/>
        <v>0</v>
      </c>
      <c r="K304" s="127">
        <f t="shared" si="150"/>
        <v>0</v>
      </c>
      <c r="L304" s="127">
        <f t="shared" si="150"/>
        <v>0</v>
      </c>
      <c r="M304" s="127">
        <f t="shared" si="150"/>
        <v>0</v>
      </c>
      <c r="N304" s="127">
        <f t="shared" si="150"/>
        <v>0</v>
      </c>
      <c r="O304" s="128">
        <f t="shared" si="150"/>
        <v>0</v>
      </c>
      <c r="P304" s="129">
        <f>SUM(G304:O304)</f>
        <v>0</v>
      </c>
      <c r="Q304" s="130">
        <f t="shared" ref="Q304:Y304" si="151">IF(Q303-Q300=-1,3+Q302)+IF(Q303-Q300=0,2+Q302)+IF(Q303-Q300=1,1+Q302)+IF(Q303-Q300=2,Q302)+IF(Q303-Q300=3,IF(Q302-1&gt;0,Q302-1,0))+IF(Q303-Q300=4,IF(Q302-2&gt;0,Q302-2,0))</f>
        <v>0</v>
      </c>
      <c r="R304" s="131">
        <f t="shared" si="151"/>
        <v>0</v>
      </c>
      <c r="S304" s="131">
        <f t="shared" si="151"/>
        <v>0</v>
      </c>
      <c r="T304" s="131">
        <f t="shared" si="151"/>
        <v>0</v>
      </c>
      <c r="U304" s="131">
        <f t="shared" si="151"/>
        <v>0</v>
      </c>
      <c r="V304" s="131">
        <f t="shared" si="151"/>
        <v>0</v>
      </c>
      <c r="W304" s="131">
        <f t="shared" si="151"/>
        <v>0</v>
      </c>
      <c r="X304" s="131">
        <f t="shared" si="151"/>
        <v>0</v>
      </c>
      <c r="Y304" s="128">
        <f t="shared" si="151"/>
        <v>0</v>
      </c>
      <c r="Z304" s="129">
        <f>SUM(Q304:Y304)</f>
        <v>0</v>
      </c>
      <c r="AA304" s="132">
        <f>P304+Z304</f>
        <v>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2">IF(G303-G300=-2,4)+IF(G303-G300=-1,3)+IF(G303-G300=0,2)+IF(G303-G300=1,1)+IF(G303-G300&gt;2,0)</f>
        <v>0</v>
      </c>
      <c r="H305" s="134">
        <f t="shared" si="152"/>
        <v>0</v>
      </c>
      <c r="I305" s="134">
        <f t="shared" si="152"/>
        <v>0</v>
      </c>
      <c r="J305" s="134">
        <f t="shared" si="152"/>
        <v>0</v>
      </c>
      <c r="K305" s="134">
        <f t="shared" si="152"/>
        <v>0</v>
      </c>
      <c r="L305" s="134">
        <f t="shared" si="152"/>
        <v>0</v>
      </c>
      <c r="M305" s="134">
        <f t="shared" si="152"/>
        <v>0</v>
      </c>
      <c r="N305" s="134">
        <f t="shared" si="152"/>
        <v>0</v>
      </c>
      <c r="O305" s="135">
        <f t="shared" si="152"/>
        <v>0</v>
      </c>
      <c r="P305" s="136">
        <f>SUM(G305:O305)</f>
        <v>0</v>
      </c>
      <c r="Q305" s="135">
        <f t="shared" ref="Q305:Y305" si="153">IF(Q303-Q300=-2,4)+IF(Q303-Q300=-1,3)+IF(Q303-Q300=0,2)+IF(Q303-Q300=1,1)+IF(Q303-Q300&gt;2,0)</f>
        <v>0</v>
      </c>
      <c r="R305" s="135">
        <f t="shared" si="153"/>
        <v>0</v>
      </c>
      <c r="S305" s="135">
        <f t="shared" si="153"/>
        <v>0</v>
      </c>
      <c r="T305" s="135">
        <f t="shared" si="153"/>
        <v>0</v>
      </c>
      <c r="U305" s="135">
        <f t="shared" si="153"/>
        <v>0</v>
      </c>
      <c r="V305" s="135">
        <f t="shared" si="153"/>
        <v>0</v>
      </c>
      <c r="W305" s="135">
        <f t="shared" si="153"/>
        <v>0</v>
      </c>
      <c r="X305" s="135">
        <f t="shared" si="153"/>
        <v>0</v>
      </c>
      <c r="Y305" s="135">
        <f t="shared" si="153"/>
        <v>0</v>
      </c>
      <c r="Z305" s="136">
        <f>SUM(Q305:Y305)</f>
        <v>0</v>
      </c>
      <c r="AA305" s="137">
        <f>P305+Z305</f>
        <v>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4">H303-H300</f>
        <v>6</v>
      </c>
      <c r="I306" s="24">
        <f t="shared" si="154"/>
        <v>5</v>
      </c>
      <c r="J306" s="24">
        <f t="shared" si="154"/>
        <v>6</v>
      </c>
      <c r="K306" s="24">
        <f t="shared" si="154"/>
        <v>7</v>
      </c>
      <c r="L306" s="24">
        <f t="shared" si="154"/>
        <v>5</v>
      </c>
      <c r="M306" s="24">
        <f t="shared" si="154"/>
        <v>7</v>
      </c>
      <c r="N306" s="24">
        <f t="shared" si="154"/>
        <v>5</v>
      </c>
      <c r="O306" s="15">
        <f t="shared" si="154"/>
        <v>7</v>
      </c>
      <c r="P306" s="15"/>
      <c r="Q306" s="15">
        <f t="shared" ref="Q306:Y306" si="155">Q303-Q300</f>
        <v>6</v>
      </c>
      <c r="R306" s="15">
        <f t="shared" si="155"/>
        <v>6</v>
      </c>
      <c r="S306" s="15">
        <f t="shared" si="155"/>
        <v>7</v>
      </c>
      <c r="T306" s="15">
        <f t="shared" si="155"/>
        <v>5</v>
      </c>
      <c r="U306" s="15">
        <f t="shared" si="155"/>
        <v>7</v>
      </c>
      <c r="V306" s="15">
        <f t="shared" si="155"/>
        <v>6</v>
      </c>
      <c r="W306" s="15">
        <f t="shared" si="155"/>
        <v>6</v>
      </c>
      <c r="X306" s="15">
        <f t="shared" si="155"/>
        <v>5</v>
      </c>
      <c r="Y306" s="15">
        <f t="shared" si="155"/>
        <v>6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>
        <f>C21</f>
        <v>0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e">
        <f>INDEX($C$11:$AC$40,MATCH(G319,$C$11:$C$40,0),27)</f>
        <v>#N/A</v>
      </c>
      <c r="Z319" s="75" t="s">
        <v>16</v>
      </c>
      <c r="AA319" s="96">
        <f>$D$3</f>
        <v>37684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20</v>
      </c>
      <c r="H320" s="245"/>
      <c r="I320" s="245"/>
      <c r="J320" s="245"/>
      <c r="K320" s="1"/>
      <c r="L320" s="245" t="e">
        <f>IF(X319="H",IF($X320="Blancs",$G$3,IF($X320="Jaunes",$G$4,IF($X320="Bleus",$G$5,$G$6))),IF($X320="Blancs",$I$3,IF($X320="Jaunes",$I$4,IF($X320="Bleus",$I$5,$I$6))))</f>
        <v>#N/A</v>
      </c>
      <c r="M320" s="245"/>
      <c r="N320" s="245"/>
      <c r="O320" s="245" t="e">
        <f>IF(X319="H",IF($X320="Blancs",$H$3,IF($X320="Jaunes",$H$4,IF($X320="Bleus",$H$5,$H$6))),IF($X320="Blancs",$J$3,IF($X320="Jaunes",$J$4,IF($X320="Bleus",$J$5,$J$6))))</f>
        <v>#N/A</v>
      </c>
      <c r="P320" s="245"/>
      <c r="Q320" s="246" t="e">
        <f>ROUND((G320*(L320/113)+(O320-AA323)),0)</f>
        <v>#N/A</v>
      </c>
      <c r="R320" s="246"/>
      <c r="S320" s="246"/>
      <c r="T320" s="246"/>
      <c r="U320" s="1"/>
      <c r="V320" s="266" t="s">
        <v>108</v>
      </c>
      <c r="W320" s="267"/>
      <c r="X320" s="187" t="e">
        <f>INDEX($C$11:$AC$40,MATCH(G319,$C$11:$C$40,0),26)</f>
        <v>#N/A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6">H$9</f>
        <v>4</v>
      </c>
      <c r="I323" s="103">
        <f t="shared" si="156"/>
        <v>5</v>
      </c>
      <c r="J323" s="103">
        <f t="shared" si="156"/>
        <v>4</v>
      </c>
      <c r="K323" s="103">
        <f t="shared" si="156"/>
        <v>3</v>
      </c>
      <c r="L323" s="103">
        <f t="shared" si="156"/>
        <v>5</v>
      </c>
      <c r="M323" s="103">
        <f t="shared" si="156"/>
        <v>3</v>
      </c>
      <c r="N323" s="103">
        <f t="shared" si="156"/>
        <v>5</v>
      </c>
      <c r="O323" s="103">
        <f t="shared" si="156"/>
        <v>3</v>
      </c>
      <c r="P323" s="104">
        <f>SUM(G323:O323)</f>
        <v>36</v>
      </c>
      <c r="Q323" s="103">
        <f t="shared" ref="Q323:Y323" si="157">Q$9</f>
        <v>4</v>
      </c>
      <c r="R323" s="105">
        <f t="shared" si="157"/>
        <v>4</v>
      </c>
      <c r="S323" s="105">
        <f t="shared" si="157"/>
        <v>3</v>
      </c>
      <c r="T323" s="105">
        <f t="shared" si="157"/>
        <v>5</v>
      </c>
      <c r="U323" s="105">
        <f t="shared" si="157"/>
        <v>3</v>
      </c>
      <c r="V323" s="105">
        <f t="shared" si="157"/>
        <v>4</v>
      </c>
      <c r="W323" s="105">
        <f t="shared" si="157"/>
        <v>4</v>
      </c>
      <c r="X323" s="105">
        <f t="shared" si="157"/>
        <v>5</v>
      </c>
      <c r="Y323" s="106">
        <f t="shared" si="157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158">H$10</f>
        <v>8</v>
      </c>
      <c r="I324" s="108">
        <f t="shared" si="158"/>
        <v>12</v>
      </c>
      <c r="J324" s="108">
        <f t="shared" si="158"/>
        <v>14</v>
      </c>
      <c r="K324" s="108">
        <f t="shared" si="158"/>
        <v>2</v>
      </c>
      <c r="L324" s="108">
        <f t="shared" si="158"/>
        <v>10</v>
      </c>
      <c r="M324" s="108">
        <f t="shared" si="158"/>
        <v>18</v>
      </c>
      <c r="N324" s="108">
        <f t="shared" si="158"/>
        <v>16</v>
      </c>
      <c r="O324" s="109">
        <f t="shared" si="158"/>
        <v>6</v>
      </c>
      <c r="P324" s="110"/>
      <c r="Q324" s="111">
        <f t="shared" ref="Q324:Y324" si="159">Q$10</f>
        <v>1</v>
      </c>
      <c r="R324" s="112">
        <f t="shared" si="159"/>
        <v>9</v>
      </c>
      <c r="S324" s="112">
        <f t="shared" si="159"/>
        <v>11</v>
      </c>
      <c r="T324" s="112">
        <f t="shared" si="159"/>
        <v>5</v>
      </c>
      <c r="U324" s="112">
        <f t="shared" si="159"/>
        <v>17</v>
      </c>
      <c r="V324" s="112">
        <f t="shared" si="159"/>
        <v>15</v>
      </c>
      <c r="W324" s="112">
        <f t="shared" si="159"/>
        <v>3</v>
      </c>
      <c r="X324" s="112">
        <f t="shared" si="159"/>
        <v>13</v>
      </c>
      <c r="Y324" s="109">
        <f t="shared" si="159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 t="e">
        <f>IF($Q320&lt;=18,IF(G324&lt;=$Q320,1,0),IF($Q320&lt;=36,IF(G324&lt;=($Q320-18),2,1),IF($Q320&lt;=54,IF(G324&lt;=($Q320-36),3,2),IF($Q320&gt;54,IF(G324&lt;=($Q320-54),4,3)))))</f>
        <v>#N/A</v>
      </c>
      <c r="H325" s="115" t="e">
        <f t="shared" ref="H325:O325" si="160">IF($Q320&lt;=18,IF(H324&lt;=$Q320,1,0),IF($Q320&lt;=36,IF(H324&lt;=($Q320-18),2,1),IF($Q320&lt;=54,IF(H324&lt;=($Q320-36),3,2),IF($Q320&gt;54,IF(H324&lt;=($Q320-54),4,3)))))</f>
        <v>#N/A</v>
      </c>
      <c r="I325" s="115" t="e">
        <f t="shared" si="160"/>
        <v>#N/A</v>
      </c>
      <c r="J325" s="115" t="e">
        <f t="shared" si="160"/>
        <v>#N/A</v>
      </c>
      <c r="K325" s="115" t="e">
        <f t="shared" si="160"/>
        <v>#N/A</v>
      </c>
      <c r="L325" s="115" t="e">
        <f t="shared" si="160"/>
        <v>#N/A</v>
      </c>
      <c r="M325" s="115" t="e">
        <f t="shared" si="160"/>
        <v>#N/A</v>
      </c>
      <c r="N325" s="115" t="e">
        <f t="shared" si="160"/>
        <v>#N/A</v>
      </c>
      <c r="O325" s="116" t="e">
        <f t="shared" si="160"/>
        <v>#N/A</v>
      </c>
      <c r="P325" s="117" t="e">
        <f>SUM(G325:O325)</f>
        <v>#N/A</v>
      </c>
      <c r="Q325" s="116" t="e">
        <f t="shared" ref="Q325:Y325" si="161">IF($Q320&lt;=18,IF(Q324&lt;=$Q320,1,0),IF($Q320&lt;=36,IF(Q324&lt;=($Q320-18),2,1),IF($Q320&lt;=54,IF(Q324&lt;=($Q320-36),3,2),IF($Q320&gt;54,IF(Q324&lt;=($Q320-54),4,3)))))</f>
        <v>#N/A</v>
      </c>
      <c r="R325" s="116" t="e">
        <f t="shared" si="161"/>
        <v>#N/A</v>
      </c>
      <c r="S325" s="116" t="e">
        <f t="shared" si="161"/>
        <v>#N/A</v>
      </c>
      <c r="T325" s="116" t="e">
        <f t="shared" si="161"/>
        <v>#N/A</v>
      </c>
      <c r="U325" s="116" t="e">
        <f t="shared" si="161"/>
        <v>#N/A</v>
      </c>
      <c r="V325" s="116" t="e">
        <f t="shared" si="161"/>
        <v>#N/A</v>
      </c>
      <c r="W325" s="116" t="e">
        <f t="shared" si="161"/>
        <v>#N/A</v>
      </c>
      <c r="X325" s="116" t="e">
        <f t="shared" si="161"/>
        <v>#N/A</v>
      </c>
      <c r="Y325" s="116" t="e">
        <f t="shared" si="161"/>
        <v>#N/A</v>
      </c>
      <c r="Z325" s="118" t="e">
        <f>SUM(Q325:Y325)</f>
        <v>#N/A</v>
      </c>
      <c r="AA325" s="119" t="e">
        <f>P325+Z325</f>
        <v>#N/A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2">G21</f>
        <v>10</v>
      </c>
      <c r="H326" s="121">
        <f t="shared" si="162"/>
        <v>10</v>
      </c>
      <c r="I326" s="121">
        <f t="shared" si="162"/>
        <v>10</v>
      </c>
      <c r="J326" s="121">
        <f t="shared" si="162"/>
        <v>10</v>
      </c>
      <c r="K326" s="121">
        <f t="shared" si="162"/>
        <v>10</v>
      </c>
      <c r="L326" s="121">
        <f t="shared" si="162"/>
        <v>10</v>
      </c>
      <c r="M326" s="121">
        <f t="shared" si="162"/>
        <v>10</v>
      </c>
      <c r="N326" s="121">
        <f t="shared" si="162"/>
        <v>10</v>
      </c>
      <c r="O326" s="121">
        <f t="shared" si="162"/>
        <v>10</v>
      </c>
      <c r="P326" s="122">
        <f>SUM(G326:O326)</f>
        <v>90</v>
      </c>
      <c r="Q326" s="123">
        <f t="shared" ref="Q326:Y326" si="163">Q21</f>
        <v>10</v>
      </c>
      <c r="R326" s="121">
        <f t="shared" si="163"/>
        <v>10</v>
      </c>
      <c r="S326" s="121">
        <f t="shared" si="163"/>
        <v>10</v>
      </c>
      <c r="T326" s="121">
        <f t="shared" si="163"/>
        <v>10</v>
      </c>
      <c r="U326" s="121">
        <f t="shared" si="163"/>
        <v>10</v>
      </c>
      <c r="V326" s="121">
        <f t="shared" si="163"/>
        <v>10</v>
      </c>
      <c r="W326" s="121">
        <f t="shared" si="163"/>
        <v>10</v>
      </c>
      <c r="X326" s="121">
        <f t="shared" si="163"/>
        <v>10</v>
      </c>
      <c r="Y326" s="124">
        <f t="shared" si="163"/>
        <v>10</v>
      </c>
      <c r="Z326" s="122">
        <f>SUM(Q326:Y326)</f>
        <v>90</v>
      </c>
      <c r="AA326" s="125">
        <f>P326+Z326</f>
        <v>180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4">IF(H326-H323=-1,3+H325)+IF(H326-H323=0,2+H325)+IF(H326-H323=1,1+H325)+IF(H326-H323=2,H325)+IF(H326-H323=3,IF(H325-1&gt;0,H325-1,0))+IF(H326-H323=4,IF(H325-2&gt;0,H325-2,0))</f>
        <v>0</v>
      </c>
      <c r="I327" s="127">
        <f t="shared" si="164"/>
        <v>0</v>
      </c>
      <c r="J327" s="127">
        <f t="shared" si="164"/>
        <v>0</v>
      </c>
      <c r="K327" s="127">
        <f t="shared" si="164"/>
        <v>0</v>
      </c>
      <c r="L327" s="127">
        <f t="shared" si="164"/>
        <v>0</v>
      </c>
      <c r="M327" s="127">
        <f t="shared" si="164"/>
        <v>0</v>
      </c>
      <c r="N327" s="127">
        <f t="shared" si="164"/>
        <v>0</v>
      </c>
      <c r="O327" s="128">
        <f t="shared" si="164"/>
        <v>0</v>
      </c>
      <c r="P327" s="129">
        <f>SUM(G327:O327)</f>
        <v>0</v>
      </c>
      <c r="Q327" s="130">
        <f t="shared" ref="Q327:Y327" si="165">IF(Q326-Q323=-1,3+Q325)+IF(Q326-Q323=0,2+Q325)+IF(Q326-Q323=1,1+Q325)+IF(Q326-Q323=2,Q325)+IF(Q326-Q323=3,IF(Q325-1&gt;0,Q325-1,0))+IF(Q326-Q323=4,IF(Q325-2&gt;0,Q325-2,0))</f>
        <v>0</v>
      </c>
      <c r="R327" s="131">
        <f t="shared" si="165"/>
        <v>0</v>
      </c>
      <c r="S327" s="131">
        <f t="shared" si="165"/>
        <v>0</v>
      </c>
      <c r="T327" s="131">
        <f t="shared" si="165"/>
        <v>0</v>
      </c>
      <c r="U327" s="131">
        <f t="shared" si="165"/>
        <v>0</v>
      </c>
      <c r="V327" s="131">
        <f t="shared" si="165"/>
        <v>0</v>
      </c>
      <c r="W327" s="131">
        <f t="shared" si="165"/>
        <v>0</v>
      </c>
      <c r="X327" s="131">
        <f t="shared" si="165"/>
        <v>0</v>
      </c>
      <c r="Y327" s="128">
        <f t="shared" si="165"/>
        <v>0</v>
      </c>
      <c r="Z327" s="129">
        <f>SUM(Q327:Y327)</f>
        <v>0</v>
      </c>
      <c r="AA327" s="132">
        <f>P327+Z327</f>
        <v>0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6">IF(G326-G323=-2,4)+IF(G326-G323=-1,3)+IF(G326-G323=0,2)+IF(G326-G323=1,1)+IF(G326-G323&gt;2,0)</f>
        <v>0</v>
      </c>
      <c r="H328" s="134">
        <f t="shared" si="166"/>
        <v>0</v>
      </c>
      <c r="I328" s="134">
        <f t="shared" si="166"/>
        <v>0</v>
      </c>
      <c r="J328" s="134">
        <f t="shared" si="166"/>
        <v>0</v>
      </c>
      <c r="K328" s="134">
        <f t="shared" si="166"/>
        <v>0</v>
      </c>
      <c r="L328" s="134">
        <f t="shared" si="166"/>
        <v>0</v>
      </c>
      <c r="M328" s="134">
        <f t="shared" si="166"/>
        <v>0</v>
      </c>
      <c r="N328" s="134">
        <f t="shared" si="166"/>
        <v>0</v>
      </c>
      <c r="O328" s="135">
        <f t="shared" si="166"/>
        <v>0</v>
      </c>
      <c r="P328" s="136">
        <f>SUM(G328:O328)</f>
        <v>0</v>
      </c>
      <c r="Q328" s="135">
        <f t="shared" ref="Q328:Y328" si="167">IF(Q326-Q323=-2,4)+IF(Q326-Q323=-1,3)+IF(Q326-Q323=0,2)+IF(Q326-Q323=1,1)+IF(Q326-Q323&gt;2,0)</f>
        <v>0</v>
      </c>
      <c r="R328" s="135">
        <f t="shared" si="167"/>
        <v>0</v>
      </c>
      <c r="S328" s="135">
        <f t="shared" si="167"/>
        <v>0</v>
      </c>
      <c r="T328" s="135">
        <f t="shared" si="167"/>
        <v>0</v>
      </c>
      <c r="U328" s="135">
        <f t="shared" si="167"/>
        <v>0</v>
      </c>
      <c r="V328" s="135">
        <f t="shared" si="167"/>
        <v>0</v>
      </c>
      <c r="W328" s="135">
        <f t="shared" si="167"/>
        <v>0</v>
      </c>
      <c r="X328" s="135">
        <f t="shared" si="167"/>
        <v>0</v>
      </c>
      <c r="Y328" s="135">
        <f t="shared" si="167"/>
        <v>0</v>
      </c>
      <c r="Z328" s="136">
        <f>SUM(Q328:Y328)</f>
        <v>0</v>
      </c>
      <c r="AA328" s="137">
        <f>P328+Z328</f>
        <v>0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68">H326-H323</f>
        <v>6</v>
      </c>
      <c r="I329" s="24">
        <f t="shared" si="168"/>
        <v>5</v>
      </c>
      <c r="J329" s="24">
        <f t="shared" si="168"/>
        <v>6</v>
      </c>
      <c r="K329" s="24">
        <f t="shared" si="168"/>
        <v>7</v>
      </c>
      <c r="L329" s="24">
        <f t="shared" si="168"/>
        <v>5</v>
      </c>
      <c r="M329" s="24">
        <f t="shared" si="168"/>
        <v>7</v>
      </c>
      <c r="N329" s="24">
        <f t="shared" si="168"/>
        <v>5</v>
      </c>
      <c r="O329" s="15">
        <f t="shared" si="168"/>
        <v>7</v>
      </c>
      <c r="P329" s="15"/>
      <c r="Q329" s="15">
        <f t="shared" ref="Q329:Y329" si="169">Q326-Q323</f>
        <v>6</v>
      </c>
      <c r="R329" s="15">
        <f t="shared" si="169"/>
        <v>6</v>
      </c>
      <c r="S329" s="15">
        <f t="shared" si="169"/>
        <v>7</v>
      </c>
      <c r="T329" s="15">
        <f t="shared" si="169"/>
        <v>5</v>
      </c>
      <c r="U329" s="15">
        <f t="shared" si="169"/>
        <v>7</v>
      </c>
      <c r="V329" s="15">
        <f t="shared" si="169"/>
        <v>6</v>
      </c>
      <c r="W329" s="15">
        <f t="shared" si="169"/>
        <v>6</v>
      </c>
      <c r="X329" s="15">
        <f t="shared" si="169"/>
        <v>5</v>
      </c>
      <c r="Y329" s="15">
        <f t="shared" si="169"/>
        <v>6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0</v>
      </c>
      <c r="P332" s="241" t="s">
        <v>86</v>
      </c>
      <c r="Q332" s="241"/>
      <c r="R332" s="241"/>
      <c r="S332" s="241"/>
      <c r="T332" s="241"/>
      <c r="U332" s="141">
        <f>COUNTIF(G329:Y329,"=2")</f>
        <v>0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0</v>
      </c>
      <c r="P333" s="241" t="s">
        <v>89</v>
      </c>
      <c r="Q333" s="241"/>
      <c r="R333" s="241"/>
      <c r="S333" s="241"/>
      <c r="T333" s="241"/>
      <c r="U333" s="144">
        <f>COUNTIF(G329:Y329,"&gt;=3")</f>
        <v>18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0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0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0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18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>
        <f>C22</f>
        <v>0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e">
        <f>INDEX($C$11:$AC$40,MATCH(G342,$C$11:$C$40,0),27)</f>
        <v>#N/A</v>
      </c>
      <c r="Z342" s="75" t="s">
        <v>16</v>
      </c>
      <c r="AA342" s="96">
        <f>$D$3</f>
        <v>37684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20</v>
      </c>
      <c r="H343" s="245"/>
      <c r="I343" s="245"/>
      <c r="J343" s="245"/>
      <c r="K343" s="1"/>
      <c r="L343" s="245" t="e">
        <f>IF(X342="H",IF($X343="Blancs",$G$3,IF($X343="Jaunes",$G$4,IF($X343="Bleus",$G$5,$G$6))),IF($X343="Blancs",$I$3,IF($X343="Jaunes",$I$4,IF($X343="Bleus",$I$5,$I$6))))</f>
        <v>#N/A</v>
      </c>
      <c r="M343" s="245"/>
      <c r="N343" s="245"/>
      <c r="O343" s="245" t="e">
        <f>IF(X342="H",IF($X343="Blancs",$H$3,IF($X343="Jaunes",$H$4,IF($X343="Bleus",$H$5,$H$6))),IF($X343="Blancs",$J$3,IF($X343="Jaunes",$J$4,IF($X343="Bleus",$J$5,$J$6))))</f>
        <v>#N/A</v>
      </c>
      <c r="P343" s="245"/>
      <c r="Q343" s="246" t="e">
        <f>ROUND((G343*(L343/113)+(O343-AA346)),0)</f>
        <v>#N/A</v>
      </c>
      <c r="R343" s="246"/>
      <c r="S343" s="246"/>
      <c r="T343" s="246"/>
      <c r="U343" s="1"/>
      <c r="V343" s="266" t="s">
        <v>108</v>
      </c>
      <c r="W343" s="267"/>
      <c r="X343" s="187" t="e">
        <f>INDEX($C$11:$AC$40,MATCH(G342,$C$11:$C$40,0),26)</f>
        <v>#N/A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0">H$9</f>
        <v>4</v>
      </c>
      <c r="I346" s="103">
        <f t="shared" si="170"/>
        <v>5</v>
      </c>
      <c r="J346" s="103">
        <f t="shared" si="170"/>
        <v>4</v>
      </c>
      <c r="K346" s="103">
        <f t="shared" si="170"/>
        <v>3</v>
      </c>
      <c r="L346" s="103">
        <f t="shared" si="170"/>
        <v>5</v>
      </c>
      <c r="M346" s="103">
        <f t="shared" si="170"/>
        <v>3</v>
      </c>
      <c r="N346" s="103">
        <f t="shared" si="170"/>
        <v>5</v>
      </c>
      <c r="O346" s="103">
        <f t="shared" si="170"/>
        <v>3</v>
      </c>
      <c r="P346" s="104">
        <f>SUM(G346:O346)</f>
        <v>36</v>
      </c>
      <c r="Q346" s="103">
        <f t="shared" ref="Q346:Y346" si="171">Q$9</f>
        <v>4</v>
      </c>
      <c r="R346" s="105">
        <f t="shared" si="171"/>
        <v>4</v>
      </c>
      <c r="S346" s="105">
        <f t="shared" si="171"/>
        <v>3</v>
      </c>
      <c r="T346" s="105">
        <f t="shared" si="171"/>
        <v>5</v>
      </c>
      <c r="U346" s="105">
        <f t="shared" si="171"/>
        <v>3</v>
      </c>
      <c r="V346" s="105">
        <f t="shared" si="171"/>
        <v>4</v>
      </c>
      <c r="W346" s="105">
        <f t="shared" si="171"/>
        <v>4</v>
      </c>
      <c r="X346" s="105">
        <f t="shared" si="171"/>
        <v>5</v>
      </c>
      <c r="Y346" s="106">
        <f t="shared" si="17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172">H$10</f>
        <v>8</v>
      </c>
      <c r="I347" s="108">
        <f t="shared" si="172"/>
        <v>12</v>
      </c>
      <c r="J347" s="108">
        <f t="shared" si="172"/>
        <v>14</v>
      </c>
      <c r="K347" s="108">
        <f t="shared" si="172"/>
        <v>2</v>
      </c>
      <c r="L347" s="108">
        <f t="shared" si="172"/>
        <v>10</v>
      </c>
      <c r="M347" s="108">
        <f t="shared" si="172"/>
        <v>18</v>
      </c>
      <c r="N347" s="108">
        <f t="shared" si="172"/>
        <v>16</v>
      </c>
      <c r="O347" s="109">
        <f t="shared" si="172"/>
        <v>6</v>
      </c>
      <c r="P347" s="110"/>
      <c r="Q347" s="111">
        <f t="shared" ref="Q347:Y347" si="173">Q$10</f>
        <v>1</v>
      </c>
      <c r="R347" s="112">
        <f t="shared" si="173"/>
        <v>9</v>
      </c>
      <c r="S347" s="112">
        <f t="shared" si="173"/>
        <v>11</v>
      </c>
      <c r="T347" s="112">
        <f t="shared" si="173"/>
        <v>5</v>
      </c>
      <c r="U347" s="112">
        <f t="shared" si="173"/>
        <v>17</v>
      </c>
      <c r="V347" s="112">
        <f t="shared" si="173"/>
        <v>15</v>
      </c>
      <c r="W347" s="112">
        <f t="shared" si="173"/>
        <v>3</v>
      </c>
      <c r="X347" s="112">
        <f t="shared" si="173"/>
        <v>13</v>
      </c>
      <c r="Y347" s="109">
        <f t="shared" si="17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 t="e">
        <f>IF($Q343&lt;=18,IF(G347&lt;=$Q343,1,0),IF($Q343&lt;=36,IF(G347&lt;=($Q343-18),2,1),IF($Q343&lt;=54,IF(G347&lt;=($Q343-36),3,2),IF($Q343&gt;54,IF(G347&lt;=($Q343-54),4,3)))))</f>
        <v>#N/A</v>
      </c>
      <c r="H348" s="115" t="e">
        <f t="shared" ref="H348:O348" si="174">IF($Q343&lt;=18,IF(H347&lt;=$Q343,1,0),IF($Q343&lt;=36,IF(H347&lt;=($Q343-18),2,1),IF($Q343&lt;=54,IF(H347&lt;=($Q343-36),3,2),IF($Q343&gt;54,IF(H347&lt;=($Q343-54),4,3)))))</f>
        <v>#N/A</v>
      </c>
      <c r="I348" s="115" t="e">
        <f t="shared" si="174"/>
        <v>#N/A</v>
      </c>
      <c r="J348" s="115" t="e">
        <f t="shared" si="174"/>
        <v>#N/A</v>
      </c>
      <c r="K348" s="115" t="e">
        <f t="shared" si="174"/>
        <v>#N/A</v>
      </c>
      <c r="L348" s="115" t="e">
        <f t="shared" si="174"/>
        <v>#N/A</v>
      </c>
      <c r="M348" s="115" t="e">
        <f t="shared" si="174"/>
        <v>#N/A</v>
      </c>
      <c r="N348" s="115" t="e">
        <f t="shared" si="174"/>
        <v>#N/A</v>
      </c>
      <c r="O348" s="116" t="e">
        <f t="shared" si="174"/>
        <v>#N/A</v>
      </c>
      <c r="P348" s="117" t="e">
        <f>SUM(G348:O348)</f>
        <v>#N/A</v>
      </c>
      <c r="Q348" s="116" t="e">
        <f t="shared" ref="Q348:Y348" si="175">IF($Q343&lt;=18,IF(Q347&lt;=$Q343,1,0),IF($Q343&lt;=36,IF(Q347&lt;=($Q343-18),2,1),IF($Q343&lt;=54,IF(Q347&lt;=($Q343-36),3,2),IF($Q343&gt;54,IF(Q347&lt;=($Q343-54),4,3)))))</f>
        <v>#N/A</v>
      </c>
      <c r="R348" s="116" t="e">
        <f t="shared" si="175"/>
        <v>#N/A</v>
      </c>
      <c r="S348" s="116" t="e">
        <f t="shared" si="175"/>
        <v>#N/A</v>
      </c>
      <c r="T348" s="116" t="e">
        <f t="shared" si="175"/>
        <v>#N/A</v>
      </c>
      <c r="U348" s="116" t="e">
        <f t="shared" si="175"/>
        <v>#N/A</v>
      </c>
      <c r="V348" s="116" t="e">
        <f t="shared" si="175"/>
        <v>#N/A</v>
      </c>
      <c r="W348" s="116" t="e">
        <f t="shared" si="175"/>
        <v>#N/A</v>
      </c>
      <c r="X348" s="116" t="e">
        <f t="shared" si="175"/>
        <v>#N/A</v>
      </c>
      <c r="Y348" s="116" t="e">
        <f t="shared" si="175"/>
        <v>#N/A</v>
      </c>
      <c r="Z348" s="118" t="e">
        <f>SUM(Q348:Y348)</f>
        <v>#N/A</v>
      </c>
      <c r="AA348" s="119" t="e">
        <f>P348+Z348</f>
        <v>#N/A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6">G22</f>
        <v>10</v>
      </c>
      <c r="H349" s="121">
        <f t="shared" si="176"/>
        <v>10</v>
      </c>
      <c r="I349" s="121">
        <f t="shared" si="176"/>
        <v>10</v>
      </c>
      <c r="J349" s="121">
        <f t="shared" si="176"/>
        <v>10</v>
      </c>
      <c r="K349" s="121">
        <f t="shared" si="176"/>
        <v>10</v>
      </c>
      <c r="L349" s="121">
        <f t="shared" si="176"/>
        <v>10</v>
      </c>
      <c r="M349" s="121">
        <f t="shared" si="176"/>
        <v>10</v>
      </c>
      <c r="N349" s="121">
        <f t="shared" si="176"/>
        <v>10</v>
      </c>
      <c r="O349" s="121">
        <f t="shared" si="176"/>
        <v>10</v>
      </c>
      <c r="P349" s="122">
        <f>SUM(G349:O349)</f>
        <v>90</v>
      </c>
      <c r="Q349" s="123">
        <f t="shared" ref="Q349:Y349" si="177">Q22</f>
        <v>10</v>
      </c>
      <c r="R349" s="121">
        <f t="shared" si="177"/>
        <v>10</v>
      </c>
      <c r="S349" s="121">
        <f t="shared" si="177"/>
        <v>10</v>
      </c>
      <c r="T349" s="121">
        <f t="shared" si="177"/>
        <v>10</v>
      </c>
      <c r="U349" s="121">
        <f t="shared" si="177"/>
        <v>10</v>
      </c>
      <c r="V349" s="121">
        <f t="shared" si="177"/>
        <v>10</v>
      </c>
      <c r="W349" s="121">
        <f t="shared" si="177"/>
        <v>10</v>
      </c>
      <c r="X349" s="121">
        <f t="shared" si="177"/>
        <v>10</v>
      </c>
      <c r="Y349" s="124">
        <f t="shared" si="177"/>
        <v>10</v>
      </c>
      <c r="Z349" s="122">
        <f>SUM(Q349:Y349)</f>
        <v>90</v>
      </c>
      <c r="AA349" s="125">
        <f>P349+Z349</f>
        <v>180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8">IF(H349-H346=-1,3+H348)+IF(H349-H346=0,2+H348)+IF(H349-H346=1,1+H348)+IF(H349-H346=2,H348)+IF(H349-H346=3,IF(H348-1&gt;0,H348-1,0))+IF(H349-H346=4,IF(H348-2&gt;0,H348-2,0))</f>
        <v>0</v>
      </c>
      <c r="I350" s="127">
        <f t="shared" si="178"/>
        <v>0</v>
      </c>
      <c r="J350" s="127">
        <f t="shared" si="178"/>
        <v>0</v>
      </c>
      <c r="K350" s="127">
        <f t="shared" si="178"/>
        <v>0</v>
      </c>
      <c r="L350" s="127">
        <f t="shared" si="178"/>
        <v>0</v>
      </c>
      <c r="M350" s="127">
        <f t="shared" si="178"/>
        <v>0</v>
      </c>
      <c r="N350" s="127">
        <f t="shared" si="178"/>
        <v>0</v>
      </c>
      <c r="O350" s="128">
        <f t="shared" si="178"/>
        <v>0</v>
      </c>
      <c r="P350" s="129">
        <f>SUM(G350:O350)</f>
        <v>0</v>
      </c>
      <c r="Q350" s="130">
        <f t="shared" ref="Q350:Y350" si="179">IF(Q349-Q346=-1,3+Q348)+IF(Q349-Q346=0,2+Q348)+IF(Q349-Q346=1,1+Q348)+IF(Q349-Q346=2,Q348)+IF(Q349-Q346=3,IF(Q348-1&gt;0,Q348-1,0))+IF(Q349-Q346=4,IF(Q348-2&gt;0,Q348-2,0))</f>
        <v>0</v>
      </c>
      <c r="R350" s="131">
        <f t="shared" si="179"/>
        <v>0</v>
      </c>
      <c r="S350" s="131">
        <f t="shared" si="179"/>
        <v>0</v>
      </c>
      <c r="T350" s="131">
        <f t="shared" si="179"/>
        <v>0</v>
      </c>
      <c r="U350" s="131">
        <f t="shared" si="179"/>
        <v>0</v>
      </c>
      <c r="V350" s="131">
        <f t="shared" si="179"/>
        <v>0</v>
      </c>
      <c r="W350" s="131">
        <f t="shared" si="179"/>
        <v>0</v>
      </c>
      <c r="X350" s="131">
        <f t="shared" si="179"/>
        <v>0</v>
      </c>
      <c r="Y350" s="128">
        <f t="shared" si="179"/>
        <v>0</v>
      </c>
      <c r="Z350" s="129">
        <f>SUM(Q350:Y350)</f>
        <v>0</v>
      </c>
      <c r="AA350" s="132">
        <f>P350+Z350</f>
        <v>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0">IF(G349-G346=-2,4)+IF(G349-G346=-1,3)+IF(G349-G346=0,2)+IF(G349-G346=1,1)+IF(G349-G346&gt;2,0)</f>
        <v>0</v>
      </c>
      <c r="H351" s="134">
        <f t="shared" si="180"/>
        <v>0</v>
      </c>
      <c r="I351" s="134">
        <f t="shared" si="180"/>
        <v>0</v>
      </c>
      <c r="J351" s="134">
        <f t="shared" si="180"/>
        <v>0</v>
      </c>
      <c r="K351" s="134">
        <f t="shared" si="180"/>
        <v>0</v>
      </c>
      <c r="L351" s="134">
        <f t="shared" si="180"/>
        <v>0</v>
      </c>
      <c r="M351" s="134">
        <f t="shared" si="180"/>
        <v>0</v>
      </c>
      <c r="N351" s="134">
        <f t="shared" si="180"/>
        <v>0</v>
      </c>
      <c r="O351" s="135">
        <f t="shared" si="180"/>
        <v>0</v>
      </c>
      <c r="P351" s="136">
        <f>SUM(G351:O351)</f>
        <v>0</v>
      </c>
      <c r="Q351" s="135">
        <f t="shared" ref="Q351:Y351" si="181">IF(Q349-Q346=-2,4)+IF(Q349-Q346=-1,3)+IF(Q349-Q346=0,2)+IF(Q349-Q346=1,1)+IF(Q349-Q346&gt;2,0)</f>
        <v>0</v>
      </c>
      <c r="R351" s="135">
        <f t="shared" si="181"/>
        <v>0</v>
      </c>
      <c r="S351" s="135">
        <f t="shared" si="181"/>
        <v>0</v>
      </c>
      <c r="T351" s="135">
        <f t="shared" si="181"/>
        <v>0</v>
      </c>
      <c r="U351" s="135">
        <f t="shared" si="181"/>
        <v>0</v>
      </c>
      <c r="V351" s="135">
        <f t="shared" si="181"/>
        <v>0</v>
      </c>
      <c r="W351" s="135">
        <f t="shared" si="181"/>
        <v>0</v>
      </c>
      <c r="X351" s="135">
        <f t="shared" si="181"/>
        <v>0</v>
      </c>
      <c r="Y351" s="135">
        <f t="shared" si="181"/>
        <v>0</v>
      </c>
      <c r="Z351" s="136">
        <f>SUM(Q351:Y351)</f>
        <v>0</v>
      </c>
      <c r="AA351" s="137">
        <f>P351+Z351</f>
        <v>0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6</v>
      </c>
      <c r="H352" s="24">
        <f t="shared" ref="H352:O352" si="182">H349-H346</f>
        <v>6</v>
      </c>
      <c r="I352" s="24">
        <f t="shared" si="182"/>
        <v>5</v>
      </c>
      <c r="J352" s="24">
        <f t="shared" si="182"/>
        <v>6</v>
      </c>
      <c r="K352" s="24">
        <f t="shared" si="182"/>
        <v>7</v>
      </c>
      <c r="L352" s="24">
        <f t="shared" si="182"/>
        <v>5</v>
      </c>
      <c r="M352" s="24">
        <f t="shared" si="182"/>
        <v>7</v>
      </c>
      <c r="N352" s="24">
        <f t="shared" si="182"/>
        <v>5</v>
      </c>
      <c r="O352" s="15">
        <f t="shared" si="182"/>
        <v>7</v>
      </c>
      <c r="P352" s="15"/>
      <c r="Q352" s="15">
        <f t="shared" ref="Q352:Y352" si="183">Q349-Q346</f>
        <v>6</v>
      </c>
      <c r="R352" s="15">
        <f t="shared" si="183"/>
        <v>6</v>
      </c>
      <c r="S352" s="15">
        <f t="shared" si="183"/>
        <v>7</v>
      </c>
      <c r="T352" s="15">
        <f t="shared" si="183"/>
        <v>5</v>
      </c>
      <c r="U352" s="15">
        <f t="shared" si="183"/>
        <v>7</v>
      </c>
      <c r="V352" s="15">
        <f t="shared" si="183"/>
        <v>6</v>
      </c>
      <c r="W352" s="15">
        <f t="shared" si="183"/>
        <v>6</v>
      </c>
      <c r="X352" s="15">
        <f t="shared" si="183"/>
        <v>5</v>
      </c>
      <c r="Y352" s="15">
        <f t="shared" si="183"/>
        <v>6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0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0</v>
      </c>
      <c r="P356" s="241" t="s">
        <v>89</v>
      </c>
      <c r="Q356" s="241"/>
      <c r="R356" s="241"/>
      <c r="S356" s="241"/>
      <c r="T356" s="241"/>
      <c r="U356" s="144">
        <f>COUNTIF(G352:Y352,"&gt;=3")</f>
        <v>18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0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0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18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>
        <f>C23</f>
        <v>0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e">
        <f>INDEX($C$11:$AC$40,MATCH(G365,$C$11:$C$40,0),27)</f>
        <v>#N/A</v>
      </c>
      <c r="Z365" s="75" t="s">
        <v>16</v>
      </c>
      <c r="AA365" s="96">
        <f>$D$3</f>
        <v>37684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20</v>
      </c>
      <c r="H366" s="245"/>
      <c r="I366" s="245"/>
      <c r="J366" s="245"/>
      <c r="K366" s="1"/>
      <c r="L366" s="245" t="e">
        <f>IF(X365="H",IF($X366="Blancs",$G$3,IF($X366="Jaunes",$G$4,IF($X366="Bleus",$G$5,$G$6))),IF($X366="Blancs",$I$3,IF($X366="Jaunes",$I$4,IF($X366="Bleus",$I$5,$I$6))))</f>
        <v>#N/A</v>
      </c>
      <c r="M366" s="245"/>
      <c r="N366" s="245"/>
      <c r="O366" s="245" t="e">
        <f>IF(X365="H",IF($X366="Blancs",$H$3,IF($X366="Jaunes",$H$4,IF($X366="Bleus",$H$5,$H$6))),IF($X366="Blancs",$J$3,IF($X366="Jaunes",$J$4,IF($X366="Bleus",$J$5,$J$6))))</f>
        <v>#N/A</v>
      </c>
      <c r="P366" s="245"/>
      <c r="Q366" s="246" t="e">
        <f>ROUND((G366*(L366/113)+(O366-AA369)),0)</f>
        <v>#N/A</v>
      </c>
      <c r="R366" s="246"/>
      <c r="S366" s="246"/>
      <c r="T366" s="246"/>
      <c r="U366" s="1"/>
      <c r="V366" s="266" t="s">
        <v>108</v>
      </c>
      <c r="W366" s="267"/>
      <c r="X366" s="187" t="e">
        <f>INDEX($C$11:$AC$40,MATCH(G365,$C$11:$C$40,0),26)</f>
        <v>#N/A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4">H$9</f>
        <v>4</v>
      </c>
      <c r="I369" s="103">
        <f t="shared" si="184"/>
        <v>5</v>
      </c>
      <c r="J369" s="103">
        <f t="shared" si="184"/>
        <v>4</v>
      </c>
      <c r="K369" s="103">
        <f t="shared" si="184"/>
        <v>3</v>
      </c>
      <c r="L369" s="103">
        <f t="shared" si="184"/>
        <v>5</v>
      </c>
      <c r="M369" s="103">
        <f t="shared" si="184"/>
        <v>3</v>
      </c>
      <c r="N369" s="103">
        <f t="shared" si="184"/>
        <v>5</v>
      </c>
      <c r="O369" s="103">
        <f t="shared" si="184"/>
        <v>3</v>
      </c>
      <c r="P369" s="104">
        <f>SUM(G369:O369)</f>
        <v>36</v>
      </c>
      <c r="Q369" s="103">
        <f t="shared" ref="Q369:Y369" si="185">Q$9</f>
        <v>4</v>
      </c>
      <c r="R369" s="105">
        <f t="shared" si="185"/>
        <v>4</v>
      </c>
      <c r="S369" s="105">
        <f t="shared" si="185"/>
        <v>3</v>
      </c>
      <c r="T369" s="105">
        <f t="shared" si="185"/>
        <v>5</v>
      </c>
      <c r="U369" s="105">
        <f t="shared" si="185"/>
        <v>3</v>
      </c>
      <c r="V369" s="105">
        <f t="shared" si="185"/>
        <v>4</v>
      </c>
      <c r="W369" s="105">
        <f t="shared" si="185"/>
        <v>4</v>
      </c>
      <c r="X369" s="105">
        <f t="shared" si="185"/>
        <v>5</v>
      </c>
      <c r="Y369" s="106">
        <f t="shared" si="185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186">H$10</f>
        <v>8</v>
      </c>
      <c r="I370" s="108">
        <f t="shared" si="186"/>
        <v>12</v>
      </c>
      <c r="J370" s="108">
        <f t="shared" si="186"/>
        <v>14</v>
      </c>
      <c r="K370" s="108">
        <f t="shared" si="186"/>
        <v>2</v>
      </c>
      <c r="L370" s="108">
        <f t="shared" si="186"/>
        <v>10</v>
      </c>
      <c r="M370" s="108">
        <f t="shared" si="186"/>
        <v>18</v>
      </c>
      <c r="N370" s="108">
        <f t="shared" si="186"/>
        <v>16</v>
      </c>
      <c r="O370" s="109">
        <f t="shared" si="186"/>
        <v>6</v>
      </c>
      <c r="P370" s="110"/>
      <c r="Q370" s="111">
        <f t="shared" ref="Q370:Y370" si="187">Q$10</f>
        <v>1</v>
      </c>
      <c r="R370" s="112">
        <f t="shared" si="187"/>
        <v>9</v>
      </c>
      <c r="S370" s="112">
        <f t="shared" si="187"/>
        <v>11</v>
      </c>
      <c r="T370" s="112">
        <f t="shared" si="187"/>
        <v>5</v>
      </c>
      <c r="U370" s="112">
        <f t="shared" si="187"/>
        <v>17</v>
      </c>
      <c r="V370" s="112">
        <f t="shared" si="187"/>
        <v>15</v>
      </c>
      <c r="W370" s="112">
        <f t="shared" si="187"/>
        <v>3</v>
      </c>
      <c r="X370" s="112">
        <f t="shared" si="187"/>
        <v>13</v>
      </c>
      <c r="Y370" s="109">
        <f t="shared" si="187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 t="e">
        <f>IF($Q366&lt;=18,IF(G370&lt;=$Q366,1,0),IF($Q366&lt;=36,IF(G370&lt;=($Q366-18),2,1),IF($Q366&lt;=54,IF(G370&lt;=($Q366-36),3,2),IF($Q366&gt;54,IF(G370&lt;=($Q366-54),4,3)))))</f>
        <v>#N/A</v>
      </c>
      <c r="H371" s="115" t="e">
        <f t="shared" ref="H371:O371" si="188">IF($Q366&lt;=18,IF(H370&lt;=$Q366,1,0),IF($Q366&lt;=36,IF(H370&lt;=($Q366-18),2,1),IF($Q366&lt;=54,IF(H370&lt;=($Q366-36),3,2),IF($Q366&gt;54,IF(H370&lt;=($Q366-54),4,3)))))</f>
        <v>#N/A</v>
      </c>
      <c r="I371" s="115" t="e">
        <f t="shared" si="188"/>
        <v>#N/A</v>
      </c>
      <c r="J371" s="115" t="e">
        <f t="shared" si="188"/>
        <v>#N/A</v>
      </c>
      <c r="K371" s="115" t="e">
        <f t="shared" si="188"/>
        <v>#N/A</v>
      </c>
      <c r="L371" s="115" t="e">
        <f t="shared" si="188"/>
        <v>#N/A</v>
      </c>
      <c r="M371" s="115" t="e">
        <f t="shared" si="188"/>
        <v>#N/A</v>
      </c>
      <c r="N371" s="115" t="e">
        <f t="shared" si="188"/>
        <v>#N/A</v>
      </c>
      <c r="O371" s="116" t="e">
        <f t="shared" si="188"/>
        <v>#N/A</v>
      </c>
      <c r="P371" s="117" t="e">
        <f>SUM(G371:O371)</f>
        <v>#N/A</v>
      </c>
      <c r="Q371" s="116" t="e">
        <f t="shared" ref="Q371:Y371" si="189">IF($Q366&lt;=18,IF(Q370&lt;=$Q366,1,0),IF($Q366&lt;=36,IF(Q370&lt;=($Q366-18),2,1),IF($Q366&lt;=54,IF(Q370&lt;=($Q366-36),3,2),IF($Q366&gt;54,IF(Q370&lt;=($Q366-54),4,3)))))</f>
        <v>#N/A</v>
      </c>
      <c r="R371" s="116" t="e">
        <f t="shared" si="189"/>
        <v>#N/A</v>
      </c>
      <c r="S371" s="116" t="e">
        <f t="shared" si="189"/>
        <v>#N/A</v>
      </c>
      <c r="T371" s="116" t="e">
        <f t="shared" si="189"/>
        <v>#N/A</v>
      </c>
      <c r="U371" s="116" t="e">
        <f t="shared" si="189"/>
        <v>#N/A</v>
      </c>
      <c r="V371" s="116" t="e">
        <f t="shared" si="189"/>
        <v>#N/A</v>
      </c>
      <c r="W371" s="116" t="e">
        <f t="shared" si="189"/>
        <v>#N/A</v>
      </c>
      <c r="X371" s="116" t="e">
        <f t="shared" si="189"/>
        <v>#N/A</v>
      </c>
      <c r="Y371" s="116" t="e">
        <f t="shared" si="189"/>
        <v>#N/A</v>
      </c>
      <c r="Z371" s="118" t="e">
        <f>SUM(Q371:Y371)</f>
        <v>#N/A</v>
      </c>
      <c r="AA371" s="119" t="e">
        <f>P371+Z371</f>
        <v>#N/A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0">G23</f>
        <v>10</v>
      </c>
      <c r="H372" s="121">
        <f t="shared" si="190"/>
        <v>10</v>
      </c>
      <c r="I372" s="121">
        <f t="shared" si="190"/>
        <v>10</v>
      </c>
      <c r="J372" s="121">
        <f t="shared" si="190"/>
        <v>10</v>
      </c>
      <c r="K372" s="121">
        <f t="shared" si="190"/>
        <v>10</v>
      </c>
      <c r="L372" s="121">
        <f t="shared" si="190"/>
        <v>10</v>
      </c>
      <c r="M372" s="121">
        <f t="shared" si="190"/>
        <v>10</v>
      </c>
      <c r="N372" s="121">
        <f t="shared" si="190"/>
        <v>10</v>
      </c>
      <c r="O372" s="121">
        <f t="shared" si="190"/>
        <v>10</v>
      </c>
      <c r="P372" s="122">
        <f>SUM(G372:O372)</f>
        <v>90</v>
      </c>
      <c r="Q372" s="123">
        <f t="shared" ref="Q372:Y372" si="191">Q23</f>
        <v>10</v>
      </c>
      <c r="R372" s="121">
        <f t="shared" si="191"/>
        <v>10</v>
      </c>
      <c r="S372" s="121">
        <f t="shared" si="191"/>
        <v>10</v>
      </c>
      <c r="T372" s="121">
        <f t="shared" si="191"/>
        <v>10</v>
      </c>
      <c r="U372" s="121">
        <f t="shared" si="191"/>
        <v>10</v>
      </c>
      <c r="V372" s="121">
        <f t="shared" si="191"/>
        <v>10</v>
      </c>
      <c r="W372" s="121">
        <f t="shared" si="191"/>
        <v>10</v>
      </c>
      <c r="X372" s="121">
        <f t="shared" si="191"/>
        <v>10</v>
      </c>
      <c r="Y372" s="124">
        <f t="shared" si="191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2">IF(H372-H369=-1,3+H371)+IF(H372-H369=0,2+H371)+IF(H372-H369=1,1+H371)+IF(H372-H369=2,H371)+IF(H372-H369=3,IF(H371-1&gt;0,H371-1,0))+IF(H372-H369=4,IF(H371-2&gt;0,H371-2,0))</f>
        <v>0</v>
      </c>
      <c r="I373" s="127">
        <f t="shared" si="192"/>
        <v>0</v>
      </c>
      <c r="J373" s="127">
        <f t="shared" si="192"/>
        <v>0</v>
      </c>
      <c r="K373" s="127">
        <f t="shared" si="192"/>
        <v>0</v>
      </c>
      <c r="L373" s="127">
        <f t="shared" si="192"/>
        <v>0</v>
      </c>
      <c r="M373" s="127">
        <f t="shared" si="192"/>
        <v>0</v>
      </c>
      <c r="N373" s="127">
        <f t="shared" si="192"/>
        <v>0</v>
      </c>
      <c r="O373" s="128">
        <f t="shared" si="192"/>
        <v>0</v>
      </c>
      <c r="P373" s="129">
        <f>SUM(G373:O373)</f>
        <v>0</v>
      </c>
      <c r="Q373" s="130">
        <f t="shared" ref="Q373:Y373" si="193">IF(Q372-Q369=-1,3+Q371)+IF(Q372-Q369=0,2+Q371)+IF(Q372-Q369=1,1+Q371)+IF(Q372-Q369=2,Q371)+IF(Q372-Q369=3,IF(Q371-1&gt;0,Q371-1,0))+IF(Q372-Q369=4,IF(Q371-2&gt;0,Q371-2,0))</f>
        <v>0</v>
      </c>
      <c r="R373" s="131">
        <f t="shared" si="193"/>
        <v>0</v>
      </c>
      <c r="S373" s="131">
        <f t="shared" si="193"/>
        <v>0</v>
      </c>
      <c r="T373" s="131">
        <f t="shared" si="193"/>
        <v>0</v>
      </c>
      <c r="U373" s="131">
        <f t="shared" si="193"/>
        <v>0</v>
      </c>
      <c r="V373" s="131">
        <f t="shared" si="193"/>
        <v>0</v>
      </c>
      <c r="W373" s="131">
        <f t="shared" si="193"/>
        <v>0</v>
      </c>
      <c r="X373" s="131">
        <f t="shared" si="193"/>
        <v>0</v>
      </c>
      <c r="Y373" s="128">
        <f t="shared" si="193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4">IF(G372-G369=-2,4)+IF(G372-G369=-1,3)+IF(G372-G369=0,2)+IF(G372-G369=1,1)+IF(G372-G369&gt;2,0)</f>
        <v>0</v>
      </c>
      <c r="H374" s="134">
        <f t="shared" si="194"/>
        <v>0</v>
      </c>
      <c r="I374" s="134">
        <f t="shared" si="194"/>
        <v>0</v>
      </c>
      <c r="J374" s="134">
        <f t="shared" si="194"/>
        <v>0</v>
      </c>
      <c r="K374" s="134">
        <f t="shared" si="194"/>
        <v>0</v>
      </c>
      <c r="L374" s="134">
        <f t="shared" si="194"/>
        <v>0</v>
      </c>
      <c r="M374" s="134">
        <f t="shared" si="194"/>
        <v>0</v>
      </c>
      <c r="N374" s="134">
        <f t="shared" si="194"/>
        <v>0</v>
      </c>
      <c r="O374" s="135">
        <f t="shared" si="194"/>
        <v>0</v>
      </c>
      <c r="P374" s="136">
        <f>SUM(G374:O374)</f>
        <v>0</v>
      </c>
      <c r="Q374" s="135">
        <f t="shared" ref="Q374:Y374" si="195">IF(Q372-Q369=-2,4)+IF(Q372-Q369=-1,3)+IF(Q372-Q369=0,2)+IF(Q372-Q369=1,1)+IF(Q372-Q369&gt;2,0)</f>
        <v>0</v>
      </c>
      <c r="R374" s="135">
        <f t="shared" si="195"/>
        <v>0</v>
      </c>
      <c r="S374" s="135">
        <f t="shared" si="195"/>
        <v>0</v>
      </c>
      <c r="T374" s="135">
        <f t="shared" si="195"/>
        <v>0</v>
      </c>
      <c r="U374" s="135">
        <f t="shared" si="195"/>
        <v>0</v>
      </c>
      <c r="V374" s="135">
        <f t="shared" si="195"/>
        <v>0</v>
      </c>
      <c r="W374" s="135">
        <f t="shared" si="195"/>
        <v>0</v>
      </c>
      <c r="X374" s="135">
        <f t="shared" si="195"/>
        <v>0</v>
      </c>
      <c r="Y374" s="135">
        <f t="shared" si="195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6">H372-H369</f>
        <v>6</v>
      </c>
      <c r="I375" s="24">
        <f t="shared" si="196"/>
        <v>5</v>
      </c>
      <c r="J375" s="24">
        <f t="shared" si="196"/>
        <v>6</v>
      </c>
      <c r="K375" s="24">
        <f t="shared" si="196"/>
        <v>7</v>
      </c>
      <c r="L375" s="24">
        <f t="shared" si="196"/>
        <v>5</v>
      </c>
      <c r="M375" s="24">
        <f t="shared" si="196"/>
        <v>7</v>
      </c>
      <c r="N375" s="24">
        <f t="shared" si="196"/>
        <v>5</v>
      </c>
      <c r="O375" s="15">
        <f t="shared" si="196"/>
        <v>7</v>
      </c>
      <c r="P375" s="15"/>
      <c r="Q375" s="15">
        <f t="shared" ref="Q375:Y375" si="197">Q372-Q369</f>
        <v>6</v>
      </c>
      <c r="R375" s="15">
        <f t="shared" si="197"/>
        <v>6</v>
      </c>
      <c r="S375" s="15">
        <f t="shared" si="197"/>
        <v>7</v>
      </c>
      <c r="T375" s="15">
        <f t="shared" si="197"/>
        <v>5</v>
      </c>
      <c r="U375" s="15">
        <f t="shared" si="197"/>
        <v>7</v>
      </c>
      <c r="V375" s="15">
        <f t="shared" si="197"/>
        <v>6</v>
      </c>
      <c r="W375" s="15">
        <f t="shared" si="197"/>
        <v>6</v>
      </c>
      <c r="X375" s="15">
        <f t="shared" si="197"/>
        <v>5</v>
      </c>
      <c r="Y375" s="15">
        <f t="shared" si="197"/>
        <v>6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37684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8">H$9</f>
        <v>4</v>
      </c>
      <c r="I392" s="103">
        <f t="shared" si="198"/>
        <v>5</v>
      </c>
      <c r="J392" s="103">
        <f t="shared" si="198"/>
        <v>4</v>
      </c>
      <c r="K392" s="103">
        <f t="shared" si="198"/>
        <v>3</v>
      </c>
      <c r="L392" s="103">
        <f t="shared" si="198"/>
        <v>5</v>
      </c>
      <c r="M392" s="103">
        <f t="shared" si="198"/>
        <v>3</v>
      </c>
      <c r="N392" s="103">
        <f t="shared" si="198"/>
        <v>5</v>
      </c>
      <c r="O392" s="103">
        <f t="shared" si="198"/>
        <v>3</v>
      </c>
      <c r="P392" s="104">
        <f>SUM(G392:O392)</f>
        <v>36</v>
      </c>
      <c r="Q392" s="103">
        <f t="shared" ref="Q392:Y392" si="199">Q$9</f>
        <v>4</v>
      </c>
      <c r="R392" s="105">
        <f t="shared" si="199"/>
        <v>4</v>
      </c>
      <c r="S392" s="105">
        <f t="shared" si="199"/>
        <v>3</v>
      </c>
      <c r="T392" s="105">
        <f t="shared" si="199"/>
        <v>5</v>
      </c>
      <c r="U392" s="105">
        <f t="shared" si="199"/>
        <v>3</v>
      </c>
      <c r="V392" s="105">
        <f t="shared" si="199"/>
        <v>4</v>
      </c>
      <c r="W392" s="105">
        <f t="shared" si="199"/>
        <v>4</v>
      </c>
      <c r="X392" s="105">
        <f t="shared" si="199"/>
        <v>5</v>
      </c>
      <c r="Y392" s="106">
        <f t="shared" si="19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200">H$10</f>
        <v>8</v>
      </c>
      <c r="I393" s="108">
        <f t="shared" si="200"/>
        <v>12</v>
      </c>
      <c r="J393" s="108">
        <f t="shared" si="200"/>
        <v>14</v>
      </c>
      <c r="K393" s="108">
        <f t="shared" si="200"/>
        <v>2</v>
      </c>
      <c r="L393" s="108">
        <f t="shared" si="200"/>
        <v>10</v>
      </c>
      <c r="M393" s="108">
        <f t="shared" si="200"/>
        <v>18</v>
      </c>
      <c r="N393" s="108">
        <f t="shared" si="200"/>
        <v>16</v>
      </c>
      <c r="O393" s="109">
        <f t="shared" si="200"/>
        <v>6</v>
      </c>
      <c r="P393" s="110"/>
      <c r="Q393" s="111">
        <f t="shared" ref="Q393:Y393" si="201">Q$10</f>
        <v>1</v>
      </c>
      <c r="R393" s="112">
        <f t="shared" si="201"/>
        <v>9</v>
      </c>
      <c r="S393" s="112">
        <f t="shared" si="201"/>
        <v>11</v>
      </c>
      <c r="T393" s="112">
        <f t="shared" si="201"/>
        <v>5</v>
      </c>
      <c r="U393" s="112">
        <f t="shared" si="201"/>
        <v>17</v>
      </c>
      <c r="V393" s="112">
        <f t="shared" si="201"/>
        <v>15</v>
      </c>
      <c r="W393" s="112">
        <f t="shared" si="201"/>
        <v>3</v>
      </c>
      <c r="X393" s="112">
        <f t="shared" si="201"/>
        <v>13</v>
      </c>
      <c r="Y393" s="109">
        <f t="shared" si="20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2">IF($Q389&lt;=18,IF(H393&lt;=$Q389,1,0),IF($Q389&lt;=36,IF(H393&lt;=($Q389-18),2,1),IF($Q389&lt;=54,IF(H393&lt;=($Q389-36),3,2),IF($Q389&gt;54,IF(H393&lt;=($Q389-54),4,3)))))</f>
        <v>#N/A</v>
      </c>
      <c r="I394" s="115" t="e">
        <f t="shared" si="202"/>
        <v>#N/A</v>
      </c>
      <c r="J394" s="115" t="e">
        <f t="shared" si="202"/>
        <v>#N/A</v>
      </c>
      <c r="K394" s="115" t="e">
        <f t="shared" si="202"/>
        <v>#N/A</v>
      </c>
      <c r="L394" s="115" t="e">
        <f t="shared" si="202"/>
        <v>#N/A</v>
      </c>
      <c r="M394" s="115" t="e">
        <f t="shared" si="202"/>
        <v>#N/A</v>
      </c>
      <c r="N394" s="115" t="e">
        <f t="shared" si="202"/>
        <v>#N/A</v>
      </c>
      <c r="O394" s="116" t="e">
        <f t="shared" si="202"/>
        <v>#N/A</v>
      </c>
      <c r="P394" s="117" t="e">
        <f>SUM(G394:O394)</f>
        <v>#N/A</v>
      </c>
      <c r="Q394" s="116" t="e">
        <f t="shared" ref="Q394:Y394" si="203">IF($Q389&lt;=18,IF(Q393&lt;=$Q389,1,0),IF($Q389&lt;=36,IF(Q393&lt;=($Q389-18),2,1),IF($Q389&lt;=54,IF(Q393&lt;=($Q389-36),3,2),IF($Q389&gt;54,IF(Q393&lt;=($Q389-54),4,3)))))</f>
        <v>#N/A</v>
      </c>
      <c r="R394" s="116" t="e">
        <f t="shared" si="203"/>
        <v>#N/A</v>
      </c>
      <c r="S394" s="116" t="e">
        <f t="shared" si="203"/>
        <v>#N/A</v>
      </c>
      <c r="T394" s="116" t="e">
        <f t="shared" si="203"/>
        <v>#N/A</v>
      </c>
      <c r="U394" s="116" t="e">
        <f t="shared" si="203"/>
        <v>#N/A</v>
      </c>
      <c r="V394" s="116" t="e">
        <f t="shared" si="203"/>
        <v>#N/A</v>
      </c>
      <c r="W394" s="116" t="e">
        <f t="shared" si="203"/>
        <v>#N/A</v>
      </c>
      <c r="X394" s="116" t="e">
        <f t="shared" si="203"/>
        <v>#N/A</v>
      </c>
      <c r="Y394" s="116" t="e">
        <f t="shared" si="203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4">G24</f>
        <v>10</v>
      </c>
      <c r="H395" s="121">
        <f t="shared" si="204"/>
        <v>10</v>
      </c>
      <c r="I395" s="121">
        <f t="shared" si="204"/>
        <v>10</v>
      </c>
      <c r="J395" s="121">
        <f t="shared" si="204"/>
        <v>10</v>
      </c>
      <c r="K395" s="121">
        <f t="shared" si="204"/>
        <v>10</v>
      </c>
      <c r="L395" s="121">
        <f t="shared" si="204"/>
        <v>10</v>
      </c>
      <c r="M395" s="121">
        <f t="shared" si="204"/>
        <v>10</v>
      </c>
      <c r="N395" s="121">
        <f t="shared" si="204"/>
        <v>10</v>
      </c>
      <c r="O395" s="121">
        <f t="shared" si="204"/>
        <v>10</v>
      </c>
      <c r="P395" s="122">
        <f>SUM(G395:O395)</f>
        <v>90</v>
      </c>
      <c r="Q395" s="123">
        <f t="shared" ref="Q395:Y395" si="205">Q24</f>
        <v>10</v>
      </c>
      <c r="R395" s="121">
        <f t="shared" si="205"/>
        <v>10</v>
      </c>
      <c r="S395" s="121">
        <f t="shared" si="205"/>
        <v>10</v>
      </c>
      <c r="T395" s="121">
        <f t="shared" si="205"/>
        <v>10</v>
      </c>
      <c r="U395" s="121">
        <f t="shared" si="205"/>
        <v>10</v>
      </c>
      <c r="V395" s="121">
        <f t="shared" si="205"/>
        <v>10</v>
      </c>
      <c r="W395" s="121">
        <f t="shared" si="205"/>
        <v>10</v>
      </c>
      <c r="X395" s="121">
        <f t="shared" si="205"/>
        <v>10</v>
      </c>
      <c r="Y395" s="124">
        <f t="shared" si="205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6">IF(H395-H392=-1,3+H394)+IF(H395-H392=0,2+H394)+IF(H395-H392=1,1+H394)+IF(H395-H392=2,H394)+IF(H395-H392=3,IF(H394-1&gt;0,H394-1,0))+IF(H395-H392=4,IF(H394-2&gt;0,H394-2,0))</f>
        <v>0</v>
      </c>
      <c r="I396" s="127">
        <f t="shared" si="206"/>
        <v>0</v>
      </c>
      <c r="J396" s="127">
        <f t="shared" si="206"/>
        <v>0</v>
      </c>
      <c r="K396" s="127">
        <f t="shared" si="206"/>
        <v>0</v>
      </c>
      <c r="L396" s="127">
        <f t="shared" si="206"/>
        <v>0</v>
      </c>
      <c r="M396" s="127">
        <f t="shared" si="206"/>
        <v>0</v>
      </c>
      <c r="N396" s="127">
        <f t="shared" si="206"/>
        <v>0</v>
      </c>
      <c r="O396" s="128">
        <f t="shared" si="206"/>
        <v>0</v>
      </c>
      <c r="P396" s="129">
        <f>SUM(G396:O396)</f>
        <v>0</v>
      </c>
      <c r="Q396" s="130">
        <f t="shared" ref="Q396:Y396" si="207">IF(Q395-Q392=-1,3+Q394)+IF(Q395-Q392=0,2+Q394)+IF(Q395-Q392=1,1+Q394)+IF(Q395-Q392=2,Q394)+IF(Q395-Q392=3,IF(Q394-1&gt;0,Q394-1,0))+IF(Q395-Q392=4,IF(Q394-2&gt;0,Q394-2,0))</f>
        <v>0</v>
      </c>
      <c r="R396" s="131">
        <f t="shared" si="207"/>
        <v>0</v>
      </c>
      <c r="S396" s="131">
        <f t="shared" si="207"/>
        <v>0</v>
      </c>
      <c r="T396" s="131">
        <f t="shared" si="207"/>
        <v>0</v>
      </c>
      <c r="U396" s="131">
        <f t="shared" si="207"/>
        <v>0</v>
      </c>
      <c r="V396" s="131">
        <f t="shared" si="207"/>
        <v>0</v>
      </c>
      <c r="W396" s="131">
        <f t="shared" si="207"/>
        <v>0</v>
      </c>
      <c r="X396" s="131">
        <f t="shared" si="207"/>
        <v>0</v>
      </c>
      <c r="Y396" s="128">
        <f t="shared" si="207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8">IF(G395-G392=-2,4)+IF(G395-G392=-1,3)+IF(G395-G392=0,2)+IF(G395-G392=1,1)+IF(G395-G392&gt;2,0)</f>
        <v>0</v>
      </c>
      <c r="H397" s="134">
        <f t="shared" si="208"/>
        <v>0</v>
      </c>
      <c r="I397" s="134">
        <f t="shared" si="208"/>
        <v>0</v>
      </c>
      <c r="J397" s="134">
        <f t="shared" si="208"/>
        <v>0</v>
      </c>
      <c r="K397" s="134">
        <f t="shared" si="208"/>
        <v>0</v>
      </c>
      <c r="L397" s="134">
        <f t="shared" si="208"/>
        <v>0</v>
      </c>
      <c r="M397" s="134">
        <f t="shared" si="208"/>
        <v>0</v>
      </c>
      <c r="N397" s="134">
        <f t="shared" si="208"/>
        <v>0</v>
      </c>
      <c r="O397" s="135">
        <f t="shared" si="208"/>
        <v>0</v>
      </c>
      <c r="P397" s="136">
        <f>SUM(G397:O397)</f>
        <v>0</v>
      </c>
      <c r="Q397" s="135">
        <f t="shared" ref="Q397:Y397" si="209">IF(Q395-Q392=-2,4)+IF(Q395-Q392=-1,3)+IF(Q395-Q392=0,2)+IF(Q395-Q392=1,1)+IF(Q395-Q392&gt;2,0)</f>
        <v>0</v>
      </c>
      <c r="R397" s="135">
        <f t="shared" si="209"/>
        <v>0</v>
      </c>
      <c r="S397" s="135">
        <f t="shared" si="209"/>
        <v>0</v>
      </c>
      <c r="T397" s="135">
        <f t="shared" si="209"/>
        <v>0</v>
      </c>
      <c r="U397" s="135">
        <f t="shared" si="209"/>
        <v>0</v>
      </c>
      <c r="V397" s="135">
        <f t="shared" si="209"/>
        <v>0</v>
      </c>
      <c r="W397" s="135">
        <f t="shared" si="209"/>
        <v>0</v>
      </c>
      <c r="X397" s="135">
        <f t="shared" si="209"/>
        <v>0</v>
      </c>
      <c r="Y397" s="135">
        <f t="shared" si="209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0">H395-H392</f>
        <v>6</v>
      </c>
      <c r="I398" s="24">
        <f t="shared" si="210"/>
        <v>5</v>
      </c>
      <c r="J398" s="24">
        <f t="shared" si="210"/>
        <v>6</v>
      </c>
      <c r="K398" s="24">
        <f t="shared" si="210"/>
        <v>7</v>
      </c>
      <c r="L398" s="24">
        <f t="shared" si="210"/>
        <v>5</v>
      </c>
      <c r="M398" s="24">
        <f t="shared" si="210"/>
        <v>7</v>
      </c>
      <c r="N398" s="24">
        <f t="shared" si="210"/>
        <v>5</v>
      </c>
      <c r="O398" s="15">
        <f t="shared" si="210"/>
        <v>7</v>
      </c>
      <c r="P398" s="15"/>
      <c r="Q398" s="15">
        <f t="shared" ref="Q398:Y398" si="211">Q395-Q392</f>
        <v>6</v>
      </c>
      <c r="R398" s="15">
        <f t="shared" si="211"/>
        <v>6</v>
      </c>
      <c r="S398" s="15">
        <f t="shared" si="211"/>
        <v>7</v>
      </c>
      <c r="T398" s="15">
        <f t="shared" si="211"/>
        <v>5</v>
      </c>
      <c r="U398" s="15">
        <f t="shared" si="211"/>
        <v>7</v>
      </c>
      <c r="V398" s="15">
        <f t="shared" si="211"/>
        <v>6</v>
      </c>
      <c r="W398" s="15">
        <f t="shared" si="211"/>
        <v>6</v>
      </c>
      <c r="X398" s="15">
        <f t="shared" si="211"/>
        <v>5</v>
      </c>
      <c r="Y398" s="15">
        <f t="shared" si="211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37684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2">H$9</f>
        <v>4</v>
      </c>
      <c r="I415" s="103">
        <f t="shared" si="212"/>
        <v>5</v>
      </c>
      <c r="J415" s="103">
        <f t="shared" si="212"/>
        <v>4</v>
      </c>
      <c r="K415" s="103">
        <f t="shared" si="212"/>
        <v>3</v>
      </c>
      <c r="L415" s="103">
        <f t="shared" si="212"/>
        <v>5</v>
      </c>
      <c r="M415" s="103">
        <f t="shared" si="212"/>
        <v>3</v>
      </c>
      <c r="N415" s="103">
        <f t="shared" si="212"/>
        <v>5</v>
      </c>
      <c r="O415" s="103">
        <f t="shared" si="212"/>
        <v>3</v>
      </c>
      <c r="P415" s="104">
        <f>SUM(G415:O415)</f>
        <v>36</v>
      </c>
      <c r="Q415" s="103">
        <f t="shared" ref="Q415:Y415" si="213">Q$9</f>
        <v>4</v>
      </c>
      <c r="R415" s="105">
        <f t="shared" si="213"/>
        <v>4</v>
      </c>
      <c r="S415" s="105">
        <f t="shared" si="213"/>
        <v>3</v>
      </c>
      <c r="T415" s="105">
        <f t="shared" si="213"/>
        <v>5</v>
      </c>
      <c r="U415" s="105">
        <f t="shared" si="213"/>
        <v>3</v>
      </c>
      <c r="V415" s="105">
        <f t="shared" si="213"/>
        <v>4</v>
      </c>
      <c r="W415" s="105">
        <f t="shared" si="213"/>
        <v>4</v>
      </c>
      <c r="X415" s="105">
        <f t="shared" si="213"/>
        <v>5</v>
      </c>
      <c r="Y415" s="106">
        <f t="shared" si="213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214">H$10</f>
        <v>8</v>
      </c>
      <c r="I416" s="108">
        <f t="shared" si="214"/>
        <v>12</v>
      </c>
      <c r="J416" s="108">
        <f t="shared" si="214"/>
        <v>14</v>
      </c>
      <c r="K416" s="108">
        <f t="shared" si="214"/>
        <v>2</v>
      </c>
      <c r="L416" s="108">
        <f t="shared" si="214"/>
        <v>10</v>
      </c>
      <c r="M416" s="108">
        <f t="shared" si="214"/>
        <v>18</v>
      </c>
      <c r="N416" s="108">
        <f t="shared" si="214"/>
        <v>16</v>
      </c>
      <c r="O416" s="109">
        <f t="shared" si="214"/>
        <v>6</v>
      </c>
      <c r="P416" s="110"/>
      <c r="Q416" s="111">
        <f t="shared" ref="Q416:Y416" si="215">Q$10</f>
        <v>1</v>
      </c>
      <c r="R416" s="112">
        <f t="shared" si="215"/>
        <v>9</v>
      </c>
      <c r="S416" s="112">
        <f t="shared" si="215"/>
        <v>11</v>
      </c>
      <c r="T416" s="112">
        <f t="shared" si="215"/>
        <v>5</v>
      </c>
      <c r="U416" s="112">
        <f t="shared" si="215"/>
        <v>17</v>
      </c>
      <c r="V416" s="112">
        <f t="shared" si="215"/>
        <v>15</v>
      </c>
      <c r="W416" s="112">
        <f t="shared" si="215"/>
        <v>3</v>
      </c>
      <c r="X416" s="112">
        <f t="shared" si="215"/>
        <v>13</v>
      </c>
      <c r="Y416" s="109">
        <f t="shared" si="215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6">IF($Q412&lt;=18,IF(H416&lt;=$Q412,1,0),IF($Q412&lt;=36,IF(H416&lt;=($Q412-18),2,1),IF($Q412&lt;=54,IF(H416&lt;=($Q412-36),3,2),IF($Q412&gt;54,IF(H416&lt;=($Q412-54),4,3)))))</f>
        <v>#N/A</v>
      </c>
      <c r="I417" s="115" t="e">
        <f t="shared" si="216"/>
        <v>#N/A</v>
      </c>
      <c r="J417" s="115" t="e">
        <f t="shared" si="216"/>
        <v>#N/A</v>
      </c>
      <c r="K417" s="115" t="e">
        <f t="shared" si="216"/>
        <v>#N/A</v>
      </c>
      <c r="L417" s="115" t="e">
        <f t="shared" si="216"/>
        <v>#N/A</v>
      </c>
      <c r="M417" s="115" t="e">
        <f t="shared" si="216"/>
        <v>#N/A</v>
      </c>
      <c r="N417" s="115" t="e">
        <f t="shared" si="216"/>
        <v>#N/A</v>
      </c>
      <c r="O417" s="116" t="e">
        <f t="shared" si="216"/>
        <v>#N/A</v>
      </c>
      <c r="P417" s="117" t="e">
        <f>SUM(G417:O417)</f>
        <v>#N/A</v>
      </c>
      <c r="Q417" s="116" t="e">
        <f t="shared" ref="Q417:Y417" si="217">IF($Q412&lt;=18,IF(Q416&lt;=$Q412,1,0),IF($Q412&lt;=36,IF(Q416&lt;=($Q412-18),2,1),IF($Q412&lt;=54,IF(Q416&lt;=($Q412-36),3,2),IF($Q412&gt;54,IF(Q416&lt;=($Q412-54),4,3)))))</f>
        <v>#N/A</v>
      </c>
      <c r="R417" s="116" t="e">
        <f t="shared" si="217"/>
        <v>#N/A</v>
      </c>
      <c r="S417" s="116" t="e">
        <f t="shared" si="217"/>
        <v>#N/A</v>
      </c>
      <c r="T417" s="116" t="e">
        <f t="shared" si="217"/>
        <v>#N/A</v>
      </c>
      <c r="U417" s="116" t="e">
        <f t="shared" si="217"/>
        <v>#N/A</v>
      </c>
      <c r="V417" s="116" t="e">
        <f t="shared" si="217"/>
        <v>#N/A</v>
      </c>
      <c r="W417" s="116" t="e">
        <f t="shared" si="217"/>
        <v>#N/A</v>
      </c>
      <c r="X417" s="116" t="e">
        <f t="shared" si="217"/>
        <v>#N/A</v>
      </c>
      <c r="Y417" s="116" t="e">
        <f t="shared" si="217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8">G25</f>
        <v>10</v>
      </c>
      <c r="H418" s="121">
        <f t="shared" si="218"/>
        <v>10</v>
      </c>
      <c r="I418" s="121">
        <f t="shared" si="218"/>
        <v>10</v>
      </c>
      <c r="J418" s="121">
        <f t="shared" si="218"/>
        <v>10</v>
      </c>
      <c r="K418" s="121">
        <f t="shared" si="218"/>
        <v>10</v>
      </c>
      <c r="L418" s="121">
        <f t="shared" si="218"/>
        <v>10</v>
      </c>
      <c r="M418" s="121">
        <f t="shared" si="218"/>
        <v>10</v>
      </c>
      <c r="N418" s="121">
        <f t="shared" si="218"/>
        <v>10</v>
      </c>
      <c r="O418" s="121">
        <f t="shared" si="218"/>
        <v>10</v>
      </c>
      <c r="P418" s="122">
        <f>SUM(G418:O418)</f>
        <v>90</v>
      </c>
      <c r="Q418" s="123">
        <f t="shared" ref="Q418:Y418" si="219">Q25</f>
        <v>10</v>
      </c>
      <c r="R418" s="121">
        <f t="shared" si="219"/>
        <v>10</v>
      </c>
      <c r="S418" s="121">
        <f t="shared" si="219"/>
        <v>10</v>
      </c>
      <c r="T418" s="121">
        <f t="shared" si="219"/>
        <v>10</v>
      </c>
      <c r="U418" s="121">
        <f t="shared" si="219"/>
        <v>10</v>
      </c>
      <c r="V418" s="121">
        <f t="shared" si="219"/>
        <v>10</v>
      </c>
      <c r="W418" s="121">
        <f t="shared" si="219"/>
        <v>10</v>
      </c>
      <c r="X418" s="121">
        <f t="shared" si="219"/>
        <v>10</v>
      </c>
      <c r="Y418" s="124">
        <f t="shared" si="219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0">IF(H418-H415=-1,3+H417)+IF(H418-H415=0,2+H417)+IF(H418-H415=1,1+H417)+IF(H418-H415=2,H417)+IF(H418-H415=3,IF(H417-1&gt;0,H417-1,0))+IF(H418-H415=4,IF(H417-2&gt;0,H417-2,0))</f>
        <v>0</v>
      </c>
      <c r="I419" s="127">
        <f t="shared" si="220"/>
        <v>0</v>
      </c>
      <c r="J419" s="127">
        <f t="shared" si="220"/>
        <v>0</v>
      </c>
      <c r="K419" s="127">
        <f t="shared" si="220"/>
        <v>0</v>
      </c>
      <c r="L419" s="127">
        <f t="shared" si="220"/>
        <v>0</v>
      </c>
      <c r="M419" s="127">
        <f t="shared" si="220"/>
        <v>0</v>
      </c>
      <c r="N419" s="127">
        <f t="shared" si="220"/>
        <v>0</v>
      </c>
      <c r="O419" s="128">
        <f t="shared" si="220"/>
        <v>0</v>
      </c>
      <c r="P419" s="129">
        <f>SUM(G419:O419)</f>
        <v>0</v>
      </c>
      <c r="Q419" s="130">
        <f t="shared" ref="Q419:Y419" si="221">IF(Q418-Q415=-1,3+Q417)+IF(Q418-Q415=0,2+Q417)+IF(Q418-Q415=1,1+Q417)+IF(Q418-Q415=2,Q417)+IF(Q418-Q415=3,IF(Q417-1&gt;0,Q417-1,0))+IF(Q418-Q415=4,IF(Q417-2&gt;0,Q417-2,0))</f>
        <v>0</v>
      </c>
      <c r="R419" s="131">
        <f t="shared" si="221"/>
        <v>0</v>
      </c>
      <c r="S419" s="131">
        <f t="shared" si="221"/>
        <v>0</v>
      </c>
      <c r="T419" s="131">
        <f t="shared" si="221"/>
        <v>0</v>
      </c>
      <c r="U419" s="131">
        <f t="shared" si="221"/>
        <v>0</v>
      </c>
      <c r="V419" s="131">
        <f t="shared" si="221"/>
        <v>0</v>
      </c>
      <c r="W419" s="131">
        <f t="shared" si="221"/>
        <v>0</v>
      </c>
      <c r="X419" s="131">
        <f t="shared" si="221"/>
        <v>0</v>
      </c>
      <c r="Y419" s="128">
        <f t="shared" si="221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2">IF(G418-G415=-2,4)+IF(G418-G415=-1,3)+IF(G418-G415=0,2)+IF(G418-G415=1,1)+IF(G418-G415&gt;2,0)</f>
        <v>0</v>
      </c>
      <c r="H420" s="134">
        <f t="shared" si="222"/>
        <v>0</v>
      </c>
      <c r="I420" s="134">
        <f t="shared" si="222"/>
        <v>0</v>
      </c>
      <c r="J420" s="134">
        <f t="shared" si="222"/>
        <v>0</v>
      </c>
      <c r="K420" s="134">
        <f t="shared" si="222"/>
        <v>0</v>
      </c>
      <c r="L420" s="134">
        <f t="shared" si="222"/>
        <v>0</v>
      </c>
      <c r="M420" s="134">
        <f t="shared" si="222"/>
        <v>0</v>
      </c>
      <c r="N420" s="134">
        <f t="shared" si="222"/>
        <v>0</v>
      </c>
      <c r="O420" s="135">
        <f t="shared" si="222"/>
        <v>0</v>
      </c>
      <c r="P420" s="136">
        <f>SUM(G420:O420)</f>
        <v>0</v>
      </c>
      <c r="Q420" s="135">
        <f t="shared" ref="Q420:Y420" si="223">IF(Q418-Q415=-2,4)+IF(Q418-Q415=-1,3)+IF(Q418-Q415=0,2)+IF(Q418-Q415=1,1)+IF(Q418-Q415&gt;2,0)</f>
        <v>0</v>
      </c>
      <c r="R420" s="135">
        <f t="shared" si="223"/>
        <v>0</v>
      </c>
      <c r="S420" s="135">
        <f t="shared" si="223"/>
        <v>0</v>
      </c>
      <c r="T420" s="135">
        <f t="shared" si="223"/>
        <v>0</v>
      </c>
      <c r="U420" s="135">
        <f t="shared" si="223"/>
        <v>0</v>
      </c>
      <c r="V420" s="135">
        <f t="shared" si="223"/>
        <v>0</v>
      </c>
      <c r="W420" s="135">
        <f t="shared" si="223"/>
        <v>0</v>
      </c>
      <c r="X420" s="135">
        <f t="shared" si="223"/>
        <v>0</v>
      </c>
      <c r="Y420" s="135">
        <f t="shared" si="223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4">H418-H415</f>
        <v>6</v>
      </c>
      <c r="I421" s="24">
        <f t="shared" si="224"/>
        <v>5</v>
      </c>
      <c r="J421" s="24">
        <f t="shared" si="224"/>
        <v>6</v>
      </c>
      <c r="K421" s="24">
        <f t="shared" si="224"/>
        <v>7</v>
      </c>
      <c r="L421" s="24">
        <f t="shared" si="224"/>
        <v>5</v>
      </c>
      <c r="M421" s="24">
        <f t="shared" si="224"/>
        <v>7</v>
      </c>
      <c r="N421" s="24">
        <f t="shared" si="224"/>
        <v>5</v>
      </c>
      <c r="O421" s="15">
        <f t="shared" si="224"/>
        <v>7</v>
      </c>
      <c r="P421" s="15"/>
      <c r="Q421" s="15">
        <f t="shared" ref="Q421:Y421" si="225">Q418-Q415</f>
        <v>6</v>
      </c>
      <c r="R421" s="15">
        <f t="shared" si="225"/>
        <v>6</v>
      </c>
      <c r="S421" s="15">
        <f t="shared" si="225"/>
        <v>7</v>
      </c>
      <c r="T421" s="15">
        <f t="shared" si="225"/>
        <v>5</v>
      </c>
      <c r="U421" s="15">
        <f t="shared" si="225"/>
        <v>7</v>
      </c>
      <c r="V421" s="15">
        <f t="shared" si="225"/>
        <v>6</v>
      </c>
      <c r="W421" s="15">
        <f t="shared" si="225"/>
        <v>6</v>
      </c>
      <c r="X421" s="15">
        <f t="shared" si="225"/>
        <v>5</v>
      </c>
      <c r="Y421" s="15">
        <f t="shared" si="225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37684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6">H$9</f>
        <v>4</v>
      </c>
      <c r="I438" s="103">
        <f t="shared" si="226"/>
        <v>5</v>
      </c>
      <c r="J438" s="103">
        <f t="shared" si="226"/>
        <v>4</v>
      </c>
      <c r="K438" s="103">
        <f t="shared" si="226"/>
        <v>3</v>
      </c>
      <c r="L438" s="103">
        <f t="shared" si="226"/>
        <v>5</v>
      </c>
      <c r="M438" s="103">
        <f t="shared" si="226"/>
        <v>3</v>
      </c>
      <c r="N438" s="103">
        <f t="shared" si="226"/>
        <v>5</v>
      </c>
      <c r="O438" s="103">
        <f t="shared" si="226"/>
        <v>3</v>
      </c>
      <c r="P438" s="104">
        <f>SUM(G438:O438)</f>
        <v>36</v>
      </c>
      <c r="Q438" s="103">
        <f t="shared" ref="Q438:Y438" si="227">Q$9</f>
        <v>4</v>
      </c>
      <c r="R438" s="105">
        <f t="shared" si="227"/>
        <v>4</v>
      </c>
      <c r="S438" s="105">
        <f t="shared" si="227"/>
        <v>3</v>
      </c>
      <c r="T438" s="105">
        <f t="shared" si="227"/>
        <v>5</v>
      </c>
      <c r="U438" s="105">
        <f t="shared" si="227"/>
        <v>3</v>
      </c>
      <c r="V438" s="105">
        <f t="shared" si="227"/>
        <v>4</v>
      </c>
      <c r="W438" s="105">
        <f t="shared" si="227"/>
        <v>4</v>
      </c>
      <c r="X438" s="105">
        <f t="shared" si="227"/>
        <v>5</v>
      </c>
      <c r="Y438" s="106">
        <f t="shared" si="22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228">H$10</f>
        <v>8</v>
      </c>
      <c r="I439" s="108">
        <f t="shared" si="228"/>
        <v>12</v>
      </c>
      <c r="J439" s="108">
        <f t="shared" si="228"/>
        <v>14</v>
      </c>
      <c r="K439" s="108">
        <f t="shared" si="228"/>
        <v>2</v>
      </c>
      <c r="L439" s="108">
        <f t="shared" si="228"/>
        <v>10</v>
      </c>
      <c r="M439" s="108">
        <f t="shared" si="228"/>
        <v>18</v>
      </c>
      <c r="N439" s="108">
        <f t="shared" si="228"/>
        <v>16</v>
      </c>
      <c r="O439" s="109">
        <f t="shared" si="228"/>
        <v>6</v>
      </c>
      <c r="P439" s="110"/>
      <c r="Q439" s="111">
        <f t="shared" ref="Q439:Y439" si="229">Q$10</f>
        <v>1</v>
      </c>
      <c r="R439" s="112">
        <f t="shared" si="229"/>
        <v>9</v>
      </c>
      <c r="S439" s="112">
        <f t="shared" si="229"/>
        <v>11</v>
      </c>
      <c r="T439" s="112">
        <f t="shared" si="229"/>
        <v>5</v>
      </c>
      <c r="U439" s="112">
        <f t="shared" si="229"/>
        <v>17</v>
      </c>
      <c r="V439" s="112">
        <f t="shared" si="229"/>
        <v>15</v>
      </c>
      <c r="W439" s="112">
        <f t="shared" si="229"/>
        <v>3</v>
      </c>
      <c r="X439" s="112">
        <f t="shared" si="229"/>
        <v>13</v>
      </c>
      <c r="Y439" s="109">
        <f t="shared" si="22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0">IF($Q435&lt;=18,IF(H439&lt;=$Q435,1,0),IF($Q435&lt;=36,IF(H439&lt;=($Q435-18),2,1),IF($Q435&lt;=54,IF(H439&lt;=($Q435-36),3,2),IF($Q435&gt;54,IF(H439&lt;=($Q435-54),4,3)))))</f>
        <v>#N/A</v>
      </c>
      <c r="I440" s="115" t="e">
        <f t="shared" si="230"/>
        <v>#N/A</v>
      </c>
      <c r="J440" s="115" t="e">
        <f t="shared" si="230"/>
        <v>#N/A</v>
      </c>
      <c r="K440" s="115" t="e">
        <f t="shared" si="230"/>
        <v>#N/A</v>
      </c>
      <c r="L440" s="115" t="e">
        <f t="shared" si="230"/>
        <v>#N/A</v>
      </c>
      <c r="M440" s="115" t="e">
        <f t="shared" si="230"/>
        <v>#N/A</v>
      </c>
      <c r="N440" s="115" t="e">
        <f t="shared" si="230"/>
        <v>#N/A</v>
      </c>
      <c r="O440" s="116" t="e">
        <f t="shared" si="230"/>
        <v>#N/A</v>
      </c>
      <c r="P440" s="117" t="e">
        <f>SUM(G440:O440)</f>
        <v>#N/A</v>
      </c>
      <c r="Q440" s="116" t="e">
        <f t="shared" ref="Q440:Y440" si="231">IF($Q435&lt;=18,IF(Q439&lt;=$Q435,1,0),IF($Q435&lt;=36,IF(Q439&lt;=($Q435-18),2,1),IF($Q435&lt;=54,IF(Q439&lt;=($Q435-36),3,2),IF($Q435&gt;54,IF(Q439&lt;=($Q435-54),4,3)))))</f>
        <v>#N/A</v>
      </c>
      <c r="R440" s="116" t="e">
        <f t="shared" si="231"/>
        <v>#N/A</v>
      </c>
      <c r="S440" s="116" t="e">
        <f t="shared" si="231"/>
        <v>#N/A</v>
      </c>
      <c r="T440" s="116" t="e">
        <f t="shared" si="231"/>
        <v>#N/A</v>
      </c>
      <c r="U440" s="116" t="e">
        <f t="shared" si="231"/>
        <v>#N/A</v>
      </c>
      <c r="V440" s="116" t="e">
        <f t="shared" si="231"/>
        <v>#N/A</v>
      </c>
      <c r="W440" s="116" t="e">
        <f t="shared" si="231"/>
        <v>#N/A</v>
      </c>
      <c r="X440" s="116" t="e">
        <f t="shared" si="231"/>
        <v>#N/A</v>
      </c>
      <c r="Y440" s="116" t="e">
        <f t="shared" si="231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2">G26</f>
        <v>10</v>
      </c>
      <c r="H441" s="121">
        <f t="shared" si="232"/>
        <v>10</v>
      </c>
      <c r="I441" s="121">
        <f t="shared" si="232"/>
        <v>10</v>
      </c>
      <c r="J441" s="121">
        <f t="shared" si="232"/>
        <v>10</v>
      </c>
      <c r="K441" s="121">
        <f t="shared" si="232"/>
        <v>10</v>
      </c>
      <c r="L441" s="121">
        <f t="shared" si="232"/>
        <v>10</v>
      </c>
      <c r="M441" s="121">
        <f t="shared" si="232"/>
        <v>10</v>
      </c>
      <c r="N441" s="121">
        <f t="shared" si="232"/>
        <v>10</v>
      </c>
      <c r="O441" s="121">
        <f t="shared" si="232"/>
        <v>10</v>
      </c>
      <c r="P441" s="122">
        <f>SUM(G441:O441)</f>
        <v>90</v>
      </c>
      <c r="Q441" s="123">
        <f t="shared" ref="Q441:Y441" si="233">Q26</f>
        <v>10</v>
      </c>
      <c r="R441" s="121">
        <f t="shared" si="233"/>
        <v>10</v>
      </c>
      <c r="S441" s="121">
        <f t="shared" si="233"/>
        <v>10</v>
      </c>
      <c r="T441" s="121">
        <f t="shared" si="233"/>
        <v>10</v>
      </c>
      <c r="U441" s="121">
        <f t="shared" si="233"/>
        <v>10</v>
      </c>
      <c r="V441" s="121">
        <f t="shared" si="233"/>
        <v>10</v>
      </c>
      <c r="W441" s="121">
        <f t="shared" si="233"/>
        <v>10</v>
      </c>
      <c r="X441" s="121">
        <f t="shared" si="233"/>
        <v>10</v>
      </c>
      <c r="Y441" s="124">
        <f t="shared" si="233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4">IF(H441-H438=-1,3+H440)+IF(H441-H438=0,2+H440)+IF(H441-H438=1,1+H440)+IF(H441-H438=2,H440)+IF(H441-H438=3,IF(H440-1&gt;0,H440-1,0))+IF(H441-H438=4,IF(H440-2&gt;0,H440-2,0))</f>
        <v>0</v>
      </c>
      <c r="I442" s="127">
        <f t="shared" si="234"/>
        <v>0</v>
      </c>
      <c r="J442" s="127">
        <f t="shared" si="234"/>
        <v>0</v>
      </c>
      <c r="K442" s="127">
        <f t="shared" si="234"/>
        <v>0</v>
      </c>
      <c r="L442" s="127">
        <f t="shared" si="234"/>
        <v>0</v>
      </c>
      <c r="M442" s="127">
        <f t="shared" si="234"/>
        <v>0</v>
      </c>
      <c r="N442" s="127">
        <f t="shared" si="234"/>
        <v>0</v>
      </c>
      <c r="O442" s="128">
        <f t="shared" si="234"/>
        <v>0</v>
      </c>
      <c r="P442" s="129">
        <f>SUM(G442:O442)</f>
        <v>0</v>
      </c>
      <c r="Q442" s="130">
        <f t="shared" ref="Q442:Y442" si="235">IF(Q441-Q438=-1,3+Q440)+IF(Q441-Q438=0,2+Q440)+IF(Q441-Q438=1,1+Q440)+IF(Q441-Q438=2,Q440)+IF(Q441-Q438=3,IF(Q440-1&gt;0,Q440-1,0))+IF(Q441-Q438=4,IF(Q440-2&gt;0,Q440-2,0))</f>
        <v>0</v>
      </c>
      <c r="R442" s="131">
        <f t="shared" si="235"/>
        <v>0</v>
      </c>
      <c r="S442" s="131">
        <f t="shared" si="235"/>
        <v>0</v>
      </c>
      <c r="T442" s="131">
        <f t="shared" si="235"/>
        <v>0</v>
      </c>
      <c r="U442" s="131">
        <f t="shared" si="235"/>
        <v>0</v>
      </c>
      <c r="V442" s="131">
        <f t="shared" si="235"/>
        <v>0</v>
      </c>
      <c r="W442" s="131">
        <f t="shared" si="235"/>
        <v>0</v>
      </c>
      <c r="X442" s="131">
        <f t="shared" si="235"/>
        <v>0</v>
      </c>
      <c r="Y442" s="128">
        <f t="shared" si="235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6">IF(G441-G438=-2,4)+IF(G441-G438=-1,3)+IF(G441-G438=0,2)+IF(G441-G438=1,1)+IF(G441-G438&gt;2,0)</f>
        <v>0</v>
      </c>
      <c r="H443" s="134">
        <f t="shared" si="236"/>
        <v>0</v>
      </c>
      <c r="I443" s="134">
        <f t="shared" si="236"/>
        <v>0</v>
      </c>
      <c r="J443" s="134">
        <f t="shared" si="236"/>
        <v>0</v>
      </c>
      <c r="K443" s="134">
        <f t="shared" si="236"/>
        <v>0</v>
      </c>
      <c r="L443" s="134">
        <f t="shared" si="236"/>
        <v>0</v>
      </c>
      <c r="M443" s="134">
        <f t="shared" si="236"/>
        <v>0</v>
      </c>
      <c r="N443" s="134">
        <f t="shared" si="236"/>
        <v>0</v>
      </c>
      <c r="O443" s="135">
        <f t="shared" si="236"/>
        <v>0</v>
      </c>
      <c r="P443" s="136">
        <f>SUM(G443:O443)</f>
        <v>0</v>
      </c>
      <c r="Q443" s="135">
        <f t="shared" ref="Q443:Y443" si="237">IF(Q441-Q438=-2,4)+IF(Q441-Q438=-1,3)+IF(Q441-Q438=0,2)+IF(Q441-Q438=1,1)+IF(Q441-Q438&gt;2,0)</f>
        <v>0</v>
      </c>
      <c r="R443" s="135">
        <f t="shared" si="237"/>
        <v>0</v>
      </c>
      <c r="S443" s="135">
        <f t="shared" si="237"/>
        <v>0</v>
      </c>
      <c r="T443" s="135">
        <f t="shared" si="237"/>
        <v>0</v>
      </c>
      <c r="U443" s="135">
        <f t="shared" si="237"/>
        <v>0</v>
      </c>
      <c r="V443" s="135">
        <f t="shared" si="237"/>
        <v>0</v>
      </c>
      <c r="W443" s="135">
        <f t="shared" si="237"/>
        <v>0</v>
      </c>
      <c r="X443" s="135">
        <f t="shared" si="237"/>
        <v>0</v>
      </c>
      <c r="Y443" s="135">
        <f t="shared" si="237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8">H441-H438</f>
        <v>6</v>
      </c>
      <c r="I444" s="24">
        <f t="shared" si="238"/>
        <v>5</v>
      </c>
      <c r="J444" s="24">
        <f t="shared" si="238"/>
        <v>6</v>
      </c>
      <c r="K444" s="24">
        <f t="shared" si="238"/>
        <v>7</v>
      </c>
      <c r="L444" s="24">
        <f t="shared" si="238"/>
        <v>5</v>
      </c>
      <c r="M444" s="24">
        <f t="shared" si="238"/>
        <v>7</v>
      </c>
      <c r="N444" s="24">
        <f t="shared" si="238"/>
        <v>5</v>
      </c>
      <c r="O444" s="15">
        <f t="shared" si="238"/>
        <v>7</v>
      </c>
      <c r="P444" s="15"/>
      <c r="Q444" s="15">
        <f t="shared" ref="Q444:Y444" si="239">Q441-Q438</f>
        <v>6</v>
      </c>
      <c r="R444" s="15">
        <f t="shared" si="239"/>
        <v>6</v>
      </c>
      <c r="S444" s="15">
        <f t="shared" si="239"/>
        <v>7</v>
      </c>
      <c r="T444" s="15">
        <f t="shared" si="239"/>
        <v>5</v>
      </c>
      <c r="U444" s="15">
        <f t="shared" si="239"/>
        <v>7</v>
      </c>
      <c r="V444" s="15">
        <f t="shared" si="239"/>
        <v>6</v>
      </c>
      <c r="W444" s="15">
        <f t="shared" si="239"/>
        <v>6</v>
      </c>
      <c r="X444" s="15">
        <f t="shared" si="239"/>
        <v>5</v>
      </c>
      <c r="Y444" s="15">
        <f t="shared" si="239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37684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0">H$9</f>
        <v>4</v>
      </c>
      <c r="I461" s="103">
        <f t="shared" si="240"/>
        <v>5</v>
      </c>
      <c r="J461" s="103">
        <f t="shared" si="240"/>
        <v>4</v>
      </c>
      <c r="K461" s="103">
        <f t="shared" si="240"/>
        <v>3</v>
      </c>
      <c r="L461" s="103">
        <f t="shared" si="240"/>
        <v>5</v>
      </c>
      <c r="M461" s="103">
        <f t="shared" si="240"/>
        <v>3</v>
      </c>
      <c r="N461" s="103">
        <f t="shared" si="240"/>
        <v>5</v>
      </c>
      <c r="O461" s="103">
        <f t="shared" si="240"/>
        <v>3</v>
      </c>
      <c r="P461" s="104">
        <f>SUM(G461:O461)</f>
        <v>36</v>
      </c>
      <c r="Q461" s="103">
        <f t="shared" ref="Q461:Y461" si="241">Q$9</f>
        <v>4</v>
      </c>
      <c r="R461" s="105">
        <f t="shared" si="241"/>
        <v>4</v>
      </c>
      <c r="S461" s="105">
        <f t="shared" si="241"/>
        <v>3</v>
      </c>
      <c r="T461" s="105">
        <f t="shared" si="241"/>
        <v>5</v>
      </c>
      <c r="U461" s="105">
        <f t="shared" si="241"/>
        <v>3</v>
      </c>
      <c r="V461" s="105">
        <f t="shared" si="241"/>
        <v>4</v>
      </c>
      <c r="W461" s="105">
        <f t="shared" si="241"/>
        <v>4</v>
      </c>
      <c r="X461" s="105">
        <f t="shared" si="241"/>
        <v>5</v>
      </c>
      <c r="Y461" s="106">
        <f t="shared" si="241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242">H$10</f>
        <v>8</v>
      </c>
      <c r="I462" s="108">
        <f t="shared" si="242"/>
        <v>12</v>
      </c>
      <c r="J462" s="108">
        <f t="shared" si="242"/>
        <v>14</v>
      </c>
      <c r="K462" s="108">
        <f t="shared" si="242"/>
        <v>2</v>
      </c>
      <c r="L462" s="108">
        <f t="shared" si="242"/>
        <v>10</v>
      </c>
      <c r="M462" s="108">
        <f t="shared" si="242"/>
        <v>18</v>
      </c>
      <c r="N462" s="108">
        <f t="shared" si="242"/>
        <v>16</v>
      </c>
      <c r="O462" s="109">
        <f t="shared" si="242"/>
        <v>6</v>
      </c>
      <c r="P462" s="110"/>
      <c r="Q462" s="111">
        <f t="shared" ref="Q462:Y462" si="243">Q$10</f>
        <v>1</v>
      </c>
      <c r="R462" s="112">
        <f t="shared" si="243"/>
        <v>9</v>
      </c>
      <c r="S462" s="112">
        <f t="shared" si="243"/>
        <v>11</v>
      </c>
      <c r="T462" s="112">
        <f t="shared" si="243"/>
        <v>5</v>
      </c>
      <c r="U462" s="112">
        <f t="shared" si="243"/>
        <v>17</v>
      </c>
      <c r="V462" s="112">
        <f t="shared" si="243"/>
        <v>15</v>
      </c>
      <c r="W462" s="112">
        <f t="shared" si="243"/>
        <v>3</v>
      </c>
      <c r="X462" s="112">
        <f t="shared" si="243"/>
        <v>13</v>
      </c>
      <c r="Y462" s="109">
        <f t="shared" si="243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4">IF($Q458&lt;=18,IF(H462&lt;=$Q458,1,0),IF($Q458&lt;=36,IF(H462&lt;=($Q458-18),2,1),IF($Q458&lt;=54,IF(H462&lt;=($Q458-36),3,2),IF($Q458&gt;54,IF(H462&lt;=($Q458-54),4,3)))))</f>
        <v>#N/A</v>
      </c>
      <c r="I463" s="115" t="e">
        <f t="shared" si="244"/>
        <v>#N/A</v>
      </c>
      <c r="J463" s="115" t="e">
        <f t="shared" si="244"/>
        <v>#N/A</v>
      </c>
      <c r="K463" s="115" t="e">
        <f t="shared" si="244"/>
        <v>#N/A</v>
      </c>
      <c r="L463" s="115" t="e">
        <f t="shared" si="244"/>
        <v>#N/A</v>
      </c>
      <c r="M463" s="115" t="e">
        <f t="shared" si="244"/>
        <v>#N/A</v>
      </c>
      <c r="N463" s="115" t="e">
        <f t="shared" si="244"/>
        <v>#N/A</v>
      </c>
      <c r="O463" s="116" t="e">
        <f t="shared" si="244"/>
        <v>#N/A</v>
      </c>
      <c r="P463" s="117" t="e">
        <f>SUM(G463:O463)</f>
        <v>#N/A</v>
      </c>
      <c r="Q463" s="116" t="e">
        <f t="shared" ref="Q463:Y463" si="245">IF($Q458&lt;=18,IF(Q462&lt;=$Q458,1,0),IF($Q458&lt;=36,IF(Q462&lt;=($Q458-18),2,1),IF($Q458&lt;=54,IF(Q462&lt;=($Q458-36),3,2),IF($Q458&gt;54,IF(Q462&lt;=($Q458-54),4,3)))))</f>
        <v>#N/A</v>
      </c>
      <c r="R463" s="116" t="e">
        <f t="shared" si="245"/>
        <v>#N/A</v>
      </c>
      <c r="S463" s="116" t="e">
        <f t="shared" si="245"/>
        <v>#N/A</v>
      </c>
      <c r="T463" s="116" t="e">
        <f t="shared" si="245"/>
        <v>#N/A</v>
      </c>
      <c r="U463" s="116" t="e">
        <f t="shared" si="245"/>
        <v>#N/A</v>
      </c>
      <c r="V463" s="116" t="e">
        <f t="shared" si="245"/>
        <v>#N/A</v>
      </c>
      <c r="W463" s="116" t="e">
        <f t="shared" si="245"/>
        <v>#N/A</v>
      </c>
      <c r="X463" s="116" t="e">
        <f t="shared" si="245"/>
        <v>#N/A</v>
      </c>
      <c r="Y463" s="116" t="e">
        <f t="shared" si="245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6">G27</f>
        <v>10</v>
      </c>
      <c r="H464" s="121">
        <f t="shared" si="246"/>
        <v>10</v>
      </c>
      <c r="I464" s="121">
        <f t="shared" si="246"/>
        <v>10</v>
      </c>
      <c r="J464" s="121">
        <f t="shared" si="246"/>
        <v>10</v>
      </c>
      <c r="K464" s="121">
        <f t="shared" si="246"/>
        <v>10</v>
      </c>
      <c r="L464" s="121">
        <f t="shared" si="246"/>
        <v>10</v>
      </c>
      <c r="M464" s="121">
        <f t="shared" si="246"/>
        <v>10</v>
      </c>
      <c r="N464" s="121">
        <f t="shared" si="246"/>
        <v>10</v>
      </c>
      <c r="O464" s="121">
        <f t="shared" si="246"/>
        <v>10</v>
      </c>
      <c r="P464" s="122">
        <f>SUM(G464:O464)</f>
        <v>90</v>
      </c>
      <c r="Q464" s="123">
        <f t="shared" ref="Q464:Y464" si="247">Q27</f>
        <v>10</v>
      </c>
      <c r="R464" s="121">
        <f t="shared" si="247"/>
        <v>10</v>
      </c>
      <c r="S464" s="121">
        <f t="shared" si="247"/>
        <v>10</v>
      </c>
      <c r="T464" s="121">
        <f t="shared" si="247"/>
        <v>10</v>
      </c>
      <c r="U464" s="121">
        <f t="shared" si="247"/>
        <v>10</v>
      </c>
      <c r="V464" s="121">
        <f t="shared" si="247"/>
        <v>10</v>
      </c>
      <c r="W464" s="121">
        <f t="shared" si="247"/>
        <v>10</v>
      </c>
      <c r="X464" s="121">
        <f t="shared" si="247"/>
        <v>10</v>
      </c>
      <c r="Y464" s="124">
        <f t="shared" si="247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8">IF(H464-H461=-1,3+H463)+IF(H464-H461=0,2+H463)+IF(H464-H461=1,1+H463)+IF(H464-H461=2,H463)+IF(H464-H461=3,IF(H463-1&gt;0,H463-1,0))+IF(H464-H461=4,IF(H463-2&gt;0,H463-2,0))</f>
        <v>0</v>
      </c>
      <c r="I465" s="127">
        <f t="shared" si="248"/>
        <v>0</v>
      </c>
      <c r="J465" s="127">
        <f t="shared" si="248"/>
        <v>0</v>
      </c>
      <c r="K465" s="127">
        <f t="shared" si="248"/>
        <v>0</v>
      </c>
      <c r="L465" s="127">
        <f t="shared" si="248"/>
        <v>0</v>
      </c>
      <c r="M465" s="127">
        <f t="shared" si="248"/>
        <v>0</v>
      </c>
      <c r="N465" s="127">
        <f t="shared" si="248"/>
        <v>0</v>
      </c>
      <c r="O465" s="128">
        <f t="shared" si="248"/>
        <v>0</v>
      </c>
      <c r="P465" s="129">
        <f>SUM(G465:O465)</f>
        <v>0</v>
      </c>
      <c r="Q465" s="130">
        <f t="shared" ref="Q465:Y465" si="249">IF(Q464-Q461=-1,3+Q463)+IF(Q464-Q461=0,2+Q463)+IF(Q464-Q461=1,1+Q463)+IF(Q464-Q461=2,Q463)+IF(Q464-Q461=3,IF(Q463-1&gt;0,Q463-1,0))+IF(Q464-Q461=4,IF(Q463-2&gt;0,Q463-2,0))</f>
        <v>0</v>
      </c>
      <c r="R465" s="131">
        <f t="shared" si="249"/>
        <v>0</v>
      </c>
      <c r="S465" s="131">
        <f t="shared" si="249"/>
        <v>0</v>
      </c>
      <c r="T465" s="131">
        <f t="shared" si="249"/>
        <v>0</v>
      </c>
      <c r="U465" s="131">
        <f t="shared" si="249"/>
        <v>0</v>
      </c>
      <c r="V465" s="131">
        <f t="shared" si="249"/>
        <v>0</v>
      </c>
      <c r="W465" s="131">
        <f t="shared" si="249"/>
        <v>0</v>
      </c>
      <c r="X465" s="131">
        <f t="shared" si="249"/>
        <v>0</v>
      </c>
      <c r="Y465" s="128">
        <f t="shared" si="249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0">IF(G464-G461=-2,4)+IF(G464-G461=-1,3)+IF(G464-G461=0,2)+IF(G464-G461=1,1)+IF(G464-G461&gt;2,0)</f>
        <v>0</v>
      </c>
      <c r="H466" s="134">
        <f t="shared" si="250"/>
        <v>0</v>
      </c>
      <c r="I466" s="134">
        <f t="shared" si="250"/>
        <v>0</v>
      </c>
      <c r="J466" s="134">
        <f t="shared" si="250"/>
        <v>0</v>
      </c>
      <c r="K466" s="134">
        <f t="shared" si="250"/>
        <v>0</v>
      </c>
      <c r="L466" s="134">
        <f t="shared" si="250"/>
        <v>0</v>
      </c>
      <c r="M466" s="134">
        <f t="shared" si="250"/>
        <v>0</v>
      </c>
      <c r="N466" s="134">
        <f t="shared" si="250"/>
        <v>0</v>
      </c>
      <c r="O466" s="135">
        <f t="shared" si="250"/>
        <v>0</v>
      </c>
      <c r="P466" s="136">
        <f>SUM(G466:O466)</f>
        <v>0</v>
      </c>
      <c r="Q466" s="135">
        <f t="shared" ref="Q466:Y466" si="251">IF(Q464-Q461=-2,4)+IF(Q464-Q461=-1,3)+IF(Q464-Q461=0,2)+IF(Q464-Q461=1,1)+IF(Q464-Q461&gt;2,0)</f>
        <v>0</v>
      </c>
      <c r="R466" s="135">
        <f t="shared" si="251"/>
        <v>0</v>
      </c>
      <c r="S466" s="135">
        <f t="shared" si="251"/>
        <v>0</v>
      </c>
      <c r="T466" s="135">
        <f t="shared" si="251"/>
        <v>0</v>
      </c>
      <c r="U466" s="135">
        <f t="shared" si="251"/>
        <v>0</v>
      </c>
      <c r="V466" s="135">
        <f t="shared" si="251"/>
        <v>0</v>
      </c>
      <c r="W466" s="135">
        <f t="shared" si="251"/>
        <v>0</v>
      </c>
      <c r="X466" s="135">
        <f t="shared" si="251"/>
        <v>0</v>
      </c>
      <c r="Y466" s="135">
        <f t="shared" si="251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2">H464-H461</f>
        <v>6</v>
      </c>
      <c r="I467" s="24">
        <f t="shared" si="252"/>
        <v>5</v>
      </c>
      <c r="J467" s="24">
        <f t="shared" si="252"/>
        <v>6</v>
      </c>
      <c r="K467" s="24">
        <f t="shared" si="252"/>
        <v>7</v>
      </c>
      <c r="L467" s="24">
        <f t="shared" si="252"/>
        <v>5</v>
      </c>
      <c r="M467" s="24">
        <f t="shared" si="252"/>
        <v>7</v>
      </c>
      <c r="N467" s="24">
        <f t="shared" si="252"/>
        <v>5</v>
      </c>
      <c r="O467" s="15">
        <f t="shared" si="252"/>
        <v>7</v>
      </c>
      <c r="P467" s="15"/>
      <c r="Q467" s="15">
        <f t="shared" ref="Q467:Y467" si="253">Q464-Q461</f>
        <v>6</v>
      </c>
      <c r="R467" s="15">
        <f t="shared" si="253"/>
        <v>6</v>
      </c>
      <c r="S467" s="15">
        <f t="shared" si="253"/>
        <v>7</v>
      </c>
      <c r="T467" s="15">
        <f t="shared" si="253"/>
        <v>5</v>
      </c>
      <c r="U467" s="15">
        <f t="shared" si="253"/>
        <v>7</v>
      </c>
      <c r="V467" s="15">
        <f t="shared" si="253"/>
        <v>6</v>
      </c>
      <c r="W467" s="15">
        <f t="shared" si="253"/>
        <v>6</v>
      </c>
      <c r="X467" s="15">
        <f t="shared" si="253"/>
        <v>5</v>
      </c>
      <c r="Y467" s="15">
        <f t="shared" si="253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37684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4">H$9</f>
        <v>4</v>
      </c>
      <c r="I484" s="103">
        <f t="shared" si="254"/>
        <v>5</v>
      </c>
      <c r="J484" s="103">
        <f t="shared" si="254"/>
        <v>4</v>
      </c>
      <c r="K484" s="103">
        <f t="shared" si="254"/>
        <v>3</v>
      </c>
      <c r="L484" s="103">
        <f t="shared" si="254"/>
        <v>5</v>
      </c>
      <c r="M484" s="103">
        <f t="shared" si="254"/>
        <v>3</v>
      </c>
      <c r="N484" s="103">
        <f t="shared" si="254"/>
        <v>5</v>
      </c>
      <c r="O484" s="103">
        <f t="shared" si="254"/>
        <v>3</v>
      </c>
      <c r="P484" s="104">
        <f>SUM(G484:O484)</f>
        <v>36</v>
      </c>
      <c r="Q484" s="103">
        <f t="shared" ref="Q484:Y484" si="255">Q$9</f>
        <v>4</v>
      </c>
      <c r="R484" s="105">
        <f t="shared" si="255"/>
        <v>4</v>
      </c>
      <c r="S484" s="105">
        <f t="shared" si="255"/>
        <v>3</v>
      </c>
      <c r="T484" s="105">
        <f t="shared" si="255"/>
        <v>5</v>
      </c>
      <c r="U484" s="105">
        <f t="shared" si="255"/>
        <v>3</v>
      </c>
      <c r="V484" s="105">
        <f t="shared" si="255"/>
        <v>4</v>
      </c>
      <c r="W484" s="105">
        <f t="shared" si="255"/>
        <v>4</v>
      </c>
      <c r="X484" s="105">
        <f t="shared" si="255"/>
        <v>5</v>
      </c>
      <c r="Y484" s="106">
        <f t="shared" si="25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256">H$10</f>
        <v>8</v>
      </c>
      <c r="I485" s="108">
        <f t="shared" si="256"/>
        <v>12</v>
      </c>
      <c r="J485" s="108">
        <f t="shared" si="256"/>
        <v>14</v>
      </c>
      <c r="K485" s="108">
        <f t="shared" si="256"/>
        <v>2</v>
      </c>
      <c r="L485" s="108">
        <f t="shared" si="256"/>
        <v>10</v>
      </c>
      <c r="M485" s="108">
        <f t="shared" si="256"/>
        <v>18</v>
      </c>
      <c r="N485" s="108">
        <f t="shared" si="256"/>
        <v>16</v>
      </c>
      <c r="O485" s="109">
        <f t="shared" si="256"/>
        <v>6</v>
      </c>
      <c r="P485" s="110"/>
      <c r="Q485" s="111">
        <f t="shared" ref="Q485:Y485" si="257">Q$10</f>
        <v>1</v>
      </c>
      <c r="R485" s="112">
        <f t="shared" si="257"/>
        <v>9</v>
      </c>
      <c r="S485" s="112">
        <f t="shared" si="257"/>
        <v>11</v>
      </c>
      <c r="T485" s="112">
        <f t="shared" si="257"/>
        <v>5</v>
      </c>
      <c r="U485" s="112">
        <f t="shared" si="257"/>
        <v>17</v>
      </c>
      <c r="V485" s="112">
        <f t="shared" si="257"/>
        <v>15</v>
      </c>
      <c r="W485" s="112">
        <f t="shared" si="257"/>
        <v>3</v>
      </c>
      <c r="X485" s="112">
        <f t="shared" si="257"/>
        <v>13</v>
      </c>
      <c r="Y485" s="109">
        <f t="shared" si="25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8">IF($Q481&lt;=18,IF(H485&lt;=$Q481,1,0),IF($Q481&lt;=36,IF(H485&lt;=($Q481-18),2,1),IF($Q481&lt;=54,IF(H485&lt;=($Q481-36),3,2),IF($Q481&gt;54,IF(H485&lt;=($Q481-54),4,3)))))</f>
        <v>#N/A</v>
      </c>
      <c r="I486" s="115" t="e">
        <f t="shared" si="258"/>
        <v>#N/A</v>
      </c>
      <c r="J486" s="115" t="e">
        <f t="shared" si="258"/>
        <v>#N/A</v>
      </c>
      <c r="K486" s="115" t="e">
        <f t="shared" si="258"/>
        <v>#N/A</v>
      </c>
      <c r="L486" s="115" t="e">
        <f t="shared" si="258"/>
        <v>#N/A</v>
      </c>
      <c r="M486" s="115" t="e">
        <f t="shared" si="258"/>
        <v>#N/A</v>
      </c>
      <c r="N486" s="115" t="e">
        <f t="shared" si="258"/>
        <v>#N/A</v>
      </c>
      <c r="O486" s="116" t="e">
        <f t="shared" si="258"/>
        <v>#N/A</v>
      </c>
      <c r="P486" s="117" t="e">
        <f>SUM(G486:O486)</f>
        <v>#N/A</v>
      </c>
      <c r="Q486" s="116" t="e">
        <f t="shared" ref="Q486:Y486" si="259">IF($Q481&lt;=18,IF(Q485&lt;=$Q481,1,0),IF($Q481&lt;=36,IF(Q485&lt;=($Q481-18),2,1),IF($Q481&lt;=54,IF(Q485&lt;=($Q481-36),3,2),IF($Q481&gt;54,IF(Q485&lt;=($Q481-54),4,3)))))</f>
        <v>#N/A</v>
      </c>
      <c r="R486" s="116" t="e">
        <f t="shared" si="259"/>
        <v>#N/A</v>
      </c>
      <c r="S486" s="116" t="e">
        <f t="shared" si="259"/>
        <v>#N/A</v>
      </c>
      <c r="T486" s="116" t="e">
        <f t="shared" si="259"/>
        <v>#N/A</v>
      </c>
      <c r="U486" s="116" t="e">
        <f t="shared" si="259"/>
        <v>#N/A</v>
      </c>
      <c r="V486" s="116" t="e">
        <f t="shared" si="259"/>
        <v>#N/A</v>
      </c>
      <c r="W486" s="116" t="e">
        <f t="shared" si="259"/>
        <v>#N/A</v>
      </c>
      <c r="X486" s="116" t="e">
        <f t="shared" si="259"/>
        <v>#N/A</v>
      </c>
      <c r="Y486" s="116" t="e">
        <f t="shared" si="259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0">G28</f>
        <v>10</v>
      </c>
      <c r="H487" s="121">
        <f t="shared" si="260"/>
        <v>10</v>
      </c>
      <c r="I487" s="121">
        <f t="shared" si="260"/>
        <v>10</v>
      </c>
      <c r="J487" s="121">
        <f t="shared" si="260"/>
        <v>10</v>
      </c>
      <c r="K487" s="121">
        <f t="shared" si="260"/>
        <v>10</v>
      </c>
      <c r="L487" s="121">
        <f t="shared" si="260"/>
        <v>10</v>
      </c>
      <c r="M487" s="121">
        <f t="shared" si="260"/>
        <v>10</v>
      </c>
      <c r="N487" s="121">
        <f t="shared" si="260"/>
        <v>10</v>
      </c>
      <c r="O487" s="121">
        <f t="shared" si="260"/>
        <v>10</v>
      </c>
      <c r="P487" s="122">
        <f>SUM(G487:O487)</f>
        <v>90</v>
      </c>
      <c r="Q487" s="123">
        <f t="shared" ref="Q487:Y487" si="261">Q28</f>
        <v>10</v>
      </c>
      <c r="R487" s="121">
        <f t="shared" si="261"/>
        <v>10</v>
      </c>
      <c r="S487" s="121">
        <f t="shared" si="261"/>
        <v>10</v>
      </c>
      <c r="T487" s="121">
        <f t="shared" si="261"/>
        <v>10</v>
      </c>
      <c r="U487" s="121">
        <f t="shared" si="261"/>
        <v>10</v>
      </c>
      <c r="V487" s="121">
        <f t="shared" si="261"/>
        <v>10</v>
      </c>
      <c r="W487" s="121">
        <f t="shared" si="261"/>
        <v>10</v>
      </c>
      <c r="X487" s="121">
        <f t="shared" si="261"/>
        <v>10</v>
      </c>
      <c r="Y487" s="124">
        <f t="shared" si="261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2">IF(H487-H484=-1,3+H486)+IF(H487-H484=0,2+H486)+IF(H487-H484=1,1+H486)+IF(H487-H484=2,H486)+IF(H487-H484=3,IF(H486-1&gt;0,H486-1,0))+IF(H487-H484=4,IF(H486-2&gt;0,H486-2,0))</f>
        <v>0</v>
      </c>
      <c r="I488" s="127">
        <f t="shared" si="262"/>
        <v>0</v>
      </c>
      <c r="J488" s="127">
        <f t="shared" si="262"/>
        <v>0</v>
      </c>
      <c r="K488" s="127">
        <f t="shared" si="262"/>
        <v>0</v>
      </c>
      <c r="L488" s="127">
        <f t="shared" si="262"/>
        <v>0</v>
      </c>
      <c r="M488" s="127">
        <f t="shared" si="262"/>
        <v>0</v>
      </c>
      <c r="N488" s="127">
        <f t="shared" si="262"/>
        <v>0</v>
      </c>
      <c r="O488" s="128">
        <f t="shared" si="262"/>
        <v>0</v>
      </c>
      <c r="P488" s="129">
        <f>SUM(G488:O488)</f>
        <v>0</v>
      </c>
      <c r="Q488" s="130">
        <f t="shared" ref="Q488:Y488" si="263">IF(Q487-Q484=-1,3+Q486)+IF(Q487-Q484=0,2+Q486)+IF(Q487-Q484=1,1+Q486)+IF(Q487-Q484=2,Q486)+IF(Q487-Q484=3,IF(Q486-1&gt;0,Q486-1,0))+IF(Q487-Q484=4,IF(Q486-2&gt;0,Q486-2,0))</f>
        <v>0</v>
      </c>
      <c r="R488" s="131">
        <f t="shared" si="263"/>
        <v>0</v>
      </c>
      <c r="S488" s="131">
        <f t="shared" si="263"/>
        <v>0</v>
      </c>
      <c r="T488" s="131">
        <f t="shared" si="263"/>
        <v>0</v>
      </c>
      <c r="U488" s="131">
        <f t="shared" si="263"/>
        <v>0</v>
      </c>
      <c r="V488" s="131">
        <f t="shared" si="263"/>
        <v>0</v>
      </c>
      <c r="W488" s="131">
        <f t="shared" si="263"/>
        <v>0</v>
      </c>
      <c r="X488" s="131">
        <f t="shared" si="263"/>
        <v>0</v>
      </c>
      <c r="Y488" s="128">
        <f t="shared" si="263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4">IF(G487-G484=-2,4)+IF(G487-G484=-1,3)+IF(G487-G484=0,2)+IF(G487-G484=1,1)+IF(G487-G484&gt;2,0)</f>
        <v>0</v>
      </c>
      <c r="H489" s="134">
        <f t="shared" si="264"/>
        <v>0</v>
      </c>
      <c r="I489" s="134">
        <f t="shared" si="264"/>
        <v>0</v>
      </c>
      <c r="J489" s="134">
        <f t="shared" si="264"/>
        <v>0</v>
      </c>
      <c r="K489" s="134">
        <f t="shared" si="264"/>
        <v>0</v>
      </c>
      <c r="L489" s="134">
        <f t="shared" si="264"/>
        <v>0</v>
      </c>
      <c r="M489" s="134">
        <f t="shared" si="264"/>
        <v>0</v>
      </c>
      <c r="N489" s="134">
        <f t="shared" si="264"/>
        <v>0</v>
      </c>
      <c r="O489" s="135">
        <f t="shared" si="264"/>
        <v>0</v>
      </c>
      <c r="P489" s="136">
        <f>SUM(G489:O489)</f>
        <v>0</v>
      </c>
      <c r="Q489" s="135">
        <f t="shared" ref="Q489:Y489" si="265">IF(Q487-Q484=-2,4)+IF(Q487-Q484=-1,3)+IF(Q487-Q484=0,2)+IF(Q487-Q484=1,1)+IF(Q487-Q484&gt;2,0)</f>
        <v>0</v>
      </c>
      <c r="R489" s="135">
        <f t="shared" si="265"/>
        <v>0</v>
      </c>
      <c r="S489" s="135">
        <f t="shared" si="265"/>
        <v>0</v>
      </c>
      <c r="T489" s="135">
        <f t="shared" si="265"/>
        <v>0</v>
      </c>
      <c r="U489" s="135">
        <f t="shared" si="265"/>
        <v>0</v>
      </c>
      <c r="V489" s="135">
        <f t="shared" si="265"/>
        <v>0</v>
      </c>
      <c r="W489" s="135">
        <f t="shared" si="265"/>
        <v>0</v>
      </c>
      <c r="X489" s="135">
        <f t="shared" si="265"/>
        <v>0</v>
      </c>
      <c r="Y489" s="135">
        <f t="shared" si="265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6">H487-H484</f>
        <v>6</v>
      </c>
      <c r="I490" s="24">
        <f t="shared" si="266"/>
        <v>5</v>
      </c>
      <c r="J490" s="24">
        <f t="shared" si="266"/>
        <v>6</v>
      </c>
      <c r="K490" s="24">
        <f t="shared" si="266"/>
        <v>7</v>
      </c>
      <c r="L490" s="24">
        <f t="shared" si="266"/>
        <v>5</v>
      </c>
      <c r="M490" s="24">
        <f t="shared" si="266"/>
        <v>7</v>
      </c>
      <c r="N490" s="24">
        <f t="shared" si="266"/>
        <v>5</v>
      </c>
      <c r="O490" s="15">
        <f t="shared" si="266"/>
        <v>7</v>
      </c>
      <c r="P490" s="15"/>
      <c r="Q490" s="15">
        <f t="shared" ref="Q490:Y490" si="267">Q487-Q484</f>
        <v>6</v>
      </c>
      <c r="R490" s="15">
        <f t="shared" si="267"/>
        <v>6</v>
      </c>
      <c r="S490" s="15">
        <f t="shared" si="267"/>
        <v>7</v>
      </c>
      <c r="T490" s="15">
        <f t="shared" si="267"/>
        <v>5</v>
      </c>
      <c r="U490" s="15">
        <f t="shared" si="267"/>
        <v>7</v>
      </c>
      <c r="V490" s="15">
        <f t="shared" si="267"/>
        <v>6</v>
      </c>
      <c r="W490" s="15">
        <f t="shared" si="267"/>
        <v>6</v>
      </c>
      <c r="X490" s="15">
        <f t="shared" si="267"/>
        <v>5</v>
      </c>
      <c r="Y490" s="15">
        <f t="shared" si="267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37684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8">H$9</f>
        <v>4</v>
      </c>
      <c r="I507" s="103">
        <f t="shared" si="268"/>
        <v>5</v>
      </c>
      <c r="J507" s="103">
        <f t="shared" si="268"/>
        <v>4</v>
      </c>
      <c r="K507" s="103">
        <f t="shared" si="268"/>
        <v>3</v>
      </c>
      <c r="L507" s="103">
        <f t="shared" si="268"/>
        <v>5</v>
      </c>
      <c r="M507" s="103">
        <f t="shared" si="268"/>
        <v>3</v>
      </c>
      <c r="N507" s="103">
        <f t="shared" si="268"/>
        <v>5</v>
      </c>
      <c r="O507" s="103">
        <f t="shared" si="268"/>
        <v>3</v>
      </c>
      <c r="P507" s="104">
        <f>SUM(G507:O507)</f>
        <v>36</v>
      </c>
      <c r="Q507" s="103">
        <f t="shared" ref="Q507:Y507" si="269">Q$9</f>
        <v>4</v>
      </c>
      <c r="R507" s="105">
        <f t="shared" si="269"/>
        <v>4</v>
      </c>
      <c r="S507" s="105">
        <f t="shared" si="269"/>
        <v>3</v>
      </c>
      <c r="T507" s="105">
        <f t="shared" si="269"/>
        <v>5</v>
      </c>
      <c r="U507" s="105">
        <f t="shared" si="269"/>
        <v>3</v>
      </c>
      <c r="V507" s="105">
        <f t="shared" si="269"/>
        <v>4</v>
      </c>
      <c r="W507" s="105">
        <f t="shared" si="269"/>
        <v>4</v>
      </c>
      <c r="X507" s="105">
        <f t="shared" si="269"/>
        <v>5</v>
      </c>
      <c r="Y507" s="106">
        <f t="shared" si="269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270">H$10</f>
        <v>8</v>
      </c>
      <c r="I508" s="108">
        <f t="shared" si="270"/>
        <v>12</v>
      </c>
      <c r="J508" s="108">
        <f t="shared" si="270"/>
        <v>14</v>
      </c>
      <c r="K508" s="108">
        <f t="shared" si="270"/>
        <v>2</v>
      </c>
      <c r="L508" s="108">
        <f t="shared" si="270"/>
        <v>10</v>
      </c>
      <c r="M508" s="108">
        <f t="shared" si="270"/>
        <v>18</v>
      </c>
      <c r="N508" s="108">
        <f t="shared" si="270"/>
        <v>16</v>
      </c>
      <c r="O508" s="109">
        <f t="shared" si="270"/>
        <v>6</v>
      </c>
      <c r="P508" s="110"/>
      <c r="Q508" s="111">
        <f t="shared" ref="Q508:Y508" si="271">Q$10</f>
        <v>1</v>
      </c>
      <c r="R508" s="112">
        <f t="shared" si="271"/>
        <v>9</v>
      </c>
      <c r="S508" s="112">
        <f t="shared" si="271"/>
        <v>11</v>
      </c>
      <c r="T508" s="112">
        <f t="shared" si="271"/>
        <v>5</v>
      </c>
      <c r="U508" s="112">
        <f t="shared" si="271"/>
        <v>17</v>
      </c>
      <c r="V508" s="112">
        <f t="shared" si="271"/>
        <v>15</v>
      </c>
      <c r="W508" s="112">
        <f t="shared" si="271"/>
        <v>3</v>
      </c>
      <c r="X508" s="112">
        <f t="shared" si="271"/>
        <v>13</v>
      </c>
      <c r="Y508" s="109">
        <f t="shared" si="271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2">IF($Q504&lt;=18,IF(H508&lt;=$Q504,1,0),IF($Q504&lt;=36,IF(H508&lt;=($Q504-18),2,1),IF($Q504&lt;=54,IF(H508&lt;=($Q504-36),3,2),IF($Q504&gt;54,IF(H508&lt;=($Q504-54),4,3)))))</f>
        <v>#N/A</v>
      </c>
      <c r="I509" s="115" t="e">
        <f t="shared" si="272"/>
        <v>#N/A</v>
      </c>
      <c r="J509" s="115" t="e">
        <f t="shared" si="272"/>
        <v>#N/A</v>
      </c>
      <c r="K509" s="115" t="e">
        <f t="shared" si="272"/>
        <v>#N/A</v>
      </c>
      <c r="L509" s="115" t="e">
        <f t="shared" si="272"/>
        <v>#N/A</v>
      </c>
      <c r="M509" s="115" t="e">
        <f t="shared" si="272"/>
        <v>#N/A</v>
      </c>
      <c r="N509" s="115" t="e">
        <f t="shared" si="272"/>
        <v>#N/A</v>
      </c>
      <c r="O509" s="116" t="e">
        <f t="shared" si="272"/>
        <v>#N/A</v>
      </c>
      <c r="P509" s="117" t="e">
        <f>SUM(G509:O509)</f>
        <v>#N/A</v>
      </c>
      <c r="Q509" s="116" t="e">
        <f t="shared" ref="Q509:Y509" si="273">IF($Q504&lt;=18,IF(Q508&lt;=$Q504,1,0),IF($Q504&lt;=36,IF(Q508&lt;=($Q504-18),2,1),IF($Q504&lt;=54,IF(Q508&lt;=($Q504-36),3,2),IF($Q504&gt;54,IF(Q508&lt;=($Q504-54),4,3)))))</f>
        <v>#N/A</v>
      </c>
      <c r="R509" s="116" t="e">
        <f t="shared" si="273"/>
        <v>#N/A</v>
      </c>
      <c r="S509" s="116" t="e">
        <f t="shared" si="273"/>
        <v>#N/A</v>
      </c>
      <c r="T509" s="116" t="e">
        <f t="shared" si="273"/>
        <v>#N/A</v>
      </c>
      <c r="U509" s="116" t="e">
        <f t="shared" si="273"/>
        <v>#N/A</v>
      </c>
      <c r="V509" s="116" t="e">
        <f t="shared" si="273"/>
        <v>#N/A</v>
      </c>
      <c r="W509" s="116" t="e">
        <f t="shared" si="273"/>
        <v>#N/A</v>
      </c>
      <c r="X509" s="116" t="e">
        <f t="shared" si="273"/>
        <v>#N/A</v>
      </c>
      <c r="Y509" s="116" t="e">
        <f t="shared" si="273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4">G29</f>
        <v>10</v>
      </c>
      <c r="H510" s="121">
        <f t="shared" si="274"/>
        <v>10</v>
      </c>
      <c r="I510" s="121">
        <f t="shared" si="274"/>
        <v>10</v>
      </c>
      <c r="J510" s="121">
        <f t="shared" si="274"/>
        <v>10</v>
      </c>
      <c r="K510" s="121">
        <f t="shared" si="274"/>
        <v>10</v>
      </c>
      <c r="L510" s="121">
        <f t="shared" si="274"/>
        <v>10</v>
      </c>
      <c r="M510" s="121">
        <f t="shared" si="274"/>
        <v>10</v>
      </c>
      <c r="N510" s="121">
        <f t="shared" si="274"/>
        <v>10</v>
      </c>
      <c r="O510" s="121">
        <f t="shared" si="274"/>
        <v>10</v>
      </c>
      <c r="P510" s="122">
        <f>SUM(G510:O510)</f>
        <v>90</v>
      </c>
      <c r="Q510" s="123">
        <f t="shared" ref="Q510:Y510" si="275">Q29</f>
        <v>10</v>
      </c>
      <c r="R510" s="121">
        <f t="shared" si="275"/>
        <v>10</v>
      </c>
      <c r="S510" s="121">
        <f t="shared" si="275"/>
        <v>10</v>
      </c>
      <c r="T510" s="121">
        <f t="shared" si="275"/>
        <v>10</v>
      </c>
      <c r="U510" s="121">
        <f t="shared" si="275"/>
        <v>10</v>
      </c>
      <c r="V510" s="121">
        <f t="shared" si="275"/>
        <v>10</v>
      </c>
      <c r="W510" s="121">
        <f t="shared" si="275"/>
        <v>10</v>
      </c>
      <c r="X510" s="121">
        <f t="shared" si="275"/>
        <v>10</v>
      </c>
      <c r="Y510" s="124">
        <f t="shared" si="27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6">IF(H510-H507=-1,3+H509)+IF(H510-H507=0,2+H509)+IF(H510-H507=1,1+H509)+IF(H510-H507=2,H509)+IF(H510-H507=3,IF(H509-1&gt;0,H509-1,0))+IF(H510-H507=4,IF(H509-2&gt;0,H509-2,0))</f>
        <v>0</v>
      </c>
      <c r="I511" s="127">
        <f t="shared" si="276"/>
        <v>0</v>
      </c>
      <c r="J511" s="127">
        <f t="shared" si="276"/>
        <v>0</v>
      </c>
      <c r="K511" s="127">
        <f t="shared" si="276"/>
        <v>0</v>
      </c>
      <c r="L511" s="127">
        <f t="shared" si="276"/>
        <v>0</v>
      </c>
      <c r="M511" s="127">
        <f t="shared" si="276"/>
        <v>0</v>
      </c>
      <c r="N511" s="127">
        <f t="shared" si="276"/>
        <v>0</v>
      </c>
      <c r="O511" s="128">
        <f t="shared" si="276"/>
        <v>0</v>
      </c>
      <c r="P511" s="129">
        <f>SUM(G511:O511)</f>
        <v>0</v>
      </c>
      <c r="Q511" s="130">
        <f t="shared" ref="Q511:Y511" si="277">IF(Q510-Q507=-1,3+Q509)+IF(Q510-Q507=0,2+Q509)+IF(Q510-Q507=1,1+Q509)+IF(Q510-Q507=2,Q509)+IF(Q510-Q507=3,IF(Q509-1&gt;0,Q509-1,0))+IF(Q510-Q507=4,IF(Q509-2&gt;0,Q509-2,0))</f>
        <v>0</v>
      </c>
      <c r="R511" s="131">
        <f t="shared" si="277"/>
        <v>0</v>
      </c>
      <c r="S511" s="131">
        <f t="shared" si="277"/>
        <v>0</v>
      </c>
      <c r="T511" s="131">
        <f t="shared" si="277"/>
        <v>0</v>
      </c>
      <c r="U511" s="131">
        <f t="shared" si="277"/>
        <v>0</v>
      </c>
      <c r="V511" s="131">
        <f t="shared" si="277"/>
        <v>0</v>
      </c>
      <c r="W511" s="131">
        <f t="shared" si="277"/>
        <v>0</v>
      </c>
      <c r="X511" s="131">
        <f t="shared" si="277"/>
        <v>0</v>
      </c>
      <c r="Y511" s="128">
        <f t="shared" si="27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8">IF(G510-G507=-2,4)+IF(G510-G507=-1,3)+IF(G510-G507=0,2)+IF(G510-G507=1,1)+IF(G510-G507&gt;2,0)</f>
        <v>0</v>
      </c>
      <c r="H512" s="134">
        <f t="shared" si="278"/>
        <v>0</v>
      </c>
      <c r="I512" s="134">
        <f t="shared" si="278"/>
        <v>0</v>
      </c>
      <c r="J512" s="134">
        <f t="shared" si="278"/>
        <v>0</v>
      </c>
      <c r="K512" s="134">
        <f t="shared" si="278"/>
        <v>0</v>
      </c>
      <c r="L512" s="134">
        <f t="shared" si="278"/>
        <v>0</v>
      </c>
      <c r="M512" s="134">
        <f t="shared" si="278"/>
        <v>0</v>
      </c>
      <c r="N512" s="134">
        <f t="shared" si="278"/>
        <v>0</v>
      </c>
      <c r="O512" s="135">
        <f t="shared" si="278"/>
        <v>0</v>
      </c>
      <c r="P512" s="136">
        <f>SUM(G512:O512)</f>
        <v>0</v>
      </c>
      <c r="Q512" s="135">
        <f t="shared" ref="Q512:Y512" si="279">IF(Q510-Q507=-2,4)+IF(Q510-Q507=-1,3)+IF(Q510-Q507=0,2)+IF(Q510-Q507=1,1)+IF(Q510-Q507&gt;2,0)</f>
        <v>0</v>
      </c>
      <c r="R512" s="135">
        <f t="shared" si="279"/>
        <v>0</v>
      </c>
      <c r="S512" s="135">
        <f t="shared" si="279"/>
        <v>0</v>
      </c>
      <c r="T512" s="135">
        <f t="shared" si="279"/>
        <v>0</v>
      </c>
      <c r="U512" s="135">
        <f t="shared" si="279"/>
        <v>0</v>
      </c>
      <c r="V512" s="135">
        <f t="shared" si="279"/>
        <v>0</v>
      </c>
      <c r="W512" s="135">
        <f t="shared" si="279"/>
        <v>0</v>
      </c>
      <c r="X512" s="135">
        <f t="shared" si="279"/>
        <v>0</v>
      </c>
      <c r="Y512" s="135">
        <f t="shared" si="27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0">H510-H507</f>
        <v>6</v>
      </c>
      <c r="I513" s="24">
        <f t="shared" si="280"/>
        <v>5</v>
      </c>
      <c r="J513" s="24">
        <f t="shared" si="280"/>
        <v>6</v>
      </c>
      <c r="K513" s="24">
        <f t="shared" si="280"/>
        <v>7</v>
      </c>
      <c r="L513" s="24">
        <f t="shared" si="280"/>
        <v>5</v>
      </c>
      <c r="M513" s="24">
        <f t="shared" si="280"/>
        <v>7</v>
      </c>
      <c r="N513" s="24">
        <f t="shared" si="280"/>
        <v>5</v>
      </c>
      <c r="O513" s="15">
        <f t="shared" si="280"/>
        <v>7</v>
      </c>
      <c r="P513" s="15"/>
      <c r="Q513" s="15">
        <f t="shared" ref="Q513:Y513" si="281">Q510-Q507</f>
        <v>6</v>
      </c>
      <c r="R513" s="15">
        <f t="shared" si="281"/>
        <v>6</v>
      </c>
      <c r="S513" s="15">
        <f t="shared" si="281"/>
        <v>7</v>
      </c>
      <c r="T513" s="15">
        <f t="shared" si="281"/>
        <v>5</v>
      </c>
      <c r="U513" s="15">
        <f t="shared" si="281"/>
        <v>7</v>
      </c>
      <c r="V513" s="15">
        <f t="shared" si="281"/>
        <v>6</v>
      </c>
      <c r="W513" s="15">
        <f t="shared" si="281"/>
        <v>6</v>
      </c>
      <c r="X513" s="15">
        <f t="shared" si="281"/>
        <v>5</v>
      </c>
      <c r="Y513" s="15">
        <f t="shared" si="28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37684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2">H$9</f>
        <v>4</v>
      </c>
      <c r="I530" s="103">
        <f t="shared" si="282"/>
        <v>5</v>
      </c>
      <c r="J530" s="103">
        <f t="shared" si="282"/>
        <v>4</v>
      </c>
      <c r="K530" s="103">
        <f t="shared" si="282"/>
        <v>3</v>
      </c>
      <c r="L530" s="103">
        <f t="shared" si="282"/>
        <v>5</v>
      </c>
      <c r="M530" s="103">
        <f t="shared" si="282"/>
        <v>3</v>
      </c>
      <c r="N530" s="103">
        <f t="shared" si="282"/>
        <v>5</v>
      </c>
      <c r="O530" s="103">
        <f t="shared" si="282"/>
        <v>3</v>
      </c>
      <c r="P530" s="104">
        <f>SUM(G530:O530)</f>
        <v>36</v>
      </c>
      <c r="Q530" s="103">
        <f t="shared" ref="Q530:Y530" si="283">Q$9</f>
        <v>4</v>
      </c>
      <c r="R530" s="105">
        <f t="shared" si="283"/>
        <v>4</v>
      </c>
      <c r="S530" s="105">
        <f t="shared" si="283"/>
        <v>3</v>
      </c>
      <c r="T530" s="105">
        <f t="shared" si="283"/>
        <v>5</v>
      </c>
      <c r="U530" s="105">
        <f t="shared" si="283"/>
        <v>3</v>
      </c>
      <c r="V530" s="105">
        <f t="shared" si="283"/>
        <v>4</v>
      </c>
      <c r="W530" s="105">
        <f t="shared" si="283"/>
        <v>4</v>
      </c>
      <c r="X530" s="105">
        <f t="shared" si="283"/>
        <v>5</v>
      </c>
      <c r="Y530" s="106">
        <f t="shared" si="28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284">H$10</f>
        <v>8</v>
      </c>
      <c r="I531" s="108">
        <f t="shared" si="284"/>
        <v>12</v>
      </c>
      <c r="J531" s="108">
        <f t="shared" si="284"/>
        <v>14</v>
      </c>
      <c r="K531" s="108">
        <f t="shared" si="284"/>
        <v>2</v>
      </c>
      <c r="L531" s="108">
        <f t="shared" si="284"/>
        <v>10</v>
      </c>
      <c r="M531" s="108">
        <f t="shared" si="284"/>
        <v>18</v>
      </c>
      <c r="N531" s="108">
        <f t="shared" si="284"/>
        <v>16</v>
      </c>
      <c r="O531" s="109">
        <f t="shared" si="284"/>
        <v>6</v>
      </c>
      <c r="P531" s="110"/>
      <c r="Q531" s="111">
        <f t="shared" ref="Q531:Y531" si="285">Q$10</f>
        <v>1</v>
      </c>
      <c r="R531" s="112">
        <f t="shared" si="285"/>
        <v>9</v>
      </c>
      <c r="S531" s="112">
        <f t="shared" si="285"/>
        <v>11</v>
      </c>
      <c r="T531" s="112">
        <f t="shared" si="285"/>
        <v>5</v>
      </c>
      <c r="U531" s="112">
        <f t="shared" si="285"/>
        <v>17</v>
      </c>
      <c r="V531" s="112">
        <f t="shared" si="285"/>
        <v>15</v>
      </c>
      <c r="W531" s="112">
        <f t="shared" si="285"/>
        <v>3</v>
      </c>
      <c r="X531" s="112">
        <f t="shared" si="285"/>
        <v>13</v>
      </c>
      <c r="Y531" s="109">
        <f t="shared" si="28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6">IF($Q527&lt;=18,IF(H531&lt;=$Q527,1,0),IF($Q527&lt;=36,IF(H531&lt;=($Q527-18),2,1),IF($Q527&lt;=54,IF(H531&lt;=($Q527-36),3,2),IF($Q527&gt;54,IF(H531&lt;=($Q527-54),4,3)))))</f>
        <v>#N/A</v>
      </c>
      <c r="I532" s="115" t="e">
        <f t="shared" si="286"/>
        <v>#N/A</v>
      </c>
      <c r="J532" s="115" t="e">
        <f t="shared" si="286"/>
        <v>#N/A</v>
      </c>
      <c r="K532" s="115" t="e">
        <f t="shared" si="286"/>
        <v>#N/A</v>
      </c>
      <c r="L532" s="115" t="e">
        <f t="shared" si="286"/>
        <v>#N/A</v>
      </c>
      <c r="M532" s="115" t="e">
        <f t="shared" si="286"/>
        <v>#N/A</v>
      </c>
      <c r="N532" s="115" t="e">
        <f t="shared" si="286"/>
        <v>#N/A</v>
      </c>
      <c r="O532" s="116" t="e">
        <f t="shared" si="286"/>
        <v>#N/A</v>
      </c>
      <c r="P532" s="117" t="e">
        <f>SUM(G532:O532)</f>
        <v>#N/A</v>
      </c>
      <c r="Q532" s="116" t="e">
        <f t="shared" ref="Q532:Y532" si="287">IF($Q527&lt;=18,IF(Q531&lt;=$Q527,1,0),IF($Q527&lt;=36,IF(Q531&lt;=($Q527-18),2,1),IF($Q527&lt;=54,IF(Q531&lt;=($Q527-36),3,2),IF($Q527&gt;54,IF(Q531&lt;=($Q527-54),4,3)))))</f>
        <v>#N/A</v>
      </c>
      <c r="R532" s="116" t="e">
        <f t="shared" si="287"/>
        <v>#N/A</v>
      </c>
      <c r="S532" s="116" t="e">
        <f t="shared" si="287"/>
        <v>#N/A</v>
      </c>
      <c r="T532" s="116" t="e">
        <f t="shared" si="287"/>
        <v>#N/A</v>
      </c>
      <c r="U532" s="116" t="e">
        <f t="shared" si="287"/>
        <v>#N/A</v>
      </c>
      <c r="V532" s="116" t="e">
        <f t="shared" si="287"/>
        <v>#N/A</v>
      </c>
      <c r="W532" s="116" t="e">
        <f t="shared" si="287"/>
        <v>#N/A</v>
      </c>
      <c r="X532" s="116" t="e">
        <f t="shared" si="287"/>
        <v>#N/A</v>
      </c>
      <c r="Y532" s="116" t="e">
        <f t="shared" si="287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8">G30</f>
        <v>10</v>
      </c>
      <c r="H533" s="121">
        <f t="shared" si="288"/>
        <v>10</v>
      </c>
      <c r="I533" s="121">
        <f t="shared" si="288"/>
        <v>10</v>
      </c>
      <c r="J533" s="121">
        <f t="shared" si="288"/>
        <v>10</v>
      </c>
      <c r="K533" s="121">
        <f t="shared" si="288"/>
        <v>10</v>
      </c>
      <c r="L533" s="121">
        <f t="shared" si="288"/>
        <v>10</v>
      </c>
      <c r="M533" s="121">
        <f t="shared" si="288"/>
        <v>10</v>
      </c>
      <c r="N533" s="121">
        <f t="shared" si="288"/>
        <v>10</v>
      </c>
      <c r="O533" s="121">
        <f t="shared" si="288"/>
        <v>10</v>
      </c>
      <c r="P533" s="122">
        <f>SUM(G533:O533)</f>
        <v>90</v>
      </c>
      <c r="Q533" s="123">
        <f t="shared" ref="Q533:Y533" si="289">Q30</f>
        <v>10</v>
      </c>
      <c r="R533" s="121">
        <f t="shared" si="289"/>
        <v>10</v>
      </c>
      <c r="S533" s="121">
        <f t="shared" si="289"/>
        <v>10</v>
      </c>
      <c r="T533" s="121">
        <f t="shared" si="289"/>
        <v>10</v>
      </c>
      <c r="U533" s="121">
        <f t="shared" si="289"/>
        <v>10</v>
      </c>
      <c r="V533" s="121">
        <f t="shared" si="289"/>
        <v>10</v>
      </c>
      <c r="W533" s="121">
        <f t="shared" si="289"/>
        <v>10</v>
      </c>
      <c r="X533" s="121">
        <f t="shared" si="289"/>
        <v>10</v>
      </c>
      <c r="Y533" s="124">
        <f t="shared" si="289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0">IF(H533-H530=-1,3+H532)+IF(H533-H530=0,2+H532)+IF(H533-H530=1,1+H532)+IF(H533-H530=2,H532)+IF(H533-H530=3,IF(H532-1&gt;0,H532-1,0))+IF(H533-H530=4,IF(H532-2&gt;0,H532-2,0))</f>
        <v>0</v>
      </c>
      <c r="I534" s="127">
        <f t="shared" si="290"/>
        <v>0</v>
      </c>
      <c r="J534" s="127">
        <f t="shared" si="290"/>
        <v>0</v>
      </c>
      <c r="K534" s="127">
        <f t="shared" si="290"/>
        <v>0</v>
      </c>
      <c r="L534" s="127">
        <f t="shared" si="290"/>
        <v>0</v>
      </c>
      <c r="M534" s="127">
        <f t="shared" si="290"/>
        <v>0</v>
      </c>
      <c r="N534" s="127">
        <f t="shared" si="290"/>
        <v>0</v>
      </c>
      <c r="O534" s="128">
        <f t="shared" si="290"/>
        <v>0</v>
      </c>
      <c r="P534" s="129">
        <f>SUM(G534:O534)</f>
        <v>0</v>
      </c>
      <c r="Q534" s="130">
        <f t="shared" ref="Q534:Y534" si="291">IF(Q533-Q530=-1,3+Q532)+IF(Q533-Q530=0,2+Q532)+IF(Q533-Q530=1,1+Q532)+IF(Q533-Q530=2,Q532)+IF(Q533-Q530=3,IF(Q532-1&gt;0,Q532-1,0))+IF(Q533-Q530=4,IF(Q532-2&gt;0,Q532-2,0))</f>
        <v>0</v>
      </c>
      <c r="R534" s="131">
        <f t="shared" si="291"/>
        <v>0</v>
      </c>
      <c r="S534" s="131">
        <f t="shared" si="291"/>
        <v>0</v>
      </c>
      <c r="T534" s="131">
        <f t="shared" si="291"/>
        <v>0</v>
      </c>
      <c r="U534" s="131">
        <f t="shared" si="291"/>
        <v>0</v>
      </c>
      <c r="V534" s="131">
        <f t="shared" si="291"/>
        <v>0</v>
      </c>
      <c r="W534" s="131">
        <f t="shared" si="291"/>
        <v>0</v>
      </c>
      <c r="X534" s="131">
        <f t="shared" si="291"/>
        <v>0</v>
      </c>
      <c r="Y534" s="128">
        <f t="shared" si="291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2">IF(G533-G530=-2,4)+IF(G533-G530=-1,3)+IF(G533-G530=0,2)+IF(G533-G530=1,1)+IF(G533-G530&gt;2,0)</f>
        <v>0</v>
      </c>
      <c r="H535" s="134">
        <f t="shared" si="292"/>
        <v>0</v>
      </c>
      <c r="I535" s="134">
        <f t="shared" si="292"/>
        <v>0</v>
      </c>
      <c r="J535" s="134">
        <f t="shared" si="292"/>
        <v>0</v>
      </c>
      <c r="K535" s="134">
        <f t="shared" si="292"/>
        <v>0</v>
      </c>
      <c r="L535" s="134">
        <f t="shared" si="292"/>
        <v>0</v>
      </c>
      <c r="M535" s="134">
        <f t="shared" si="292"/>
        <v>0</v>
      </c>
      <c r="N535" s="134">
        <f t="shared" si="292"/>
        <v>0</v>
      </c>
      <c r="O535" s="135">
        <f t="shared" si="292"/>
        <v>0</v>
      </c>
      <c r="P535" s="136">
        <f>SUM(G535:O535)</f>
        <v>0</v>
      </c>
      <c r="Q535" s="135">
        <f t="shared" ref="Q535:Y535" si="293">IF(Q533-Q530=-2,4)+IF(Q533-Q530=-1,3)+IF(Q533-Q530=0,2)+IF(Q533-Q530=1,1)+IF(Q533-Q530&gt;2,0)</f>
        <v>0</v>
      </c>
      <c r="R535" s="135">
        <f t="shared" si="293"/>
        <v>0</v>
      </c>
      <c r="S535" s="135">
        <f t="shared" si="293"/>
        <v>0</v>
      </c>
      <c r="T535" s="135">
        <f t="shared" si="293"/>
        <v>0</v>
      </c>
      <c r="U535" s="135">
        <f t="shared" si="293"/>
        <v>0</v>
      </c>
      <c r="V535" s="135">
        <f t="shared" si="293"/>
        <v>0</v>
      </c>
      <c r="W535" s="135">
        <f t="shared" si="293"/>
        <v>0</v>
      </c>
      <c r="X535" s="135">
        <f t="shared" si="293"/>
        <v>0</v>
      </c>
      <c r="Y535" s="135">
        <f t="shared" si="293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4">H533-H530</f>
        <v>6</v>
      </c>
      <c r="I536" s="24">
        <f t="shared" si="294"/>
        <v>5</v>
      </c>
      <c r="J536" s="24">
        <f t="shared" si="294"/>
        <v>6</v>
      </c>
      <c r="K536" s="24">
        <f t="shared" si="294"/>
        <v>7</v>
      </c>
      <c r="L536" s="24">
        <f t="shared" si="294"/>
        <v>5</v>
      </c>
      <c r="M536" s="24">
        <f t="shared" si="294"/>
        <v>7</v>
      </c>
      <c r="N536" s="24">
        <f t="shared" si="294"/>
        <v>5</v>
      </c>
      <c r="O536" s="15">
        <f t="shared" si="294"/>
        <v>7</v>
      </c>
      <c r="P536" s="15"/>
      <c r="Q536" s="15">
        <f t="shared" ref="Q536:Y536" si="295">Q533-Q530</f>
        <v>6</v>
      </c>
      <c r="R536" s="15">
        <f t="shared" si="295"/>
        <v>6</v>
      </c>
      <c r="S536" s="15">
        <f t="shared" si="295"/>
        <v>7</v>
      </c>
      <c r="T536" s="15">
        <f t="shared" si="295"/>
        <v>5</v>
      </c>
      <c r="U536" s="15">
        <f t="shared" si="295"/>
        <v>7</v>
      </c>
      <c r="V536" s="15">
        <f t="shared" si="295"/>
        <v>6</v>
      </c>
      <c r="W536" s="15">
        <f t="shared" si="295"/>
        <v>6</v>
      </c>
      <c r="X536" s="15">
        <f t="shared" si="295"/>
        <v>5</v>
      </c>
      <c r="Y536" s="15">
        <f t="shared" si="295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37684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6">H$9</f>
        <v>4</v>
      </c>
      <c r="I553" s="103">
        <f t="shared" si="296"/>
        <v>5</v>
      </c>
      <c r="J553" s="103">
        <f t="shared" si="296"/>
        <v>4</v>
      </c>
      <c r="K553" s="103">
        <f t="shared" si="296"/>
        <v>3</v>
      </c>
      <c r="L553" s="103">
        <f t="shared" si="296"/>
        <v>5</v>
      </c>
      <c r="M553" s="103">
        <f t="shared" si="296"/>
        <v>3</v>
      </c>
      <c r="N553" s="103">
        <f t="shared" si="296"/>
        <v>5</v>
      </c>
      <c r="O553" s="103">
        <f t="shared" si="296"/>
        <v>3</v>
      </c>
      <c r="P553" s="104">
        <f>SUM(G553:O553)</f>
        <v>36</v>
      </c>
      <c r="Q553" s="103">
        <f t="shared" ref="Q553:Y553" si="297">Q$9</f>
        <v>4</v>
      </c>
      <c r="R553" s="105">
        <f t="shared" si="297"/>
        <v>4</v>
      </c>
      <c r="S553" s="105">
        <f t="shared" si="297"/>
        <v>3</v>
      </c>
      <c r="T553" s="105">
        <f t="shared" si="297"/>
        <v>5</v>
      </c>
      <c r="U553" s="105">
        <f t="shared" si="297"/>
        <v>3</v>
      </c>
      <c r="V553" s="105">
        <f t="shared" si="297"/>
        <v>4</v>
      </c>
      <c r="W553" s="105">
        <f t="shared" si="297"/>
        <v>4</v>
      </c>
      <c r="X553" s="105">
        <f t="shared" si="297"/>
        <v>5</v>
      </c>
      <c r="Y553" s="106">
        <f t="shared" si="297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298">H$10</f>
        <v>8</v>
      </c>
      <c r="I554" s="108">
        <f t="shared" si="298"/>
        <v>12</v>
      </c>
      <c r="J554" s="108">
        <f t="shared" si="298"/>
        <v>14</v>
      </c>
      <c r="K554" s="108">
        <f t="shared" si="298"/>
        <v>2</v>
      </c>
      <c r="L554" s="108">
        <f t="shared" si="298"/>
        <v>10</v>
      </c>
      <c r="M554" s="108">
        <f t="shared" si="298"/>
        <v>18</v>
      </c>
      <c r="N554" s="108">
        <f t="shared" si="298"/>
        <v>16</v>
      </c>
      <c r="O554" s="109">
        <f t="shared" si="298"/>
        <v>6</v>
      </c>
      <c r="P554" s="110"/>
      <c r="Q554" s="111">
        <f t="shared" ref="Q554:Y554" si="299">Q$10</f>
        <v>1</v>
      </c>
      <c r="R554" s="112">
        <f t="shared" si="299"/>
        <v>9</v>
      </c>
      <c r="S554" s="112">
        <f t="shared" si="299"/>
        <v>11</v>
      </c>
      <c r="T554" s="112">
        <f t="shared" si="299"/>
        <v>5</v>
      </c>
      <c r="U554" s="112">
        <f t="shared" si="299"/>
        <v>17</v>
      </c>
      <c r="V554" s="112">
        <f t="shared" si="299"/>
        <v>15</v>
      </c>
      <c r="W554" s="112">
        <f t="shared" si="299"/>
        <v>3</v>
      </c>
      <c r="X554" s="112">
        <f t="shared" si="299"/>
        <v>13</v>
      </c>
      <c r="Y554" s="109">
        <f t="shared" si="299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0">IF($Q550&lt;=18,IF(H554&lt;=$Q550,1,0),IF($Q550&lt;=36,IF(H554&lt;=($Q550-18),2,1),IF($Q550&lt;=54,IF(H554&lt;=($Q550-36),3,2),IF($Q550&gt;54,IF(H554&lt;=($Q550-54),4,3)))))</f>
        <v>#N/A</v>
      </c>
      <c r="I555" s="115" t="e">
        <f t="shared" si="300"/>
        <v>#N/A</v>
      </c>
      <c r="J555" s="115" t="e">
        <f t="shared" si="300"/>
        <v>#N/A</v>
      </c>
      <c r="K555" s="115" t="e">
        <f t="shared" si="300"/>
        <v>#N/A</v>
      </c>
      <c r="L555" s="115" t="e">
        <f t="shared" si="300"/>
        <v>#N/A</v>
      </c>
      <c r="M555" s="115" t="e">
        <f t="shared" si="300"/>
        <v>#N/A</v>
      </c>
      <c r="N555" s="115" t="e">
        <f t="shared" si="300"/>
        <v>#N/A</v>
      </c>
      <c r="O555" s="116" t="e">
        <f t="shared" si="300"/>
        <v>#N/A</v>
      </c>
      <c r="P555" s="117" t="e">
        <f>SUM(G555:O555)</f>
        <v>#N/A</v>
      </c>
      <c r="Q555" s="116" t="e">
        <f t="shared" ref="Q555:Y555" si="301">IF($Q550&lt;=18,IF(Q554&lt;=$Q550,1,0),IF($Q550&lt;=36,IF(Q554&lt;=($Q550-18),2,1),IF($Q550&lt;=54,IF(Q554&lt;=($Q550-36),3,2),IF($Q550&gt;54,IF(Q554&lt;=($Q550-54),4,3)))))</f>
        <v>#N/A</v>
      </c>
      <c r="R555" s="116" t="e">
        <f t="shared" si="301"/>
        <v>#N/A</v>
      </c>
      <c r="S555" s="116" t="e">
        <f t="shared" si="301"/>
        <v>#N/A</v>
      </c>
      <c r="T555" s="116" t="e">
        <f t="shared" si="301"/>
        <v>#N/A</v>
      </c>
      <c r="U555" s="116" t="e">
        <f t="shared" si="301"/>
        <v>#N/A</v>
      </c>
      <c r="V555" s="116" t="e">
        <f t="shared" si="301"/>
        <v>#N/A</v>
      </c>
      <c r="W555" s="116" t="e">
        <f t="shared" si="301"/>
        <v>#N/A</v>
      </c>
      <c r="X555" s="116" t="e">
        <f t="shared" si="301"/>
        <v>#N/A</v>
      </c>
      <c r="Y555" s="116" t="e">
        <f t="shared" si="301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2">G31</f>
        <v>10</v>
      </c>
      <c r="H556" s="121">
        <f t="shared" si="302"/>
        <v>10</v>
      </c>
      <c r="I556" s="121">
        <f t="shared" si="302"/>
        <v>10</v>
      </c>
      <c r="J556" s="121">
        <f t="shared" si="302"/>
        <v>10</v>
      </c>
      <c r="K556" s="121">
        <f t="shared" si="302"/>
        <v>10</v>
      </c>
      <c r="L556" s="121">
        <f t="shared" si="302"/>
        <v>10</v>
      </c>
      <c r="M556" s="121">
        <f t="shared" si="302"/>
        <v>10</v>
      </c>
      <c r="N556" s="121">
        <f t="shared" si="302"/>
        <v>10</v>
      </c>
      <c r="O556" s="121">
        <f t="shared" si="302"/>
        <v>10</v>
      </c>
      <c r="P556" s="122">
        <f>SUM(G556:O556)</f>
        <v>90</v>
      </c>
      <c r="Q556" s="123">
        <f t="shared" ref="Q556:Y556" si="303">Q31</f>
        <v>10</v>
      </c>
      <c r="R556" s="121">
        <f t="shared" si="303"/>
        <v>10</v>
      </c>
      <c r="S556" s="121">
        <f t="shared" si="303"/>
        <v>10</v>
      </c>
      <c r="T556" s="121">
        <f t="shared" si="303"/>
        <v>10</v>
      </c>
      <c r="U556" s="121">
        <f t="shared" si="303"/>
        <v>10</v>
      </c>
      <c r="V556" s="121">
        <f t="shared" si="303"/>
        <v>10</v>
      </c>
      <c r="W556" s="121">
        <f t="shared" si="303"/>
        <v>10</v>
      </c>
      <c r="X556" s="121">
        <f t="shared" si="303"/>
        <v>10</v>
      </c>
      <c r="Y556" s="124">
        <f t="shared" si="3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4">IF(H556-H553=-1,3+H555)+IF(H556-H553=0,2+H555)+IF(H556-H553=1,1+H555)+IF(H556-H553=2,H555)+IF(H556-H553=3,IF(H555-1&gt;0,H555-1,0))+IF(H556-H553=4,IF(H555-2&gt;0,H555-2,0))</f>
        <v>0</v>
      </c>
      <c r="I557" s="127">
        <f t="shared" si="304"/>
        <v>0</v>
      </c>
      <c r="J557" s="127">
        <f t="shared" si="304"/>
        <v>0</v>
      </c>
      <c r="K557" s="127">
        <f t="shared" si="304"/>
        <v>0</v>
      </c>
      <c r="L557" s="127">
        <f t="shared" si="304"/>
        <v>0</v>
      </c>
      <c r="M557" s="127">
        <f t="shared" si="304"/>
        <v>0</v>
      </c>
      <c r="N557" s="127">
        <f t="shared" si="304"/>
        <v>0</v>
      </c>
      <c r="O557" s="128">
        <f t="shared" si="304"/>
        <v>0</v>
      </c>
      <c r="P557" s="129">
        <f>SUM(G557:O557)</f>
        <v>0</v>
      </c>
      <c r="Q557" s="130">
        <f t="shared" ref="Q557:Y557" si="305">IF(Q556-Q553=-1,3+Q555)+IF(Q556-Q553=0,2+Q555)+IF(Q556-Q553=1,1+Q555)+IF(Q556-Q553=2,Q555)+IF(Q556-Q553=3,IF(Q555-1&gt;0,Q555-1,0))+IF(Q556-Q553=4,IF(Q555-2&gt;0,Q555-2,0))</f>
        <v>0</v>
      </c>
      <c r="R557" s="131">
        <f t="shared" si="305"/>
        <v>0</v>
      </c>
      <c r="S557" s="131">
        <f t="shared" si="305"/>
        <v>0</v>
      </c>
      <c r="T557" s="131">
        <f t="shared" si="305"/>
        <v>0</v>
      </c>
      <c r="U557" s="131">
        <f t="shared" si="305"/>
        <v>0</v>
      </c>
      <c r="V557" s="131">
        <f t="shared" si="305"/>
        <v>0</v>
      </c>
      <c r="W557" s="131">
        <f t="shared" si="305"/>
        <v>0</v>
      </c>
      <c r="X557" s="131">
        <f t="shared" si="305"/>
        <v>0</v>
      </c>
      <c r="Y557" s="128">
        <f t="shared" si="3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6">IF(G556-G553=-2,4)+IF(G556-G553=-1,3)+IF(G556-G553=0,2)+IF(G556-G553=1,1)+IF(G556-G553&gt;2,0)</f>
        <v>0</v>
      </c>
      <c r="H558" s="134">
        <f t="shared" si="306"/>
        <v>0</v>
      </c>
      <c r="I558" s="134">
        <f t="shared" si="306"/>
        <v>0</v>
      </c>
      <c r="J558" s="134">
        <f t="shared" si="306"/>
        <v>0</v>
      </c>
      <c r="K558" s="134">
        <f t="shared" si="306"/>
        <v>0</v>
      </c>
      <c r="L558" s="134">
        <f t="shared" si="306"/>
        <v>0</v>
      </c>
      <c r="M558" s="134">
        <f t="shared" si="306"/>
        <v>0</v>
      </c>
      <c r="N558" s="134">
        <f t="shared" si="306"/>
        <v>0</v>
      </c>
      <c r="O558" s="135">
        <f t="shared" si="306"/>
        <v>0</v>
      </c>
      <c r="P558" s="136">
        <f>SUM(G558:O558)</f>
        <v>0</v>
      </c>
      <c r="Q558" s="135">
        <f t="shared" ref="Q558:Y558" si="307">IF(Q556-Q553=-2,4)+IF(Q556-Q553=-1,3)+IF(Q556-Q553=0,2)+IF(Q556-Q553=1,1)+IF(Q556-Q553&gt;2,0)</f>
        <v>0</v>
      </c>
      <c r="R558" s="135">
        <f t="shared" si="307"/>
        <v>0</v>
      </c>
      <c r="S558" s="135">
        <f t="shared" si="307"/>
        <v>0</v>
      </c>
      <c r="T558" s="135">
        <f t="shared" si="307"/>
        <v>0</v>
      </c>
      <c r="U558" s="135">
        <f t="shared" si="307"/>
        <v>0</v>
      </c>
      <c r="V558" s="135">
        <f t="shared" si="307"/>
        <v>0</v>
      </c>
      <c r="W558" s="135">
        <f t="shared" si="307"/>
        <v>0</v>
      </c>
      <c r="X558" s="135">
        <f t="shared" si="307"/>
        <v>0</v>
      </c>
      <c r="Y558" s="135">
        <f t="shared" si="3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8">H556-H553</f>
        <v>6</v>
      </c>
      <c r="I559" s="24">
        <f t="shared" si="308"/>
        <v>5</v>
      </c>
      <c r="J559" s="24">
        <f t="shared" si="308"/>
        <v>6</v>
      </c>
      <c r="K559" s="24">
        <f t="shared" si="308"/>
        <v>7</v>
      </c>
      <c r="L559" s="24">
        <f t="shared" si="308"/>
        <v>5</v>
      </c>
      <c r="M559" s="24">
        <f t="shared" si="308"/>
        <v>7</v>
      </c>
      <c r="N559" s="24">
        <f t="shared" si="308"/>
        <v>5</v>
      </c>
      <c r="O559" s="15">
        <f t="shared" si="308"/>
        <v>7</v>
      </c>
      <c r="P559" s="15"/>
      <c r="Q559" s="15">
        <f t="shared" ref="Q559:Y559" si="309">Q556-Q553</f>
        <v>6</v>
      </c>
      <c r="R559" s="15">
        <f t="shared" si="309"/>
        <v>6</v>
      </c>
      <c r="S559" s="15">
        <f t="shared" si="309"/>
        <v>7</v>
      </c>
      <c r="T559" s="15">
        <f t="shared" si="309"/>
        <v>5</v>
      </c>
      <c r="U559" s="15">
        <f t="shared" si="309"/>
        <v>7</v>
      </c>
      <c r="V559" s="15">
        <f t="shared" si="309"/>
        <v>6</v>
      </c>
      <c r="W559" s="15">
        <f t="shared" si="309"/>
        <v>6</v>
      </c>
      <c r="X559" s="15">
        <f t="shared" si="309"/>
        <v>5</v>
      </c>
      <c r="Y559" s="15">
        <f t="shared" si="3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37684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0">H$9</f>
        <v>4</v>
      </c>
      <c r="I576" s="103">
        <f t="shared" si="310"/>
        <v>5</v>
      </c>
      <c r="J576" s="103">
        <f t="shared" si="310"/>
        <v>4</v>
      </c>
      <c r="K576" s="103">
        <f t="shared" si="310"/>
        <v>3</v>
      </c>
      <c r="L576" s="103">
        <f t="shared" si="310"/>
        <v>5</v>
      </c>
      <c r="M576" s="103">
        <f t="shared" si="310"/>
        <v>3</v>
      </c>
      <c r="N576" s="103">
        <f t="shared" si="310"/>
        <v>5</v>
      </c>
      <c r="O576" s="103">
        <f t="shared" si="310"/>
        <v>3</v>
      </c>
      <c r="P576" s="104">
        <f>SUM(G576:O576)</f>
        <v>36</v>
      </c>
      <c r="Q576" s="103">
        <f t="shared" ref="Q576:Y576" si="311">Q$9</f>
        <v>4</v>
      </c>
      <c r="R576" s="105">
        <f t="shared" si="311"/>
        <v>4</v>
      </c>
      <c r="S576" s="105">
        <f t="shared" si="311"/>
        <v>3</v>
      </c>
      <c r="T576" s="105">
        <f t="shared" si="311"/>
        <v>5</v>
      </c>
      <c r="U576" s="105">
        <f t="shared" si="311"/>
        <v>3</v>
      </c>
      <c r="V576" s="105">
        <f t="shared" si="311"/>
        <v>4</v>
      </c>
      <c r="W576" s="105">
        <f t="shared" si="311"/>
        <v>4</v>
      </c>
      <c r="X576" s="105">
        <f t="shared" si="311"/>
        <v>5</v>
      </c>
      <c r="Y576" s="106">
        <f t="shared" si="3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312">H$10</f>
        <v>8</v>
      </c>
      <c r="I577" s="108">
        <f t="shared" si="312"/>
        <v>12</v>
      </c>
      <c r="J577" s="108">
        <f t="shared" si="312"/>
        <v>14</v>
      </c>
      <c r="K577" s="108">
        <f t="shared" si="312"/>
        <v>2</v>
      </c>
      <c r="L577" s="108">
        <f t="shared" si="312"/>
        <v>10</v>
      </c>
      <c r="M577" s="108">
        <f t="shared" si="312"/>
        <v>18</v>
      </c>
      <c r="N577" s="108">
        <f t="shared" si="312"/>
        <v>16</v>
      </c>
      <c r="O577" s="109">
        <f t="shared" si="312"/>
        <v>6</v>
      </c>
      <c r="P577" s="110"/>
      <c r="Q577" s="111">
        <f t="shared" ref="Q577:Y577" si="313">Q$10</f>
        <v>1</v>
      </c>
      <c r="R577" s="112">
        <f t="shared" si="313"/>
        <v>9</v>
      </c>
      <c r="S577" s="112">
        <f t="shared" si="313"/>
        <v>11</v>
      </c>
      <c r="T577" s="112">
        <f t="shared" si="313"/>
        <v>5</v>
      </c>
      <c r="U577" s="112">
        <f t="shared" si="313"/>
        <v>17</v>
      </c>
      <c r="V577" s="112">
        <f t="shared" si="313"/>
        <v>15</v>
      </c>
      <c r="W577" s="112">
        <f t="shared" si="313"/>
        <v>3</v>
      </c>
      <c r="X577" s="112">
        <f t="shared" si="313"/>
        <v>13</v>
      </c>
      <c r="Y577" s="109">
        <f t="shared" si="3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4">IF($Q573&lt;=18,IF(H577&lt;=$Q573,1,0),IF($Q573&lt;=36,IF(H577&lt;=($Q573-18),2,1),IF($Q573&lt;=54,IF(H577&lt;=($Q573-36),3,2),IF($Q573&gt;54,IF(H577&lt;=($Q573-54),4,3)))))</f>
        <v>#N/A</v>
      </c>
      <c r="I578" s="115" t="e">
        <f t="shared" si="314"/>
        <v>#N/A</v>
      </c>
      <c r="J578" s="115" t="e">
        <f t="shared" si="314"/>
        <v>#N/A</v>
      </c>
      <c r="K578" s="115" t="e">
        <f t="shared" si="314"/>
        <v>#N/A</v>
      </c>
      <c r="L578" s="115" t="e">
        <f t="shared" si="314"/>
        <v>#N/A</v>
      </c>
      <c r="M578" s="115" t="e">
        <f t="shared" si="314"/>
        <v>#N/A</v>
      </c>
      <c r="N578" s="115" t="e">
        <f t="shared" si="314"/>
        <v>#N/A</v>
      </c>
      <c r="O578" s="116" t="e">
        <f t="shared" si="314"/>
        <v>#N/A</v>
      </c>
      <c r="P578" s="117" t="e">
        <f>SUM(G578:O578)</f>
        <v>#N/A</v>
      </c>
      <c r="Q578" s="116" t="e">
        <f t="shared" ref="Q578:Y578" si="315">IF($Q573&lt;=18,IF(Q577&lt;=$Q573,1,0),IF($Q573&lt;=36,IF(Q577&lt;=($Q573-18),2,1),IF($Q573&lt;=54,IF(Q577&lt;=($Q573-36),3,2),IF($Q573&gt;54,IF(Q577&lt;=($Q573-54),4,3)))))</f>
        <v>#N/A</v>
      </c>
      <c r="R578" s="116" t="e">
        <f t="shared" si="315"/>
        <v>#N/A</v>
      </c>
      <c r="S578" s="116" t="e">
        <f t="shared" si="315"/>
        <v>#N/A</v>
      </c>
      <c r="T578" s="116" t="e">
        <f t="shared" si="315"/>
        <v>#N/A</v>
      </c>
      <c r="U578" s="116" t="e">
        <f t="shared" si="315"/>
        <v>#N/A</v>
      </c>
      <c r="V578" s="116" t="e">
        <f t="shared" si="315"/>
        <v>#N/A</v>
      </c>
      <c r="W578" s="116" t="e">
        <f t="shared" si="315"/>
        <v>#N/A</v>
      </c>
      <c r="X578" s="116" t="e">
        <f t="shared" si="315"/>
        <v>#N/A</v>
      </c>
      <c r="Y578" s="116" t="e">
        <f t="shared" si="315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6">G32</f>
        <v>10</v>
      </c>
      <c r="H579" s="121">
        <f t="shared" si="316"/>
        <v>10</v>
      </c>
      <c r="I579" s="121">
        <f t="shared" si="316"/>
        <v>10</v>
      </c>
      <c r="J579" s="121">
        <f t="shared" si="316"/>
        <v>10</v>
      </c>
      <c r="K579" s="121">
        <f t="shared" si="316"/>
        <v>10</v>
      </c>
      <c r="L579" s="121">
        <f t="shared" si="316"/>
        <v>10</v>
      </c>
      <c r="M579" s="121">
        <f t="shared" si="316"/>
        <v>10</v>
      </c>
      <c r="N579" s="121">
        <f t="shared" si="316"/>
        <v>10</v>
      </c>
      <c r="O579" s="121">
        <f t="shared" si="316"/>
        <v>10</v>
      </c>
      <c r="P579" s="122">
        <f>SUM(G579:O579)</f>
        <v>90</v>
      </c>
      <c r="Q579" s="123">
        <f t="shared" ref="Q579:Y579" si="317">Q32</f>
        <v>10</v>
      </c>
      <c r="R579" s="121">
        <f t="shared" si="317"/>
        <v>10</v>
      </c>
      <c r="S579" s="121">
        <f t="shared" si="317"/>
        <v>10</v>
      </c>
      <c r="T579" s="121">
        <f t="shared" si="317"/>
        <v>10</v>
      </c>
      <c r="U579" s="121">
        <f t="shared" si="317"/>
        <v>10</v>
      </c>
      <c r="V579" s="121">
        <f t="shared" si="317"/>
        <v>10</v>
      </c>
      <c r="W579" s="121">
        <f t="shared" si="317"/>
        <v>10</v>
      </c>
      <c r="X579" s="121">
        <f t="shared" si="317"/>
        <v>10</v>
      </c>
      <c r="Y579" s="124">
        <f t="shared" si="317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8">IF(H579-H576=-1,3+H578)+IF(H579-H576=0,2+H578)+IF(H579-H576=1,1+H578)+IF(H579-H576=2,H578)+IF(H579-H576=3,IF(H578-1&gt;0,H578-1,0))+IF(H579-H576=4,IF(H578-2&gt;0,H578-2,0))</f>
        <v>0</v>
      </c>
      <c r="I580" s="127">
        <f t="shared" si="318"/>
        <v>0</v>
      </c>
      <c r="J580" s="127">
        <f t="shared" si="318"/>
        <v>0</v>
      </c>
      <c r="K580" s="127">
        <f t="shared" si="318"/>
        <v>0</v>
      </c>
      <c r="L580" s="127">
        <f t="shared" si="318"/>
        <v>0</v>
      </c>
      <c r="M580" s="127">
        <f t="shared" si="318"/>
        <v>0</v>
      </c>
      <c r="N580" s="127">
        <f t="shared" si="318"/>
        <v>0</v>
      </c>
      <c r="O580" s="128">
        <f t="shared" si="318"/>
        <v>0</v>
      </c>
      <c r="P580" s="129">
        <f>SUM(G580:O580)</f>
        <v>0</v>
      </c>
      <c r="Q580" s="130">
        <f t="shared" ref="Q580:Y580" si="319">IF(Q579-Q576=-1,3+Q578)+IF(Q579-Q576=0,2+Q578)+IF(Q579-Q576=1,1+Q578)+IF(Q579-Q576=2,Q578)+IF(Q579-Q576=3,IF(Q578-1&gt;0,Q578-1,0))+IF(Q579-Q576=4,IF(Q578-2&gt;0,Q578-2,0))</f>
        <v>0</v>
      </c>
      <c r="R580" s="131">
        <f t="shared" si="319"/>
        <v>0</v>
      </c>
      <c r="S580" s="131">
        <f t="shared" si="319"/>
        <v>0</v>
      </c>
      <c r="T580" s="131">
        <f t="shared" si="319"/>
        <v>0</v>
      </c>
      <c r="U580" s="131">
        <f t="shared" si="319"/>
        <v>0</v>
      </c>
      <c r="V580" s="131">
        <f t="shared" si="319"/>
        <v>0</v>
      </c>
      <c r="W580" s="131">
        <f t="shared" si="319"/>
        <v>0</v>
      </c>
      <c r="X580" s="131">
        <f t="shared" si="319"/>
        <v>0</v>
      </c>
      <c r="Y580" s="128">
        <f t="shared" si="319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0">IF(G579-G576=-2,4)+IF(G579-G576=-1,3)+IF(G579-G576=0,2)+IF(G579-G576=1,1)+IF(G579-G576&gt;2,0)</f>
        <v>0</v>
      </c>
      <c r="H581" s="134">
        <f t="shared" si="320"/>
        <v>0</v>
      </c>
      <c r="I581" s="134">
        <f t="shared" si="320"/>
        <v>0</v>
      </c>
      <c r="J581" s="134">
        <f t="shared" si="320"/>
        <v>0</v>
      </c>
      <c r="K581" s="134">
        <f t="shared" si="320"/>
        <v>0</v>
      </c>
      <c r="L581" s="134">
        <f t="shared" si="320"/>
        <v>0</v>
      </c>
      <c r="M581" s="134">
        <f t="shared" si="320"/>
        <v>0</v>
      </c>
      <c r="N581" s="134">
        <f t="shared" si="320"/>
        <v>0</v>
      </c>
      <c r="O581" s="135">
        <f t="shared" si="320"/>
        <v>0</v>
      </c>
      <c r="P581" s="136">
        <f>SUM(G581:O581)</f>
        <v>0</v>
      </c>
      <c r="Q581" s="135">
        <f t="shared" ref="Q581:Y581" si="321">IF(Q579-Q576=-2,4)+IF(Q579-Q576=-1,3)+IF(Q579-Q576=0,2)+IF(Q579-Q576=1,1)+IF(Q579-Q576&gt;2,0)</f>
        <v>0</v>
      </c>
      <c r="R581" s="135">
        <f t="shared" si="321"/>
        <v>0</v>
      </c>
      <c r="S581" s="135">
        <f t="shared" si="321"/>
        <v>0</v>
      </c>
      <c r="T581" s="135">
        <f t="shared" si="321"/>
        <v>0</v>
      </c>
      <c r="U581" s="135">
        <f t="shared" si="321"/>
        <v>0</v>
      </c>
      <c r="V581" s="135">
        <f t="shared" si="321"/>
        <v>0</v>
      </c>
      <c r="W581" s="135">
        <f t="shared" si="321"/>
        <v>0</v>
      </c>
      <c r="X581" s="135">
        <f t="shared" si="321"/>
        <v>0</v>
      </c>
      <c r="Y581" s="135">
        <f t="shared" si="321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2">H579-H576</f>
        <v>6</v>
      </c>
      <c r="I582" s="24">
        <f t="shared" si="322"/>
        <v>5</v>
      </c>
      <c r="J582" s="24">
        <f t="shared" si="322"/>
        <v>6</v>
      </c>
      <c r="K582" s="24">
        <f t="shared" si="322"/>
        <v>7</v>
      </c>
      <c r="L582" s="24">
        <f t="shared" si="322"/>
        <v>5</v>
      </c>
      <c r="M582" s="24">
        <f t="shared" si="322"/>
        <v>7</v>
      </c>
      <c r="N582" s="24">
        <f t="shared" si="322"/>
        <v>5</v>
      </c>
      <c r="O582" s="15">
        <f t="shared" si="322"/>
        <v>7</v>
      </c>
      <c r="P582" s="15"/>
      <c r="Q582" s="15">
        <f t="shared" ref="Q582:Y582" si="323">Q579-Q576</f>
        <v>6</v>
      </c>
      <c r="R582" s="15">
        <f t="shared" si="323"/>
        <v>6</v>
      </c>
      <c r="S582" s="15">
        <f t="shared" si="323"/>
        <v>7</v>
      </c>
      <c r="T582" s="15">
        <f t="shared" si="323"/>
        <v>5</v>
      </c>
      <c r="U582" s="15">
        <f t="shared" si="323"/>
        <v>7</v>
      </c>
      <c r="V582" s="15">
        <f t="shared" si="323"/>
        <v>6</v>
      </c>
      <c r="W582" s="15">
        <f t="shared" si="323"/>
        <v>6</v>
      </c>
      <c r="X582" s="15">
        <f t="shared" si="323"/>
        <v>5</v>
      </c>
      <c r="Y582" s="15">
        <f t="shared" si="323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37684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4">H$9</f>
        <v>4</v>
      </c>
      <c r="I599" s="103">
        <f t="shared" si="324"/>
        <v>5</v>
      </c>
      <c r="J599" s="103">
        <f t="shared" si="324"/>
        <v>4</v>
      </c>
      <c r="K599" s="103">
        <f t="shared" si="324"/>
        <v>3</v>
      </c>
      <c r="L599" s="103">
        <f t="shared" si="324"/>
        <v>5</v>
      </c>
      <c r="M599" s="103">
        <f t="shared" si="324"/>
        <v>3</v>
      </c>
      <c r="N599" s="103">
        <f t="shared" si="324"/>
        <v>5</v>
      </c>
      <c r="O599" s="103">
        <f t="shared" si="324"/>
        <v>3</v>
      </c>
      <c r="P599" s="104">
        <f>SUM(G599:O599)</f>
        <v>36</v>
      </c>
      <c r="Q599" s="103">
        <f t="shared" ref="Q599:Y599" si="325">Q$9</f>
        <v>4</v>
      </c>
      <c r="R599" s="105">
        <f t="shared" si="325"/>
        <v>4</v>
      </c>
      <c r="S599" s="105">
        <f t="shared" si="325"/>
        <v>3</v>
      </c>
      <c r="T599" s="105">
        <f t="shared" si="325"/>
        <v>5</v>
      </c>
      <c r="U599" s="105">
        <f t="shared" si="325"/>
        <v>3</v>
      </c>
      <c r="V599" s="105">
        <f t="shared" si="325"/>
        <v>4</v>
      </c>
      <c r="W599" s="105">
        <f t="shared" si="325"/>
        <v>4</v>
      </c>
      <c r="X599" s="105">
        <f t="shared" si="325"/>
        <v>5</v>
      </c>
      <c r="Y599" s="106">
        <f t="shared" si="325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326">H$10</f>
        <v>8</v>
      </c>
      <c r="I600" s="108">
        <f t="shared" si="326"/>
        <v>12</v>
      </c>
      <c r="J600" s="108">
        <f t="shared" si="326"/>
        <v>14</v>
      </c>
      <c r="K600" s="108">
        <f t="shared" si="326"/>
        <v>2</v>
      </c>
      <c r="L600" s="108">
        <f t="shared" si="326"/>
        <v>10</v>
      </c>
      <c r="M600" s="108">
        <f t="shared" si="326"/>
        <v>18</v>
      </c>
      <c r="N600" s="108">
        <f t="shared" si="326"/>
        <v>16</v>
      </c>
      <c r="O600" s="109">
        <f t="shared" si="326"/>
        <v>6</v>
      </c>
      <c r="P600" s="110"/>
      <c r="Q600" s="111">
        <f t="shared" ref="Q600:Y600" si="327">Q$10</f>
        <v>1</v>
      </c>
      <c r="R600" s="112">
        <f t="shared" si="327"/>
        <v>9</v>
      </c>
      <c r="S600" s="112">
        <f t="shared" si="327"/>
        <v>11</v>
      </c>
      <c r="T600" s="112">
        <f t="shared" si="327"/>
        <v>5</v>
      </c>
      <c r="U600" s="112">
        <f t="shared" si="327"/>
        <v>17</v>
      </c>
      <c r="V600" s="112">
        <f t="shared" si="327"/>
        <v>15</v>
      </c>
      <c r="W600" s="112">
        <f t="shared" si="327"/>
        <v>3</v>
      </c>
      <c r="X600" s="112">
        <f t="shared" si="327"/>
        <v>13</v>
      </c>
      <c r="Y600" s="109">
        <f t="shared" si="327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8">IF($Q596&lt;=18,IF(H600&lt;=$Q596,1,0),IF($Q596&lt;=36,IF(H600&lt;=($Q596-18),2,1),IF($Q596&lt;=54,IF(H600&lt;=($Q596-36),3,2),IF($Q596&gt;54,IF(H600&lt;=($Q596-54),4,3)))))</f>
        <v>#N/A</v>
      </c>
      <c r="I601" s="115" t="e">
        <f t="shared" si="328"/>
        <v>#N/A</v>
      </c>
      <c r="J601" s="115" t="e">
        <f t="shared" si="328"/>
        <v>#N/A</v>
      </c>
      <c r="K601" s="115" t="e">
        <f t="shared" si="328"/>
        <v>#N/A</v>
      </c>
      <c r="L601" s="115" t="e">
        <f t="shared" si="328"/>
        <v>#N/A</v>
      </c>
      <c r="M601" s="115" t="e">
        <f t="shared" si="328"/>
        <v>#N/A</v>
      </c>
      <c r="N601" s="115" t="e">
        <f t="shared" si="328"/>
        <v>#N/A</v>
      </c>
      <c r="O601" s="116" t="e">
        <f t="shared" si="328"/>
        <v>#N/A</v>
      </c>
      <c r="P601" s="117" t="e">
        <f>SUM(G601:O601)</f>
        <v>#N/A</v>
      </c>
      <c r="Q601" s="116" t="e">
        <f t="shared" ref="Q601:Y601" si="329">IF($Q596&lt;=18,IF(Q600&lt;=$Q596,1,0),IF($Q596&lt;=36,IF(Q600&lt;=($Q596-18),2,1),IF($Q596&lt;=54,IF(Q600&lt;=($Q596-36),3,2),IF($Q596&gt;54,IF(Q600&lt;=($Q596-54),4,3)))))</f>
        <v>#N/A</v>
      </c>
      <c r="R601" s="116" t="e">
        <f t="shared" si="329"/>
        <v>#N/A</v>
      </c>
      <c r="S601" s="116" t="e">
        <f t="shared" si="329"/>
        <v>#N/A</v>
      </c>
      <c r="T601" s="116" t="e">
        <f t="shared" si="329"/>
        <v>#N/A</v>
      </c>
      <c r="U601" s="116" t="e">
        <f t="shared" si="329"/>
        <v>#N/A</v>
      </c>
      <c r="V601" s="116" t="e">
        <f t="shared" si="329"/>
        <v>#N/A</v>
      </c>
      <c r="W601" s="116" t="e">
        <f t="shared" si="329"/>
        <v>#N/A</v>
      </c>
      <c r="X601" s="116" t="e">
        <f t="shared" si="329"/>
        <v>#N/A</v>
      </c>
      <c r="Y601" s="116" t="e">
        <f t="shared" si="329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0">G33</f>
        <v>10</v>
      </c>
      <c r="H602" s="121">
        <f t="shared" si="330"/>
        <v>10</v>
      </c>
      <c r="I602" s="121">
        <f t="shared" si="330"/>
        <v>10</v>
      </c>
      <c r="J602" s="121">
        <f t="shared" si="330"/>
        <v>10</v>
      </c>
      <c r="K602" s="121">
        <f t="shared" si="330"/>
        <v>10</v>
      </c>
      <c r="L602" s="121">
        <f t="shared" si="330"/>
        <v>10</v>
      </c>
      <c r="M602" s="121">
        <f t="shared" si="330"/>
        <v>10</v>
      </c>
      <c r="N602" s="121">
        <f t="shared" si="330"/>
        <v>10</v>
      </c>
      <c r="O602" s="121">
        <f t="shared" si="330"/>
        <v>10</v>
      </c>
      <c r="P602" s="122">
        <f>SUM(G602:O602)</f>
        <v>90</v>
      </c>
      <c r="Q602" s="123">
        <f t="shared" ref="Q602:Y602" si="331">Q33</f>
        <v>10</v>
      </c>
      <c r="R602" s="121">
        <f t="shared" si="331"/>
        <v>10</v>
      </c>
      <c r="S602" s="121">
        <f t="shared" si="331"/>
        <v>10</v>
      </c>
      <c r="T602" s="121">
        <f t="shared" si="331"/>
        <v>10</v>
      </c>
      <c r="U602" s="121">
        <f t="shared" si="331"/>
        <v>10</v>
      </c>
      <c r="V602" s="121">
        <f t="shared" si="331"/>
        <v>10</v>
      </c>
      <c r="W602" s="121">
        <f t="shared" si="331"/>
        <v>10</v>
      </c>
      <c r="X602" s="121">
        <f t="shared" si="331"/>
        <v>10</v>
      </c>
      <c r="Y602" s="124">
        <f t="shared" si="33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2">IF(H602-H599=-1,3+H601)+IF(H602-H599=0,2+H601)+IF(H602-H599=1,1+H601)+IF(H602-H599=2,H601)+IF(H602-H599=3,IF(H601-1&gt;0,H601-1,0))+IF(H602-H599=4,IF(H601-2&gt;0,H601-2,0))</f>
        <v>0</v>
      </c>
      <c r="I603" s="127">
        <f t="shared" si="332"/>
        <v>0</v>
      </c>
      <c r="J603" s="127">
        <f t="shared" si="332"/>
        <v>0</v>
      </c>
      <c r="K603" s="127">
        <f t="shared" si="332"/>
        <v>0</v>
      </c>
      <c r="L603" s="127">
        <f t="shared" si="332"/>
        <v>0</v>
      </c>
      <c r="M603" s="127">
        <f t="shared" si="332"/>
        <v>0</v>
      </c>
      <c r="N603" s="127">
        <f t="shared" si="332"/>
        <v>0</v>
      </c>
      <c r="O603" s="128">
        <f t="shared" si="332"/>
        <v>0</v>
      </c>
      <c r="P603" s="129">
        <f>SUM(G603:O603)</f>
        <v>0</v>
      </c>
      <c r="Q603" s="130">
        <f t="shared" ref="Q603:Y603" si="333">IF(Q602-Q599=-1,3+Q601)+IF(Q602-Q599=0,2+Q601)+IF(Q602-Q599=1,1+Q601)+IF(Q602-Q599=2,Q601)+IF(Q602-Q599=3,IF(Q601-1&gt;0,Q601-1,0))+IF(Q602-Q599=4,IF(Q601-2&gt;0,Q601-2,0))</f>
        <v>0</v>
      </c>
      <c r="R603" s="131">
        <f t="shared" si="333"/>
        <v>0</v>
      </c>
      <c r="S603" s="131">
        <f t="shared" si="333"/>
        <v>0</v>
      </c>
      <c r="T603" s="131">
        <f t="shared" si="333"/>
        <v>0</v>
      </c>
      <c r="U603" s="131">
        <f t="shared" si="333"/>
        <v>0</v>
      </c>
      <c r="V603" s="131">
        <f t="shared" si="333"/>
        <v>0</v>
      </c>
      <c r="W603" s="131">
        <f t="shared" si="333"/>
        <v>0</v>
      </c>
      <c r="X603" s="131">
        <f t="shared" si="333"/>
        <v>0</v>
      </c>
      <c r="Y603" s="128">
        <f t="shared" si="33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4">IF(G602-G599=-2,4)+IF(G602-G599=-1,3)+IF(G602-G599=0,2)+IF(G602-G599=1,1)+IF(G602-G599&gt;2,0)</f>
        <v>0</v>
      </c>
      <c r="H604" s="134">
        <f t="shared" si="334"/>
        <v>0</v>
      </c>
      <c r="I604" s="134">
        <f t="shared" si="334"/>
        <v>0</v>
      </c>
      <c r="J604" s="134">
        <f t="shared" si="334"/>
        <v>0</v>
      </c>
      <c r="K604" s="134">
        <f t="shared" si="334"/>
        <v>0</v>
      </c>
      <c r="L604" s="134">
        <f t="shared" si="334"/>
        <v>0</v>
      </c>
      <c r="M604" s="134">
        <f t="shared" si="334"/>
        <v>0</v>
      </c>
      <c r="N604" s="134">
        <f t="shared" si="334"/>
        <v>0</v>
      </c>
      <c r="O604" s="135">
        <f t="shared" si="334"/>
        <v>0</v>
      </c>
      <c r="P604" s="136">
        <f>SUM(G604:O604)</f>
        <v>0</v>
      </c>
      <c r="Q604" s="135">
        <f t="shared" ref="Q604:Y604" si="335">IF(Q602-Q599=-2,4)+IF(Q602-Q599=-1,3)+IF(Q602-Q599=0,2)+IF(Q602-Q599=1,1)+IF(Q602-Q599&gt;2,0)</f>
        <v>0</v>
      </c>
      <c r="R604" s="135">
        <f t="shared" si="335"/>
        <v>0</v>
      </c>
      <c r="S604" s="135">
        <f t="shared" si="335"/>
        <v>0</v>
      </c>
      <c r="T604" s="135">
        <f t="shared" si="335"/>
        <v>0</v>
      </c>
      <c r="U604" s="135">
        <f t="shared" si="335"/>
        <v>0</v>
      </c>
      <c r="V604" s="135">
        <f t="shared" si="335"/>
        <v>0</v>
      </c>
      <c r="W604" s="135">
        <f t="shared" si="335"/>
        <v>0</v>
      </c>
      <c r="X604" s="135">
        <f t="shared" si="335"/>
        <v>0</v>
      </c>
      <c r="Y604" s="135">
        <f t="shared" si="33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6">H602-H599</f>
        <v>6</v>
      </c>
      <c r="I605" s="24">
        <f t="shared" si="336"/>
        <v>5</v>
      </c>
      <c r="J605" s="24">
        <f t="shared" si="336"/>
        <v>6</v>
      </c>
      <c r="K605" s="24">
        <f t="shared" si="336"/>
        <v>7</v>
      </c>
      <c r="L605" s="24">
        <f t="shared" si="336"/>
        <v>5</v>
      </c>
      <c r="M605" s="24">
        <f t="shared" si="336"/>
        <v>7</v>
      </c>
      <c r="N605" s="24">
        <f t="shared" si="336"/>
        <v>5</v>
      </c>
      <c r="O605" s="15">
        <f t="shared" si="336"/>
        <v>7</v>
      </c>
      <c r="P605" s="15"/>
      <c r="Q605" s="15">
        <f t="shared" ref="Q605:Y605" si="337">Q602-Q599</f>
        <v>6</v>
      </c>
      <c r="R605" s="15">
        <f t="shared" si="337"/>
        <v>6</v>
      </c>
      <c r="S605" s="15">
        <f t="shared" si="337"/>
        <v>7</v>
      </c>
      <c r="T605" s="15">
        <f t="shared" si="337"/>
        <v>5</v>
      </c>
      <c r="U605" s="15">
        <f t="shared" si="337"/>
        <v>7</v>
      </c>
      <c r="V605" s="15">
        <f t="shared" si="337"/>
        <v>6</v>
      </c>
      <c r="W605" s="15">
        <f t="shared" si="337"/>
        <v>6</v>
      </c>
      <c r="X605" s="15">
        <f t="shared" si="337"/>
        <v>5</v>
      </c>
      <c r="Y605" s="15">
        <f t="shared" si="33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37684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8">H$9</f>
        <v>4</v>
      </c>
      <c r="I622" s="103">
        <f t="shared" si="338"/>
        <v>5</v>
      </c>
      <c r="J622" s="103">
        <f t="shared" si="338"/>
        <v>4</v>
      </c>
      <c r="K622" s="103">
        <f t="shared" si="338"/>
        <v>3</v>
      </c>
      <c r="L622" s="103">
        <f t="shared" si="338"/>
        <v>5</v>
      </c>
      <c r="M622" s="103">
        <f t="shared" si="338"/>
        <v>3</v>
      </c>
      <c r="N622" s="103">
        <f t="shared" si="338"/>
        <v>5</v>
      </c>
      <c r="O622" s="103">
        <f t="shared" si="338"/>
        <v>3</v>
      </c>
      <c r="P622" s="104">
        <f>SUM(G622:O622)</f>
        <v>36</v>
      </c>
      <c r="Q622" s="103">
        <f t="shared" ref="Q622:Y622" si="339">Q$9</f>
        <v>4</v>
      </c>
      <c r="R622" s="105">
        <f t="shared" si="339"/>
        <v>4</v>
      </c>
      <c r="S622" s="105">
        <f t="shared" si="339"/>
        <v>3</v>
      </c>
      <c r="T622" s="105">
        <f t="shared" si="339"/>
        <v>5</v>
      </c>
      <c r="U622" s="105">
        <f t="shared" si="339"/>
        <v>3</v>
      </c>
      <c r="V622" s="105">
        <f t="shared" si="339"/>
        <v>4</v>
      </c>
      <c r="W622" s="105">
        <f t="shared" si="339"/>
        <v>4</v>
      </c>
      <c r="X622" s="105">
        <f t="shared" si="339"/>
        <v>5</v>
      </c>
      <c r="Y622" s="106">
        <f t="shared" si="33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340">H$10</f>
        <v>8</v>
      </c>
      <c r="I623" s="108">
        <f t="shared" si="340"/>
        <v>12</v>
      </c>
      <c r="J623" s="108">
        <f t="shared" si="340"/>
        <v>14</v>
      </c>
      <c r="K623" s="108">
        <f t="shared" si="340"/>
        <v>2</v>
      </c>
      <c r="L623" s="108">
        <f t="shared" si="340"/>
        <v>10</v>
      </c>
      <c r="M623" s="108">
        <f t="shared" si="340"/>
        <v>18</v>
      </c>
      <c r="N623" s="108">
        <f t="shared" si="340"/>
        <v>16</v>
      </c>
      <c r="O623" s="109">
        <f t="shared" si="340"/>
        <v>6</v>
      </c>
      <c r="P623" s="110"/>
      <c r="Q623" s="111">
        <f t="shared" ref="Q623:Y623" si="341">Q$10</f>
        <v>1</v>
      </c>
      <c r="R623" s="112">
        <f t="shared" si="341"/>
        <v>9</v>
      </c>
      <c r="S623" s="112">
        <f t="shared" si="341"/>
        <v>11</v>
      </c>
      <c r="T623" s="112">
        <f t="shared" si="341"/>
        <v>5</v>
      </c>
      <c r="U623" s="112">
        <f t="shared" si="341"/>
        <v>17</v>
      </c>
      <c r="V623" s="112">
        <f t="shared" si="341"/>
        <v>15</v>
      </c>
      <c r="W623" s="112">
        <f t="shared" si="341"/>
        <v>3</v>
      </c>
      <c r="X623" s="112">
        <f t="shared" si="341"/>
        <v>13</v>
      </c>
      <c r="Y623" s="109">
        <f t="shared" si="34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2">IF($Q619&lt;=18,IF(H623&lt;=$Q619,1,0),IF($Q619&lt;=36,IF(H623&lt;=($Q619-18),2,1),IF($Q619&lt;=54,IF(H623&lt;=($Q619-36),3,2),IF($Q619&gt;54,IF(H623&lt;=($Q619-54),4,3)))))</f>
        <v>#N/A</v>
      </c>
      <c r="I624" s="115" t="e">
        <f t="shared" si="342"/>
        <v>#N/A</v>
      </c>
      <c r="J624" s="115" t="e">
        <f t="shared" si="342"/>
        <v>#N/A</v>
      </c>
      <c r="K624" s="115" t="e">
        <f t="shared" si="342"/>
        <v>#N/A</v>
      </c>
      <c r="L624" s="115" t="e">
        <f t="shared" si="342"/>
        <v>#N/A</v>
      </c>
      <c r="M624" s="115" t="e">
        <f t="shared" si="342"/>
        <v>#N/A</v>
      </c>
      <c r="N624" s="115" t="e">
        <f t="shared" si="342"/>
        <v>#N/A</v>
      </c>
      <c r="O624" s="116" t="e">
        <f t="shared" si="342"/>
        <v>#N/A</v>
      </c>
      <c r="P624" s="117" t="e">
        <f>SUM(G624:O624)</f>
        <v>#N/A</v>
      </c>
      <c r="Q624" s="116" t="e">
        <f t="shared" ref="Q624:Y624" si="343">IF($Q619&lt;=18,IF(Q623&lt;=$Q619,1,0),IF($Q619&lt;=36,IF(Q623&lt;=($Q619-18),2,1),IF($Q619&lt;=54,IF(Q623&lt;=($Q619-36),3,2),IF($Q619&gt;54,IF(Q623&lt;=($Q619-54),4,3)))))</f>
        <v>#N/A</v>
      </c>
      <c r="R624" s="116" t="e">
        <f t="shared" si="343"/>
        <v>#N/A</v>
      </c>
      <c r="S624" s="116" t="e">
        <f t="shared" si="343"/>
        <v>#N/A</v>
      </c>
      <c r="T624" s="116" t="e">
        <f t="shared" si="343"/>
        <v>#N/A</v>
      </c>
      <c r="U624" s="116" t="e">
        <f t="shared" si="343"/>
        <v>#N/A</v>
      </c>
      <c r="V624" s="116" t="e">
        <f t="shared" si="343"/>
        <v>#N/A</v>
      </c>
      <c r="W624" s="116" t="e">
        <f t="shared" si="343"/>
        <v>#N/A</v>
      </c>
      <c r="X624" s="116" t="e">
        <f t="shared" si="343"/>
        <v>#N/A</v>
      </c>
      <c r="Y624" s="116" t="e">
        <f t="shared" si="343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4">G34</f>
        <v>10</v>
      </c>
      <c r="H625" s="121">
        <f t="shared" si="344"/>
        <v>10</v>
      </c>
      <c r="I625" s="121">
        <f t="shared" si="344"/>
        <v>10</v>
      </c>
      <c r="J625" s="121">
        <f t="shared" si="344"/>
        <v>10</v>
      </c>
      <c r="K625" s="121">
        <f t="shared" si="344"/>
        <v>10</v>
      </c>
      <c r="L625" s="121">
        <f t="shared" si="344"/>
        <v>10</v>
      </c>
      <c r="M625" s="121">
        <f t="shared" si="344"/>
        <v>10</v>
      </c>
      <c r="N625" s="121">
        <f t="shared" si="344"/>
        <v>10</v>
      </c>
      <c r="O625" s="121">
        <f t="shared" si="344"/>
        <v>10</v>
      </c>
      <c r="P625" s="122">
        <f>SUM(G625:O625)</f>
        <v>90</v>
      </c>
      <c r="Q625" s="123">
        <f t="shared" ref="Q625:Y625" si="345">Q34</f>
        <v>10</v>
      </c>
      <c r="R625" s="121">
        <f t="shared" si="345"/>
        <v>10</v>
      </c>
      <c r="S625" s="121">
        <f t="shared" si="345"/>
        <v>10</v>
      </c>
      <c r="T625" s="121">
        <f t="shared" si="345"/>
        <v>10</v>
      </c>
      <c r="U625" s="121">
        <f t="shared" si="345"/>
        <v>10</v>
      </c>
      <c r="V625" s="121">
        <f t="shared" si="345"/>
        <v>10</v>
      </c>
      <c r="W625" s="121">
        <f t="shared" si="345"/>
        <v>10</v>
      </c>
      <c r="X625" s="121">
        <f t="shared" si="345"/>
        <v>10</v>
      </c>
      <c r="Y625" s="124">
        <f t="shared" si="345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6">IF(H625-H622=-1,3+H624)+IF(H625-H622=0,2+H624)+IF(H625-H622=1,1+H624)+IF(H625-H622=2,H624)+IF(H625-H622=3,IF(H624-1&gt;0,H624-1,0))+IF(H625-H622=4,IF(H624-2&gt;0,H624-2,0))</f>
        <v>0</v>
      </c>
      <c r="I626" s="127">
        <f t="shared" si="346"/>
        <v>0</v>
      </c>
      <c r="J626" s="127">
        <f t="shared" si="346"/>
        <v>0</v>
      </c>
      <c r="K626" s="127">
        <f t="shared" si="346"/>
        <v>0</v>
      </c>
      <c r="L626" s="127">
        <f t="shared" si="346"/>
        <v>0</v>
      </c>
      <c r="M626" s="127">
        <f t="shared" si="346"/>
        <v>0</v>
      </c>
      <c r="N626" s="127">
        <f t="shared" si="346"/>
        <v>0</v>
      </c>
      <c r="O626" s="128">
        <f t="shared" si="346"/>
        <v>0</v>
      </c>
      <c r="P626" s="129">
        <f>SUM(G626:O626)</f>
        <v>0</v>
      </c>
      <c r="Q626" s="130">
        <f t="shared" ref="Q626:Y626" si="347">IF(Q625-Q622=-1,3+Q624)+IF(Q625-Q622=0,2+Q624)+IF(Q625-Q622=1,1+Q624)+IF(Q625-Q622=2,Q624)+IF(Q625-Q622=3,IF(Q624-1&gt;0,Q624-1,0))+IF(Q625-Q622=4,IF(Q624-2&gt;0,Q624-2,0))</f>
        <v>0</v>
      </c>
      <c r="R626" s="131">
        <f t="shared" si="347"/>
        <v>0</v>
      </c>
      <c r="S626" s="131">
        <f t="shared" si="347"/>
        <v>0</v>
      </c>
      <c r="T626" s="131">
        <f t="shared" si="347"/>
        <v>0</v>
      </c>
      <c r="U626" s="131">
        <f t="shared" si="347"/>
        <v>0</v>
      </c>
      <c r="V626" s="131">
        <f t="shared" si="347"/>
        <v>0</v>
      </c>
      <c r="W626" s="131">
        <f t="shared" si="347"/>
        <v>0</v>
      </c>
      <c r="X626" s="131">
        <f t="shared" si="347"/>
        <v>0</v>
      </c>
      <c r="Y626" s="128">
        <f t="shared" si="347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8">IF(G625-G622=-2,4)+IF(G625-G622=-1,3)+IF(G625-G622=0,2)+IF(G625-G622=1,1)+IF(G625-G622&gt;2,0)</f>
        <v>0</v>
      </c>
      <c r="H627" s="134">
        <f t="shared" si="348"/>
        <v>0</v>
      </c>
      <c r="I627" s="134">
        <f t="shared" si="348"/>
        <v>0</v>
      </c>
      <c r="J627" s="134">
        <f t="shared" si="348"/>
        <v>0</v>
      </c>
      <c r="K627" s="134">
        <f t="shared" si="348"/>
        <v>0</v>
      </c>
      <c r="L627" s="134">
        <f t="shared" si="348"/>
        <v>0</v>
      </c>
      <c r="M627" s="134">
        <f t="shared" si="348"/>
        <v>0</v>
      </c>
      <c r="N627" s="134">
        <f t="shared" si="348"/>
        <v>0</v>
      </c>
      <c r="O627" s="135">
        <f t="shared" si="348"/>
        <v>0</v>
      </c>
      <c r="P627" s="136">
        <f>SUM(G627:O627)</f>
        <v>0</v>
      </c>
      <c r="Q627" s="135">
        <f t="shared" ref="Q627:Y627" si="349">IF(Q625-Q622=-2,4)+IF(Q625-Q622=-1,3)+IF(Q625-Q622=0,2)+IF(Q625-Q622=1,1)+IF(Q625-Q622&gt;2,0)</f>
        <v>0</v>
      </c>
      <c r="R627" s="135">
        <f t="shared" si="349"/>
        <v>0</v>
      </c>
      <c r="S627" s="135">
        <f t="shared" si="349"/>
        <v>0</v>
      </c>
      <c r="T627" s="135">
        <f t="shared" si="349"/>
        <v>0</v>
      </c>
      <c r="U627" s="135">
        <f t="shared" si="349"/>
        <v>0</v>
      </c>
      <c r="V627" s="135">
        <f t="shared" si="349"/>
        <v>0</v>
      </c>
      <c r="W627" s="135">
        <f t="shared" si="349"/>
        <v>0</v>
      </c>
      <c r="X627" s="135">
        <f t="shared" si="349"/>
        <v>0</v>
      </c>
      <c r="Y627" s="135">
        <f t="shared" si="349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0">H625-H622</f>
        <v>6</v>
      </c>
      <c r="I628" s="24">
        <f t="shared" si="350"/>
        <v>5</v>
      </c>
      <c r="J628" s="24">
        <f t="shared" si="350"/>
        <v>6</v>
      </c>
      <c r="K628" s="24">
        <f t="shared" si="350"/>
        <v>7</v>
      </c>
      <c r="L628" s="24">
        <f t="shared" si="350"/>
        <v>5</v>
      </c>
      <c r="M628" s="24">
        <f t="shared" si="350"/>
        <v>7</v>
      </c>
      <c r="N628" s="24">
        <f t="shared" si="350"/>
        <v>5</v>
      </c>
      <c r="O628" s="15">
        <f t="shared" si="350"/>
        <v>7</v>
      </c>
      <c r="P628" s="15"/>
      <c r="Q628" s="15">
        <f t="shared" ref="Q628:Y628" si="351">Q625-Q622</f>
        <v>6</v>
      </c>
      <c r="R628" s="15">
        <f t="shared" si="351"/>
        <v>6</v>
      </c>
      <c r="S628" s="15">
        <f t="shared" si="351"/>
        <v>7</v>
      </c>
      <c r="T628" s="15">
        <f t="shared" si="351"/>
        <v>5</v>
      </c>
      <c r="U628" s="15">
        <f t="shared" si="351"/>
        <v>7</v>
      </c>
      <c r="V628" s="15">
        <f t="shared" si="351"/>
        <v>6</v>
      </c>
      <c r="W628" s="15">
        <f t="shared" si="351"/>
        <v>6</v>
      </c>
      <c r="X628" s="15">
        <f t="shared" si="351"/>
        <v>5</v>
      </c>
      <c r="Y628" s="15">
        <f t="shared" si="351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37684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2">H$9</f>
        <v>4</v>
      </c>
      <c r="I645" s="103">
        <f t="shared" si="352"/>
        <v>5</v>
      </c>
      <c r="J645" s="103">
        <f t="shared" si="352"/>
        <v>4</v>
      </c>
      <c r="K645" s="103">
        <f t="shared" si="352"/>
        <v>3</v>
      </c>
      <c r="L645" s="103">
        <f t="shared" si="352"/>
        <v>5</v>
      </c>
      <c r="M645" s="103">
        <f t="shared" si="352"/>
        <v>3</v>
      </c>
      <c r="N645" s="103">
        <f t="shared" si="352"/>
        <v>5</v>
      </c>
      <c r="O645" s="103">
        <f t="shared" si="352"/>
        <v>3</v>
      </c>
      <c r="P645" s="104">
        <f>SUM(G645:O645)</f>
        <v>36</v>
      </c>
      <c r="Q645" s="103">
        <f t="shared" ref="Q645:Y645" si="353">Q$9</f>
        <v>4</v>
      </c>
      <c r="R645" s="105">
        <f t="shared" si="353"/>
        <v>4</v>
      </c>
      <c r="S645" s="105">
        <f t="shared" si="353"/>
        <v>3</v>
      </c>
      <c r="T645" s="105">
        <f t="shared" si="353"/>
        <v>5</v>
      </c>
      <c r="U645" s="105">
        <f t="shared" si="353"/>
        <v>3</v>
      </c>
      <c r="V645" s="105">
        <f t="shared" si="353"/>
        <v>4</v>
      </c>
      <c r="W645" s="105">
        <f t="shared" si="353"/>
        <v>4</v>
      </c>
      <c r="X645" s="105">
        <f t="shared" si="353"/>
        <v>5</v>
      </c>
      <c r="Y645" s="106">
        <f t="shared" si="353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354">H$10</f>
        <v>8</v>
      </c>
      <c r="I646" s="108">
        <f t="shared" si="354"/>
        <v>12</v>
      </c>
      <c r="J646" s="108">
        <f t="shared" si="354"/>
        <v>14</v>
      </c>
      <c r="K646" s="108">
        <f t="shared" si="354"/>
        <v>2</v>
      </c>
      <c r="L646" s="108">
        <f t="shared" si="354"/>
        <v>10</v>
      </c>
      <c r="M646" s="108">
        <f t="shared" si="354"/>
        <v>18</v>
      </c>
      <c r="N646" s="108">
        <f t="shared" si="354"/>
        <v>16</v>
      </c>
      <c r="O646" s="109">
        <f t="shared" si="354"/>
        <v>6</v>
      </c>
      <c r="P646" s="110"/>
      <c r="Q646" s="111">
        <f t="shared" ref="Q646:Y646" si="355">Q$10</f>
        <v>1</v>
      </c>
      <c r="R646" s="112">
        <f t="shared" si="355"/>
        <v>9</v>
      </c>
      <c r="S646" s="112">
        <f t="shared" si="355"/>
        <v>11</v>
      </c>
      <c r="T646" s="112">
        <f t="shared" si="355"/>
        <v>5</v>
      </c>
      <c r="U646" s="112">
        <f t="shared" si="355"/>
        <v>17</v>
      </c>
      <c r="V646" s="112">
        <f t="shared" si="355"/>
        <v>15</v>
      </c>
      <c r="W646" s="112">
        <f t="shared" si="355"/>
        <v>3</v>
      </c>
      <c r="X646" s="112">
        <f t="shared" si="355"/>
        <v>13</v>
      </c>
      <c r="Y646" s="109">
        <f t="shared" si="355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6">IF($Q642&lt;=18,IF(H646&lt;=$Q642,1,0),IF($Q642&lt;=36,IF(H646&lt;=($Q642-18),2,1),IF($Q642&lt;=54,IF(H646&lt;=($Q642-36),3,2),IF($Q642&gt;54,IF(H646&lt;=($Q642-54),4,3)))))</f>
        <v>#N/A</v>
      </c>
      <c r="I647" s="115" t="e">
        <f t="shared" si="356"/>
        <v>#N/A</v>
      </c>
      <c r="J647" s="115" t="e">
        <f t="shared" si="356"/>
        <v>#N/A</v>
      </c>
      <c r="K647" s="115" t="e">
        <f t="shared" si="356"/>
        <v>#N/A</v>
      </c>
      <c r="L647" s="115" t="e">
        <f t="shared" si="356"/>
        <v>#N/A</v>
      </c>
      <c r="M647" s="115" t="e">
        <f t="shared" si="356"/>
        <v>#N/A</v>
      </c>
      <c r="N647" s="115" t="e">
        <f t="shared" si="356"/>
        <v>#N/A</v>
      </c>
      <c r="O647" s="116" t="e">
        <f t="shared" si="356"/>
        <v>#N/A</v>
      </c>
      <c r="P647" s="117" t="e">
        <f>SUM(G647:O647)</f>
        <v>#N/A</v>
      </c>
      <c r="Q647" s="116" t="e">
        <f t="shared" ref="Q647:Y647" si="357">IF($Q642&lt;=18,IF(Q646&lt;=$Q642,1,0),IF($Q642&lt;=36,IF(Q646&lt;=($Q642-18),2,1),IF($Q642&lt;=54,IF(Q646&lt;=($Q642-36),3,2),IF($Q642&gt;54,IF(Q646&lt;=($Q642-54),4,3)))))</f>
        <v>#N/A</v>
      </c>
      <c r="R647" s="116" t="e">
        <f t="shared" si="357"/>
        <v>#N/A</v>
      </c>
      <c r="S647" s="116" t="e">
        <f t="shared" si="357"/>
        <v>#N/A</v>
      </c>
      <c r="T647" s="116" t="e">
        <f t="shared" si="357"/>
        <v>#N/A</v>
      </c>
      <c r="U647" s="116" t="e">
        <f t="shared" si="357"/>
        <v>#N/A</v>
      </c>
      <c r="V647" s="116" t="e">
        <f t="shared" si="357"/>
        <v>#N/A</v>
      </c>
      <c r="W647" s="116" t="e">
        <f t="shared" si="357"/>
        <v>#N/A</v>
      </c>
      <c r="X647" s="116" t="e">
        <f t="shared" si="357"/>
        <v>#N/A</v>
      </c>
      <c r="Y647" s="116" t="e">
        <f t="shared" si="357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8">G35</f>
        <v>10</v>
      </c>
      <c r="H648" s="121">
        <f t="shared" si="358"/>
        <v>10</v>
      </c>
      <c r="I648" s="121">
        <f t="shared" si="358"/>
        <v>10</v>
      </c>
      <c r="J648" s="121">
        <f t="shared" si="358"/>
        <v>10</v>
      </c>
      <c r="K648" s="121">
        <f t="shared" si="358"/>
        <v>10</v>
      </c>
      <c r="L648" s="121">
        <f t="shared" si="358"/>
        <v>10</v>
      </c>
      <c r="M648" s="121">
        <f t="shared" si="358"/>
        <v>10</v>
      </c>
      <c r="N648" s="121">
        <f t="shared" si="358"/>
        <v>10</v>
      </c>
      <c r="O648" s="121">
        <f t="shared" si="358"/>
        <v>10</v>
      </c>
      <c r="P648" s="122">
        <f>SUM(G648:O648)</f>
        <v>90</v>
      </c>
      <c r="Q648" s="123">
        <f t="shared" ref="Q648:Y648" si="359">Q35</f>
        <v>10</v>
      </c>
      <c r="R648" s="121">
        <f t="shared" si="359"/>
        <v>10</v>
      </c>
      <c r="S648" s="121">
        <f t="shared" si="359"/>
        <v>10</v>
      </c>
      <c r="T648" s="121">
        <f t="shared" si="359"/>
        <v>10</v>
      </c>
      <c r="U648" s="121">
        <f t="shared" si="359"/>
        <v>10</v>
      </c>
      <c r="V648" s="121">
        <f t="shared" si="359"/>
        <v>10</v>
      </c>
      <c r="W648" s="121">
        <f t="shared" si="359"/>
        <v>10</v>
      </c>
      <c r="X648" s="121">
        <f t="shared" si="359"/>
        <v>10</v>
      </c>
      <c r="Y648" s="124">
        <f t="shared" si="35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0">IF(H648-H645=-1,3+H647)+IF(H648-H645=0,2+H647)+IF(H648-H645=1,1+H647)+IF(H648-H645=2,H647)+IF(H648-H645=3,IF(H647-1&gt;0,H647-1,0))+IF(H648-H645=4,IF(H647-2&gt;0,H647-2,0))</f>
        <v>0</v>
      </c>
      <c r="I649" s="127">
        <f t="shared" si="360"/>
        <v>0</v>
      </c>
      <c r="J649" s="127">
        <f t="shared" si="360"/>
        <v>0</v>
      </c>
      <c r="K649" s="127">
        <f t="shared" si="360"/>
        <v>0</v>
      </c>
      <c r="L649" s="127">
        <f t="shared" si="360"/>
        <v>0</v>
      </c>
      <c r="M649" s="127">
        <f t="shared" si="360"/>
        <v>0</v>
      </c>
      <c r="N649" s="127">
        <f t="shared" si="360"/>
        <v>0</v>
      </c>
      <c r="O649" s="128">
        <f t="shared" si="360"/>
        <v>0</v>
      </c>
      <c r="P649" s="129">
        <f>SUM(G649:O649)</f>
        <v>0</v>
      </c>
      <c r="Q649" s="130">
        <f t="shared" ref="Q649:Y649" si="361">IF(Q648-Q645=-1,3+Q647)+IF(Q648-Q645=0,2+Q647)+IF(Q648-Q645=1,1+Q647)+IF(Q648-Q645=2,Q647)+IF(Q648-Q645=3,IF(Q647-1&gt;0,Q647-1,0))+IF(Q648-Q645=4,IF(Q647-2&gt;0,Q647-2,0))</f>
        <v>0</v>
      </c>
      <c r="R649" s="131">
        <f t="shared" si="361"/>
        <v>0</v>
      </c>
      <c r="S649" s="131">
        <f t="shared" si="361"/>
        <v>0</v>
      </c>
      <c r="T649" s="131">
        <f t="shared" si="361"/>
        <v>0</v>
      </c>
      <c r="U649" s="131">
        <f t="shared" si="361"/>
        <v>0</v>
      </c>
      <c r="V649" s="131">
        <f t="shared" si="361"/>
        <v>0</v>
      </c>
      <c r="W649" s="131">
        <f t="shared" si="361"/>
        <v>0</v>
      </c>
      <c r="X649" s="131">
        <f t="shared" si="361"/>
        <v>0</v>
      </c>
      <c r="Y649" s="128">
        <f t="shared" si="36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2">IF(G648-G645=-2,4)+IF(G648-G645=-1,3)+IF(G648-G645=0,2)+IF(G648-G645=1,1)+IF(G648-G645&gt;2,0)</f>
        <v>0</v>
      </c>
      <c r="H650" s="134">
        <f t="shared" si="362"/>
        <v>0</v>
      </c>
      <c r="I650" s="134">
        <f t="shared" si="362"/>
        <v>0</v>
      </c>
      <c r="J650" s="134">
        <f t="shared" si="362"/>
        <v>0</v>
      </c>
      <c r="K650" s="134">
        <f t="shared" si="362"/>
        <v>0</v>
      </c>
      <c r="L650" s="134">
        <f t="shared" si="362"/>
        <v>0</v>
      </c>
      <c r="M650" s="134">
        <f t="shared" si="362"/>
        <v>0</v>
      </c>
      <c r="N650" s="134">
        <f t="shared" si="362"/>
        <v>0</v>
      </c>
      <c r="O650" s="135">
        <f t="shared" si="362"/>
        <v>0</v>
      </c>
      <c r="P650" s="136">
        <f>SUM(G650:O650)</f>
        <v>0</v>
      </c>
      <c r="Q650" s="135">
        <f t="shared" ref="Q650:Y650" si="363">IF(Q648-Q645=-2,4)+IF(Q648-Q645=-1,3)+IF(Q648-Q645=0,2)+IF(Q648-Q645=1,1)+IF(Q648-Q645&gt;2,0)</f>
        <v>0</v>
      </c>
      <c r="R650" s="135">
        <f t="shared" si="363"/>
        <v>0</v>
      </c>
      <c r="S650" s="135">
        <f t="shared" si="363"/>
        <v>0</v>
      </c>
      <c r="T650" s="135">
        <f t="shared" si="363"/>
        <v>0</v>
      </c>
      <c r="U650" s="135">
        <f t="shared" si="363"/>
        <v>0</v>
      </c>
      <c r="V650" s="135">
        <f t="shared" si="363"/>
        <v>0</v>
      </c>
      <c r="W650" s="135">
        <f t="shared" si="363"/>
        <v>0</v>
      </c>
      <c r="X650" s="135">
        <f t="shared" si="363"/>
        <v>0</v>
      </c>
      <c r="Y650" s="135">
        <f t="shared" si="36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4">H648-H645</f>
        <v>6</v>
      </c>
      <c r="I651" s="24">
        <f t="shared" si="364"/>
        <v>5</v>
      </c>
      <c r="J651" s="24">
        <f t="shared" si="364"/>
        <v>6</v>
      </c>
      <c r="K651" s="24">
        <f t="shared" si="364"/>
        <v>7</v>
      </c>
      <c r="L651" s="24">
        <f t="shared" si="364"/>
        <v>5</v>
      </c>
      <c r="M651" s="24">
        <f t="shared" si="364"/>
        <v>7</v>
      </c>
      <c r="N651" s="24">
        <f t="shared" si="364"/>
        <v>5</v>
      </c>
      <c r="O651" s="15">
        <f t="shared" si="364"/>
        <v>7</v>
      </c>
      <c r="P651" s="15"/>
      <c r="Q651" s="15">
        <f t="shared" ref="Q651:Y651" si="365">Q648-Q645</f>
        <v>6</v>
      </c>
      <c r="R651" s="15">
        <f t="shared" si="365"/>
        <v>6</v>
      </c>
      <c r="S651" s="15">
        <f t="shared" si="365"/>
        <v>7</v>
      </c>
      <c r="T651" s="15">
        <f t="shared" si="365"/>
        <v>5</v>
      </c>
      <c r="U651" s="15">
        <f t="shared" si="365"/>
        <v>7</v>
      </c>
      <c r="V651" s="15">
        <f t="shared" si="365"/>
        <v>6</v>
      </c>
      <c r="W651" s="15">
        <f t="shared" si="365"/>
        <v>6</v>
      </c>
      <c r="X651" s="15">
        <f t="shared" si="365"/>
        <v>5</v>
      </c>
      <c r="Y651" s="15">
        <f t="shared" si="36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37684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6">H$9</f>
        <v>4</v>
      </c>
      <c r="I668" s="103">
        <f t="shared" si="366"/>
        <v>5</v>
      </c>
      <c r="J668" s="103">
        <f t="shared" si="366"/>
        <v>4</v>
      </c>
      <c r="K668" s="103">
        <f t="shared" si="366"/>
        <v>3</v>
      </c>
      <c r="L668" s="103">
        <f t="shared" si="366"/>
        <v>5</v>
      </c>
      <c r="M668" s="103">
        <f t="shared" si="366"/>
        <v>3</v>
      </c>
      <c r="N668" s="103">
        <f t="shared" si="366"/>
        <v>5</v>
      </c>
      <c r="O668" s="103">
        <f t="shared" si="366"/>
        <v>3</v>
      </c>
      <c r="P668" s="104">
        <f>SUM(G668:O668)</f>
        <v>36</v>
      </c>
      <c r="Q668" s="103">
        <f t="shared" ref="Q668:Y668" si="367">Q$9</f>
        <v>4</v>
      </c>
      <c r="R668" s="105">
        <f t="shared" si="367"/>
        <v>4</v>
      </c>
      <c r="S668" s="105">
        <f t="shared" si="367"/>
        <v>3</v>
      </c>
      <c r="T668" s="105">
        <f t="shared" si="367"/>
        <v>5</v>
      </c>
      <c r="U668" s="105">
        <f t="shared" si="367"/>
        <v>3</v>
      </c>
      <c r="V668" s="105">
        <f t="shared" si="367"/>
        <v>4</v>
      </c>
      <c r="W668" s="105">
        <f t="shared" si="367"/>
        <v>4</v>
      </c>
      <c r="X668" s="105">
        <f t="shared" si="367"/>
        <v>5</v>
      </c>
      <c r="Y668" s="106">
        <f t="shared" si="36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368">H$10</f>
        <v>8</v>
      </c>
      <c r="I669" s="108">
        <f t="shared" si="368"/>
        <v>12</v>
      </c>
      <c r="J669" s="108">
        <f t="shared" si="368"/>
        <v>14</v>
      </c>
      <c r="K669" s="108">
        <f t="shared" si="368"/>
        <v>2</v>
      </c>
      <c r="L669" s="108">
        <f t="shared" si="368"/>
        <v>10</v>
      </c>
      <c r="M669" s="108">
        <f t="shared" si="368"/>
        <v>18</v>
      </c>
      <c r="N669" s="108">
        <f t="shared" si="368"/>
        <v>16</v>
      </c>
      <c r="O669" s="109">
        <f t="shared" si="368"/>
        <v>6</v>
      </c>
      <c r="P669" s="110"/>
      <c r="Q669" s="111">
        <f t="shared" ref="Q669:Y669" si="369">Q$10</f>
        <v>1</v>
      </c>
      <c r="R669" s="112">
        <f t="shared" si="369"/>
        <v>9</v>
      </c>
      <c r="S669" s="112">
        <f t="shared" si="369"/>
        <v>11</v>
      </c>
      <c r="T669" s="112">
        <f t="shared" si="369"/>
        <v>5</v>
      </c>
      <c r="U669" s="112">
        <f t="shared" si="369"/>
        <v>17</v>
      </c>
      <c r="V669" s="112">
        <f t="shared" si="369"/>
        <v>15</v>
      </c>
      <c r="W669" s="112">
        <f t="shared" si="369"/>
        <v>3</v>
      </c>
      <c r="X669" s="112">
        <f t="shared" si="369"/>
        <v>13</v>
      </c>
      <c r="Y669" s="109">
        <f t="shared" si="36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0">IF($Q665&lt;=18,IF(H669&lt;=$Q665,1,0),IF($Q665&lt;=36,IF(H669&lt;=($Q665-18),2,1),IF($Q665&lt;=54,IF(H669&lt;=($Q665-36),3,2),IF($Q665&gt;54,IF(H669&lt;=($Q665-54),4,3)))))</f>
        <v>#N/A</v>
      </c>
      <c r="I670" s="115" t="e">
        <f t="shared" si="370"/>
        <v>#N/A</v>
      </c>
      <c r="J670" s="115" t="e">
        <f t="shared" si="370"/>
        <v>#N/A</v>
      </c>
      <c r="K670" s="115" t="e">
        <f t="shared" si="370"/>
        <v>#N/A</v>
      </c>
      <c r="L670" s="115" t="e">
        <f t="shared" si="370"/>
        <v>#N/A</v>
      </c>
      <c r="M670" s="115" t="e">
        <f t="shared" si="370"/>
        <v>#N/A</v>
      </c>
      <c r="N670" s="115" t="e">
        <f t="shared" si="370"/>
        <v>#N/A</v>
      </c>
      <c r="O670" s="116" t="e">
        <f t="shared" si="370"/>
        <v>#N/A</v>
      </c>
      <c r="P670" s="117" t="e">
        <f>SUM(G670:O670)</f>
        <v>#N/A</v>
      </c>
      <c r="Q670" s="116" t="e">
        <f t="shared" ref="Q670:Y670" si="371">IF($Q665&lt;=18,IF(Q669&lt;=$Q665,1,0),IF($Q665&lt;=36,IF(Q669&lt;=($Q665-18),2,1),IF($Q665&lt;=54,IF(Q669&lt;=($Q665-36),3,2),IF($Q665&gt;54,IF(Q669&lt;=($Q665-54),4,3)))))</f>
        <v>#N/A</v>
      </c>
      <c r="R670" s="116" t="e">
        <f t="shared" si="371"/>
        <v>#N/A</v>
      </c>
      <c r="S670" s="116" t="e">
        <f t="shared" si="371"/>
        <v>#N/A</v>
      </c>
      <c r="T670" s="116" t="e">
        <f t="shared" si="371"/>
        <v>#N/A</v>
      </c>
      <c r="U670" s="116" t="e">
        <f t="shared" si="371"/>
        <v>#N/A</v>
      </c>
      <c r="V670" s="116" t="e">
        <f t="shared" si="371"/>
        <v>#N/A</v>
      </c>
      <c r="W670" s="116" t="e">
        <f t="shared" si="371"/>
        <v>#N/A</v>
      </c>
      <c r="X670" s="116" t="e">
        <f t="shared" si="371"/>
        <v>#N/A</v>
      </c>
      <c r="Y670" s="116" t="e">
        <f t="shared" si="371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2">G36</f>
        <v>10</v>
      </c>
      <c r="H671" s="121">
        <f t="shared" si="372"/>
        <v>10</v>
      </c>
      <c r="I671" s="121">
        <f t="shared" si="372"/>
        <v>10</v>
      </c>
      <c r="J671" s="121">
        <f t="shared" si="372"/>
        <v>10</v>
      </c>
      <c r="K671" s="121">
        <f t="shared" si="372"/>
        <v>10</v>
      </c>
      <c r="L671" s="121">
        <f t="shared" si="372"/>
        <v>10</v>
      </c>
      <c r="M671" s="121">
        <f t="shared" si="372"/>
        <v>10</v>
      </c>
      <c r="N671" s="121">
        <f t="shared" si="372"/>
        <v>10</v>
      </c>
      <c r="O671" s="121">
        <f t="shared" si="372"/>
        <v>10</v>
      </c>
      <c r="P671" s="122">
        <f>SUM(G671:O671)</f>
        <v>90</v>
      </c>
      <c r="Q671" s="123">
        <f t="shared" ref="Q671:Y671" si="373">Q36</f>
        <v>10</v>
      </c>
      <c r="R671" s="121">
        <f t="shared" si="373"/>
        <v>10</v>
      </c>
      <c r="S671" s="121">
        <f t="shared" si="373"/>
        <v>10</v>
      </c>
      <c r="T671" s="121">
        <f t="shared" si="373"/>
        <v>10</v>
      </c>
      <c r="U671" s="121">
        <f t="shared" si="373"/>
        <v>10</v>
      </c>
      <c r="V671" s="121">
        <f t="shared" si="373"/>
        <v>10</v>
      </c>
      <c r="W671" s="121">
        <f t="shared" si="373"/>
        <v>10</v>
      </c>
      <c r="X671" s="121">
        <f t="shared" si="373"/>
        <v>10</v>
      </c>
      <c r="Y671" s="124">
        <f t="shared" si="373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4">IF(H671-H668=-1,3+H670)+IF(H671-H668=0,2+H670)+IF(H671-H668=1,1+H670)+IF(H671-H668=2,H670)+IF(H671-H668=3,IF(H670-1&gt;0,H670-1,0))+IF(H671-H668=4,IF(H670-2&gt;0,H670-2,0))</f>
        <v>0</v>
      </c>
      <c r="I672" s="127">
        <f t="shared" si="374"/>
        <v>0</v>
      </c>
      <c r="J672" s="127">
        <f t="shared" si="374"/>
        <v>0</v>
      </c>
      <c r="K672" s="127">
        <f t="shared" si="374"/>
        <v>0</v>
      </c>
      <c r="L672" s="127">
        <f t="shared" si="374"/>
        <v>0</v>
      </c>
      <c r="M672" s="127">
        <f t="shared" si="374"/>
        <v>0</v>
      </c>
      <c r="N672" s="127">
        <f t="shared" si="374"/>
        <v>0</v>
      </c>
      <c r="O672" s="128">
        <f t="shared" si="374"/>
        <v>0</v>
      </c>
      <c r="P672" s="129">
        <f>SUM(G672:O672)</f>
        <v>0</v>
      </c>
      <c r="Q672" s="130">
        <f t="shared" ref="Q672:Y672" si="375">IF(Q671-Q668=-1,3+Q670)+IF(Q671-Q668=0,2+Q670)+IF(Q671-Q668=1,1+Q670)+IF(Q671-Q668=2,Q670)+IF(Q671-Q668=3,IF(Q670-1&gt;0,Q670-1,0))+IF(Q671-Q668=4,IF(Q670-2&gt;0,Q670-2,0))</f>
        <v>0</v>
      </c>
      <c r="R672" s="131">
        <f t="shared" si="375"/>
        <v>0</v>
      </c>
      <c r="S672" s="131">
        <f t="shared" si="375"/>
        <v>0</v>
      </c>
      <c r="T672" s="131">
        <f t="shared" si="375"/>
        <v>0</v>
      </c>
      <c r="U672" s="131">
        <f t="shared" si="375"/>
        <v>0</v>
      </c>
      <c r="V672" s="131">
        <f t="shared" si="375"/>
        <v>0</v>
      </c>
      <c r="W672" s="131">
        <f t="shared" si="375"/>
        <v>0</v>
      </c>
      <c r="X672" s="131">
        <f t="shared" si="375"/>
        <v>0</v>
      </c>
      <c r="Y672" s="128">
        <f t="shared" si="375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6">IF(G671-G668=-2,4)+IF(G671-G668=-1,3)+IF(G671-G668=0,2)+IF(G671-G668=1,1)+IF(G671-G668&gt;2,0)</f>
        <v>0</v>
      </c>
      <c r="H673" s="134">
        <f t="shared" si="376"/>
        <v>0</v>
      </c>
      <c r="I673" s="134">
        <f t="shared" si="376"/>
        <v>0</v>
      </c>
      <c r="J673" s="134">
        <f t="shared" si="376"/>
        <v>0</v>
      </c>
      <c r="K673" s="134">
        <f t="shared" si="376"/>
        <v>0</v>
      </c>
      <c r="L673" s="134">
        <f t="shared" si="376"/>
        <v>0</v>
      </c>
      <c r="M673" s="134">
        <f t="shared" si="376"/>
        <v>0</v>
      </c>
      <c r="N673" s="134">
        <f t="shared" si="376"/>
        <v>0</v>
      </c>
      <c r="O673" s="135">
        <f t="shared" si="376"/>
        <v>0</v>
      </c>
      <c r="P673" s="136">
        <f>SUM(G673:O673)</f>
        <v>0</v>
      </c>
      <c r="Q673" s="135">
        <f t="shared" ref="Q673:Y673" si="377">IF(Q671-Q668=-2,4)+IF(Q671-Q668=-1,3)+IF(Q671-Q668=0,2)+IF(Q671-Q668=1,1)+IF(Q671-Q668&gt;2,0)</f>
        <v>0</v>
      </c>
      <c r="R673" s="135">
        <f t="shared" si="377"/>
        <v>0</v>
      </c>
      <c r="S673" s="135">
        <f t="shared" si="377"/>
        <v>0</v>
      </c>
      <c r="T673" s="135">
        <f t="shared" si="377"/>
        <v>0</v>
      </c>
      <c r="U673" s="135">
        <f t="shared" si="377"/>
        <v>0</v>
      </c>
      <c r="V673" s="135">
        <f t="shared" si="377"/>
        <v>0</v>
      </c>
      <c r="W673" s="135">
        <f t="shared" si="377"/>
        <v>0</v>
      </c>
      <c r="X673" s="135">
        <f t="shared" si="377"/>
        <v>0</v>
      </c>
      <c r="Y673" s="135">
        <f t="shared" si="377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8">H671-H668</f>
        <v>6</v>
      </c>
      <c r="I674" s="24">
        <f t="shared" si="378"/>
        <v>5</v>
      </c>
      <c r="J674" s="24">
        <f t="shared" si="378"/>
        <v>6</v>
      </c>
      <c r="K674" s="24">
        <f t="shared" si="378"/>
        <v>7</v>
      </c>
      <c r="L674" s="24">
        <f t="shared" si="378"/>
        <v>5</v>
      </c>
      <c r="M674" s="24">
        <f t="shared" si="378"/>
        <v>7</v>
      </c>
      <c r="N674" s="24">
        <f t="shared" si="378"/>
        <v>5</v>
      </c>
      <c r="O674" s="15">
        <f t="shared" si="378"/>
        <v>7</v>
      </c>
      <c r="P674" s="15"/>
      <c r="Q674" s="15">
        <f t="shared" ref="Q674:Y674" si="379">Q671-Q668</f>
        <v>6</v>
      </c>
      <c r="R674" s="15">
        <f t="shared" si="379"/>
        <v>6</v>
      </c>
      <c r="S674" s="15">
        <f t="shared" si="379"/>
        <v>7</v>
      </c>
      <c r="T674" s="15">
        <f t="shared" si="379"/>
        <v>5</v>
      </c>
      <c r="U674" s="15">
        <f t="shared" si="379"/>
        <v>7</v>
      </c>
      <c r="V674" s="15">
        <f t="shared" si="379"/>
        <v>6</v>
      </c>
      <c r="W674" s="15">
        <f t="shared" si="379"/>
        <v>6</v>
      </c>
      <c r="X674" s="15">
        <f t="shared" si="379"/>
        <v>5</v>
      </c>
      <c r="Y674" s="15">
        <f t="shared" si="379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37684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0">H$9</f>
        <v>4</v>
      </c>
      <c r="I691" s="103">
        <f t="shared" si="380"/>
        <v>5</v>
      </c>
      <c r="J691" s="103">
        <f t="shared" si="380"/>
        <v>4</v>
      </c>
      <c r="K691" s="103">
        <f t="shared" si="380"/>
        <v>3</v>
      </c>
      <c r="L691" s="103">
        <f t="shared" si="380"/>
        <v>5</v>
      </c>
      <c r="M691" s="103">
        <f t="shared" si="380"/>
        <v>3</v>
      </c>
      <c r="N691" s="103">
        <f t="shared" si="380"/>
        <v>5</v>
      </c>
      <c r="O691" s="103">
        <f t="shared" si="380"/>
        <v>3</v>
      </c>
      <c r="P691" s="104">
        <f>SUM(G691:O691)</f>
        <v>36</v>
      </c>
      <c r="Q691" s="103">
        <f t="shared" ref="Q691:Y691" si="381">Q$9</f>
        <v>4</v>
      </c>
      <c r="R691" s="105">
        <f t="shared" si="381"/>
        <v>4</v>
      </c>
      <c r="S691" s="105">
        <f t="shared" si="381"/>
        <v>3</v>
      </c>
      <c r="T691" s="105">
        <f t="shared" si="381"/>
        <v>5</v>
      </c>
      <c r="U691" s="105">
        <f t="shared" si="381"/>
        <v>3</v>
      </c>
      <c r="V691" s="105">
        <f t="shared" si="381"/>
        <v>4</v>
      </c>
      <c r="W691" s="105">
        <f t="shared" si="381"/>
        <v>4</v>
      </c>
      <c r="X691" s="105">
        <f t="shared" si="381"/>
        <v>5</v>
      </c>
      <c r="Y691" s="106">
        <f t="shared" si="381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382">H$10</f>
        <v>8</v>
      </c>
      <c r="I692" s="108">
        <f t="shared" si="382"/>
        <v>12</v>
      </c>
      <c r="J692" s="108">
        <f t="shared" si="382"/>
        <v>14</v>
      </c>
      <c r="K692" s="108">
        <f t="shared" si="382"/>
        <v>2</v>
      </c>
      <c r="L692" s="108">
        <f t="shared" si="382"/>
        <v>10</v>
      </c>
      <c r="M692" s="108">
        <f t="shared" si="382"/>
        <v>18</v>
      </c>
      <c r="N692" s="108">
        <f t="shared" si="382"/>
        <v>16</v>
      </c>
      <c r="O692" s="109">
        <f t="shared" si="382"/>
        <v>6</v>
      </c>
      <c r="P692" s="110"/>
      <c r="Q692" s="111">
        <f t="shared" ref="Q692:Y692" si="383">Q$10</f>
        <v>1</v>
      </c>
      <c r="R692" s="112">
        <f t="shared" si="383"/>
        <v>9</v>
      </c>
      <c r="S692" s="112">
        <f t="shared" si="383"/>
        <v>11</v>
      </c>
      <c r="T692" s="112">
        <f t="shared" si="383"/>
        <v>5</v>
      </c>
      <c r="U692" s="112">
        <f t="shared" si="383"/>
        <v>17</v>
      </c>
      <c r="V692" s="112">
        <f t="shared" si="383"/>
        <v>15</v>
      </c>
      <c r="W692" s="112">
        <f t="shared" si="383"/>
        <v>3</v>
      </c>
      <c r="X692" s="112">
        <f t="shared" si="383"/>
        <v>13</v>
      </c>
      <c r="Y692" s="109">
        <f t="shared" si="383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4">IF($Q688&lt;=18,IF(H692&lt;=$Q688,1,0),IF($Q688&lt;=36,IF(H692&lt;=($Q688-18),2,1),IF($Q688&lt;=54,IF(H692&lt;=($Q688-36),3,2),IF($Q688&gt;54,IF(H692&lt;=($Q688-54),4,3)))))</f>
        <v>#N/A</v>
      </c>
      <c r="I693" s="115" t="e">
        <f t="shared" si="384"/>
        <v>#N/A</v>
      </c>
      <c r="J693" s="115" t="e">
        <f t="shared" si="384"/>
        <v>#N/A</v>
      </c>
      <c r="K693" s="115" t="e">
        <f t="shared" si="384"/>
        <v>#N/A</v>
      </c>
      <c r="L693" s="115" t="e">
        <f t="shared" si="384"/>
        <v>#N/A</v>
      </c>
      <c r="M693" s="115" t="e">
        <f t="shared" si="384"/>
        <v>#N/A</v>
      </c>
      <c r="N693" s="115" t="e">
        <f t="shared" si="384"/>
        <v>#N/A</v>
      </c>
      <c r="O693" s="116" t="e">
        <f t="shared" si="384"/>
        <v>#N/A</v>
      </c>
      <c r="P693" s="117" t="e">
        <f>SUM(G693:O693)</f>
        <v>#N/A</v>
      </c>
      <c r="Q693" s="116" t="e">
        <f t="shared" ref="Q693:Y693" si="385">IF($Q688&lt;=18,IF(Q692&lt;=$Q688,1,0),IF($Q688&lt;=36,IF(Q692&lt;=($Q688-18),2,1),IF($Q688&lt;=54,IF(Q692&lt;=($Q688-36),3,2),IF($Q688&gt;54,IF(Q692&lt;=($Q688-54),4,3)))))</f>
        <v>#N/A</v>
      </c>
      <c r="R693" s="116" t="e">
        <f t="shared" si="385"/>
        <v>#N/A</v>
      </c>
      <c r="S693" s="116" t="e">
        <f t="shared" si="385"/>
        <v>#N/A</v>
      </c>
      <c r="T693" s="116" t="e">
        <f t="shared" si="385"/>
        <v>#N/A</v>
      </c>
      <c r="U693" s="116" t="e">
        <f t="shared" si="385"/>
        <v>#N/A</v>
      </c>
      <c r="V693" s="116" t="e">
        <f t="shared" si="385"/>
        <v>#N/A</v>
      </c>
      <c r="W693" s="116" t="e">
        <f t="shared" si="385"/>
        <v>#N/A</v>
      </c>
      <c r="X693" s="116" t="e">
        <f t="shared" si="385"/>
        <v>#N/A</v>
      </c>
      <c r="Y693" s="116" t="e">
        <f t="shared" si="385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6">G37</f>
        <v>10</v>
      </c>
      <c r="H694" s="121">
        <f t="shared" si="386"/>
        <v>10</v>
      </c>
      <c r="I694" s="121">
        <f t="shared" si="386"/>
        <v>10</v>
      </c>
      <c r="J694" s="121">
        <f t="shared" si="386"/>
        <v>10</v>
      </c>
      <c r="K694" s="121">
        <f t="shared" si="386"/>
        <v>10</v>
      </c>
      <c r="L694" s="121">
        <f t="shared" si="386"/>
        <v>10</v>
      </c>
      <c r="M694" s="121">
        <f t="shared" si="386"/>
        <v>10</v>
      </c>
      <c r="N694" s="121">
        <f t="shared" si="386"/>
        <v>10</v>
      </c>
      <c r="O694" s="121">
        <f t="shared" si="386"/>
        <v>10</v>
      </c>
      <c r="P694" s="122">
        <f>SUM(G694:O694)</f>
        <v>90</v>
      </c>
      <c r="Q694" s="123">
        <f t="shared" ref="Q694:Y694" si="387">Q37</f>
        <v>10</v>
      </c>
      <c r="R694" s="121">
        <f t="shared" si="387"/>
        <v>10</v>
      </c>
      <c r="S694" s="121">
        <f t="shared" si="387"/>
        <v>10</v>
      </c>
      <c r="T694" s="121">
        <f t="shared" si="387"/>
        <v>10</v>
      </c>
      <c r="U694" s="121">
        <f t="shared" si="387"/>
        <v>10</v>
      </c>
      <c r="V694" s="121">
        <f t="shared" si="387"/>
        <v>10</v>
      </c>
      <c r="W694" s="121">
        <f t="shared" si="387"/>
        <v>10</v>
      </c>
      <c r="X694" s="121">
        <f t="shared" si="387"/>
        <v>10</v>
      </c>
      <c r="Y694" s="124">
        <f t="shared" si="38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8">IF(H694-H691=-1,3+H693)+IF(H694-H691=0,2+H693)+IF(H694-H691=1,1+H693)+IF(H694-H691=2,H693)+IF(H694-H691=3,IF(H693-1&gt;0,H693-1,0))+IF(H694-H691=4,IF(H693-2&gt;0,H693-2,0))</f>
        <v>0</v>
      </c>
      <c r="I695" s="127">
        <f t="shared" si="388"/>
        <v>0</v>
      </c>
      <c r="J695" s="127">
        <f t="shared" si="388"/>
        <v>0</v>
      </c>
      <c r="K695" s="127">
        <f t="shared" si="388"/>
        <v>0</v>
      </c>
      <c r="L695" s="127">
        <f t="shared" si="388"/>
        <v>0</v>
      </c>
      <c r="M695" s="127">
        <f t="shared" si="388"/>
        <v>0</v>
      </c>
      <c r="N695" s="127">
        <f t="shared" si="388"/>
        <v>0</v>
      </c>
      <c r="O695" s="128">
        <f t="shared" si="388"/>
        <v>0</v>
      </c>
      <c r="P695" s="129">
        <f>SUM(G695:O695)</f>
        <v>0</v>
      </c>
      <c r="Q695" s="130">
        <f t="shared" ref="Q695:Y695" si="389">IF(Q694-Q691=-1,3+Q693)+IF(Q694-Q691=0,2+Q693)+IF(Q694-Q691=1,1+Q693)+IF(Q694-Q691=2,Q693)+IF(Q694-Q691=3,IF(Q693-1&gt;0,Q693-1,0))+IF(Q694-Q691=4,IF(Q693-2&gt;0,Q693-2,0))</f>
        <v>0</v>
      </c>
      <c r="R695" s="131">
        <f t="shared" si="389"/>
        <v>0</v>
      </c>
      <c r="S695" s="131">
        <f t="shared" si="389"/>
        <v>0</v>
      </c>
      <c r="T695" s="131">
        <f t="shared" si="389"/>
        <v>0</v>
      </c>
      <c r="U695" s="131">
        <f t="shared" si="389"/>
        <v>0</v>
      </c>
      <c r="V695" s="131">
        <f t="shared" si="389"/>
        <v>0</v>
      </c>
      <c r="W695" s="131">
        <f t="shared" si="389"/>
        <v>0</v>
      </c>
      <c r="X695" s="131">
        <f t="shared" si="389"/>
        <v>0</v>
      </c>
      <c r="Y695" s="128">
        <f t="shared" si="38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0">IF(G694-G691=-2,4)+IF(G694-G691=-1,3)+IF(G694-G691=0,2)+IF(G694-G691=1,1)+IF(G694-G691&gt;2,0)</f>
        <v>0</v>
      </c>
      <c r="H696" s="134">
        <f t="shared" si="390"/>
        <v>0</v>
      </c>
      <c r="I696" s="134">
        <f t="shared" si="390"/>
        <v>0</v>
      </c>
      <c r="J696" s="134">
        <f t="shared" si="390"/>
        <v>0</v>
      </c>
      <c r="K696" s="134">
        <f t="shared" si="390"/>
        <v>0</v>
      </c>
      <c r="L696" s="134">
        <f t="shared" si="390"/>
        <v>0</v>
      </c>
      <c r="M696" s="134">
        <f t="shared" si="390"/>
        <v>0</v>
      </c>
      <c r="N696" s="134">
        <f t="shared" si="390"/>
        <v>0</v>
      </c>
      <c r="O696" s="135">
        <f t="shared" si="390"/>
        <v>0</v>
      </c>
      <c r="P696" s="136">
        <f>SUM(G696:O696)</f>
        <v>0</v>
      </c>
      <c r="Q696" s="135">
        <f t="shared" ref="Q696:Y696" si="391">IF(Q694-Q691=-2,4)+IF(Q694-Q691=-1,3)+IF(Q694-Q691=0,2)+IF(Q694-Q691=1,1)+IF(Q694-Q691&gt;2,0)</f>
        <v>0</v>
      </c>
      <c r="R696" s="135">
        <f t="shared" si="391"/>
        <v>0</v>
      </c>
      <c r="S696" s="135">
        <f t="shared" si="391"/>
        <v>0</v>
      </c>
      <c r="T696" s="135">
        <f t="shared" si="391"/>
        <v>0</v>
      </c>
      <c r="U696" s="135">
        <f t="shared" si="391"/>
        <v>0</v>
      </c>
      <c r="V696" s="135">
        <f t="shared" si="391"/>
        <v>0</v>
      </c>
      <c r="W696" s="135">
        <f t="shared" si="391"/>
        <v>0</v>
      </c>
      <c r="X696" s="135">
        <f t="shared" si="391"/>
        <v>0</v>
      </c>
      <c r="Y696" s="135">
        <f t="shared" si="39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2">H694-H691</f>
        <v>6</v>
      </c>
      <c r="I697" s="24">
        <f t="shared" si="392"/>
        <v>5</v>
      </c>
      <c r="J697" s="24">
        <f t="shared" si="392"/>
        <v>6</v>
      </c>
      <c r="K697" s="24">
        <f t="shared" si="392"/>
        <v>7</v>
      </c>
      <c r="L697" s="24">
        <f t="shared" si="392"/>
        <v>5</v>
      </c>
      <c r="M697" s="24">
        <f t="shared" si="392"/>
        <v>7</v>
      </c>
      <c r="N697" s="24">
        <f t="shared" si="392"/>
        <v>5</v>
      </c>
      <c r="O697" s="15">
        <f t="shared" si="392"/>
        <v>7</v>
      </c>
      <c r="P697" s="15"/>
      <c r="Q697" s="15">
        <f t="shared" ref="Q697:Y697" si="393">Q694-Q691</f>
        <v>6</v>
      </c>
      <c r="R697" s="15">
        <f t="shared" si="393"/>
        <v>6</v>
      </c>
      <c r="S697" s="15">
        <f t="shared" si="393"/>
        <v>7</v>
      </c>
      <c r="T697" s="15">
        <f t="shared" si="393"/>
        <v>5</v>
      </c>
      <c r="U697" s="15">
        <f t="shared" si="393"/>
        <v>7</v>
      </c>
      <c r="V697" s="15">
        <f t="shared" si="393"/>
        <v>6</v>
      </c>
      <c r="W697" s="15">
        <f t="shared" si="393"/>
        <v>6</v>
      </c>
      <c r="X697" s="15">
        <f t="shared" si="393"/>
        <v>5</v>
      </c>
      <c r="Y697" s="15">
        <f t="shared" si="39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37684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4">H$9</f>
        <v>4</v>
      </c>
      <c r="I714" s="103">
        <f t="shared" si="394"/>
        <v>5</v>
      </c>
      <c r="J714" s="103">
        <f t="shared" si="394"/>
        <v>4</v>
      </c>
      <c r="K714" s="103">
        <f t="shared" si="394"/>
        <v>3</v>
      </c>
      <c r="L714" s="103">
        <f t="shared" si="394"/>
        <v>5</v>
      </c>
      <c r="M714" s="103">
        <f t="shared" si="394"/>
        <v>3</v>
      </c>
      <c r="N714" s="103">
        <f t="shared" si="394"/>
        <v>5</v>
      </c>
      <c r="O714" s="103">
        <f t="shared" si="394"/>
        <v>3</v>
      </c>
      <c r="P714" s="104">
        <f>SUM(G714:O714)</f>
        <v>36</v>
      </c>
      <c r="Q714" s="103">
        <f t="shared" ref="Q714:Y714" si="395">Q$9</f>
        <v>4</v>
      </c>
      <c r="R714" s="105">
        <f t="shared" si="395"/>
        <v>4</v>
      </c>
      <c r="S714" s="105">
        <f t="shared" si="395"/>
        <v>3</v>
      </c>
      <c r="T714" s="105">
        <f t="shared" si="395"/>
        <v>5</v>
      </c>
      <c r="U714" s="105">
        <f t="shared" si="395"/>
        <v>3</v>
      </c>
      <c r="V714" s="105">
        <f t="shared" si="395"/>
        <v>4</v>
      </c>
      <c r="W714" s="105">
        <f t="shared" si="395"/>
        <v>4</v>
      </c>
      <c r="X714" s="105">
        <f t="shared" si="395"/>
        <v>5</v>
      </c>
      <c r="Y714" s="106">
        <f t="shared" si="39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396">H$10</f>
        <v>8</v>
      </c>
      <c r="I715" s="108">
        <f t="shared" si="396"/>
        <v>12</v>
      </c>
      <c r="J715" s="108">
        <f t="shared" si="396"/>
        <v>14</v>
      </c>
      <c r="K715" s="108">
        <f t="shared" si="396"/>
        <v>2</v>
      </c>
      <c r="L715" s="108">
        <f t="shared" si="396"/>
        <v>10</v>
      </c>
      <c r="M715" s="108">
        <f t="shared" si="396"/>
        <v>18</v>
      </c>
      <c r="N715" s="108">
        <f t="shared" si="396"/>
        <v>16</v>
      </c>
      <c r="O715" s="109">
        <f t="shared" si="396"/>
        <v>6</v>
      </c>
      <c r="P715" s="110"/>
      <c r="Q715" s="111">
        <f t="shared" ref="Q715:Y715" si="397">Q$10</f>
        <v>1</v>
      </c>
      <c r="R715" s="112">
        <f t="shared" si="397"/>
        <v>9</v>
      </c>
      <c r="S715" s="112">
        <f t="shared" si="397"/>
        <v>11</v>
      </c>
      <c r="T715" s="112">
        <f t="shared" si="397"/>
        <v>5</v>
      </c>
      <c r="U715" s="112">
        <f t="shared" si="397"/>
        <v>17</v>
      </c>
      <c r="V715" s="112">
        <f t="shared" si="397"/>
        <v>15</v>
      </c>
      <c r="W715" s="112">
        <f t="shared" si="397"/>
        <v>3</v>
      </c>
      <c r="X715" s="112">
        <f t="shared" si="397"/>
        <v>13</v>
      </c>
      <c r="Y715" s="109">
        <f t="shared" si="39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8">IF($Q711&lt;=18,IF(H715&lt;=$Q711,1,0),IF($Q711&lt;=36,IF(H715&lt;=($Q711-18),2,1),IF($Q711&lt;=54,IF(H715&lt;=($Q711-36),3,2),IF($Q711&gt;54,IF(H715&lt;=($Q711-54),4,3)))))</f>
        <v>#N/A</v>
      </c>
      <c r="I716" s="115" t="e">
        <f t="shared" si="398"/>
        <v>#N/A</v>
      </c>
      <c r="J716" s="115" t="e">
        <f t="shared" si="398"/>
        <v>#N/A</v>
      </c>
      <c r="K716" s="115" t="e">
        <f t="shared" si="398"/>
        <v>#N/A</v>
      </c>
      <c r="L716" s="115" t="e">
        <f t="shared" si="398"/>
        <v>#N/A</v>
      </c>
      <c r="M716" s="115" t="e">
        <f t="shared" si="398"/>
        <v>#N/A</v>
      </c>
      <c r="N716" s="115" t="e">
        <f t="shared" si="398"/>
        <v>#N/A</v>
      </c>
      <c r="O716" s="116" t="e">
        <f t="shared" si="398"/>
        <v>#N/A</v>
      </c>
      <c r="P716" s="117" t="e">
        <f>SUM(G716:O716)</f>
        <v>#N/A</v>
      </c>
      <c r="Q716" s="116" t="e">
        <f t="shared" ref="Q716:Y716" si="399">IF($Q711&lt;=18,IF(Q715&lt;=$Q711,1,0),IF($Q711&lt;=36,IF(Q715&lt;=($Q711-18),2,1),IF($Q711&lt;=54,IF(Q715&lt;=($Q711-36),3,2),IF($Q711&gt;54,IF(Q715&lt;=($Q711-54),4,3)))))</f>
        <v>#N/A</v>
      </c>
      <c r="R716" s="116" t="e">
        <f t="shared" si="399"/>
        <v>#N/A</v>
      </c>
      <c r="S716" s="116" t="e">
        <f t="shared" si="399"/>
        <v>#N/A</v>
      </c>
      <c r="T716" s="116" t="e">
        <f t="shared" si="399"/>
        <v>#N/A</v>
      </c>
      <c r="U716" s="116" t="e">
        <f t="shared" si="399"/>
        <v>#N/A</v>
      </c>
      <c r="V716" s="116" t="e">
        <f t="shared" si="399"/>
        <v>#N/A</v>
      </c>
      <c r="W716" s="116" t="e">
        <f t="shared" si="399"/>
        <v>#N/A</v>
      </c>
      <c r="X716" s="116" t="e">
        <f t="shared" si="399"/>
        <v>#N/A</v>
      </c>
      <c r="Y716" s="116" t="e">
        <f t="shared" si="399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0">G38</f>
        <v>10</v>
      </c>
      <c r="H717" s="121">
        <f t="shared" si="400"/>
        <v>10</v>
      </c>
      <c r="I717" s="121">
        <f t="shared" si="400"/>
        <v>10</v>
      </c>
      <c r="J717" s="121">
        <f t="shared" si="400"/>
        <v>10</v>
      </c>
      <c r="K717" s="121">
        <f t="shared" si="400"/>
        <v>10</v>
      </c>
      <c r="L717" s="121">
        <f t="shared" si="400"/>
        <v>10</v>
      </c>
      <c r="M717" s="121">
        <f t="shared" si="400"/>
        <v>10</v>
      </c>
      <c r="N717" s="121">
        <f t="shared" si="400"/>
        <v>10</v>
      </c>
      <c r="O717" s="121">
        <f t="shared" si="400"/>
        <v>10</v>
      </c>
      <c r="P717" s="122">
        <f>SUM(G717:O717)</f>
        <v>90</v>
      </c>
      <c r="Q717" s="123">
        <f t="shared" ref="Q717:Y717" si="401">Q38</f>
        <v>10</v>
      </c>
      <c r="R717" s="121">
        <f t="shared" si="401"/>
        <v>10</v>
      </c>
      <c r="S717" s="121">
        <f t="shared" si="401"/>
        <v>10</v>
      </c>
      <c r="T717" s="121">
        <f t="shared" si="401"/>
        <v>10</v>
      </c>
      <c r="U717" s="121">
        <f t="shared" si="401"/>
        <v>10</v>
      </c>
      <c r="V717" s="121">
        <f t="shared" si="401"/>
        <v>10</v>
      </c>
      <c r="W717" s="121">
        <f t="shared" si="401"/>
        <v>10</v>
      </c>
      <c r="X717" s="121">
        <f t="shared" si="401"/>
        <v>10</v>
      </c>
      <c r="Y717" s="124">
        <f t="shared" si="401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2">IF(H717-H714=-1,3+H716)+IF(H717-H714=0,2+H716)+IF(H717-H714=1,1+H716)+IF(H717-H714=2,H716)+IF(H717-H714=3,IF(H716-1&gt;0,H716-1,0))+IF(H717-H714=4,IF(H716-2&gt;0,H716-2,0))</f>
        <v>0</v>
      </c>
      <c r="I718" s="127">
        <f t="shared" si="402"/>
        <v>0</v>
      </c>
      <c r="J718" s="127">
        <f t="shared" si="402"/>
        <v>0</v>
      </c>
      <c r="K718" s="127">
        <f t="shared" si="402"/>
        <v>0</v>
      </c>
      <c r="L718" s="127">
        <f t="shared" si="402"/>
        <v>0</v>
      </c>
      <c r="M718" s="127">
        <f t="shared" si="402"/>
        <v>0</v>
      </c>
      <c r="N718" s="127">
        <f t="shared" si="402"/>
        <v>0</v>
      </c>
      <c r="O718" s="128">
        <f t="shared" si="402"/>
        <v>0</v>
      </c>
      <c r="P718" s="129">
        <f>SUM(G718:O718)</f>
        <v>0</v>
      </c>
      <c r="Q718" s="130">
        <f t="shared" ref="Q718:Y718" si="403">IF(Q717-Q714=-1,3+Q716)+IF(Q717-Q714=0,2+Q716)+IF(Q717-Q714=1,1+Q716)+IF(Q717-Q714=2,Q716)+IF(Q717-Q714=3,IF(Q716-1&gt;0,Q716-1,0))+IF(Q717-Q714=4,IF(Q716-2&gt;0,Q716-2,0))</f>
        <v>0</v>
      </c>
      <c r="R718" s="131">
        <f t="shared" si="403"/>
        <v>0</v>
      </c>
      <c r="S718" s="131">
        <f t="shared" si="403"/>
        <v>0</v>
      </c>
      <c r="T718" s="131">
        <f t="shared" si="403"/>
        <v>0</v>
      </c>
      <c r="U718" s="131">
        <f t="shared" si="403"/>
        <v>0</v>
      </c>
      <c r="V718" s="131">
        <f t="shared" si="403"/>
        <v>0</v>
      </c>
      <c r="W718" s="131">
        <f t="shared" si="403"/>
        <v>0</v>
      </c>
      <c r="X718" s="131">
        <f t="shared" si="403"/>
        <v>0</v>
      </c>
      <c r="Y718" s="128">
        <f t="shared" si="403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4">IF(G717-G714=-2,4)+IF(G717-G714=-1,3)+IF(G717-G714=0,2)+IF(G717-G714=1,1)+IF(G717-G714&gt;2,0)</f>
        <v>0</v>
      </c>
      <c r="H719" s="134">
        <f t="shared" si="404"/>
        <v>0</v>
      </c>
      <c r="I719" s="134">
        <f t="shared" si="404"/>
        <v>0</v>
      </c>
      <c r="J719" s="134">
        <f t="shared" si="404"/>
        <v>0</v>
      </c>
      <c r="K719" s="134">
        <f t="shared" si="404"/>
        <v>0</v>
      </c>
      <c r="L719" s="134">
        <f t="shared" si="404"/>
        <v>0</v>
      </c>
      <c r="M719" s="134">
        <f t="shared" si="404"/>
        <v>0</v>
      </c>
      <c r="N719" s="134">
        <f t="shared" si="404"/>
        <v>0</v>
      </c>
      <c r="O719" s="135">
        <f t="shared" si="404"/>
        <v>0</v>
      </c>
      <c r="P719" s="136">
        <f>SUM(G719:O719)</f>
        <v>0</v>
      </c>
      <c r="Q719" s="135">
        <f t="shared" ref="Q719:Y719" si="405">IF(Q717-Q714=-2,4)+IF(Q717-Q714=-1,3)+IF(Q717-Q714=0,2)+IF(Q717-Q714=1,1)+IF(Q717-Q714&gt;2,0)</f>
        <v>0</v>
      </c>
      <c r="R719" s="135">
        <f t="shared" si="405"/>
        <v>0</v>
      </c>
      <c r="S719" s="135">
        <f t="shared" si="405"/>
        <v>0</v>
      </c>
      <c r="T719" s="135">
        <f t="shared" si="405"/>
        <v>0</v>
      </c>
      <c r="U719" s="135">
        <f t="shared" si="405"/>
        <v>0</v>
      </c>
      <c r="V719" s="135">
        <f t="shared" si="405"/>
        <v>0</v>
      </c>
      <c r="W719" s="135">
        <f t="shared" si="405"/>
        <v>0</v>
      </c>
      <c r="X719" s="135">
        <f t="shared" si="405"/>
        <v>0</v>
      </c>
      <c r="Y719" s="135">
        <f t="shared" si="405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6">H717-H714</f>
        <v>6</v>
      </c>
      <c r="I720" s="24">
        <f t="shared" si="406"/>
        <v>5</v>
      </c>
      <c r="J720" s="24">
        <f t="shared" si="406"/>
        <v>6</v>
      </c>
      <c r="K720" s="24">
        <f t="shared" si="406"/>
        <v>7</v>
      </c>
      <c r="L720" s="24">
        <f t="shared" si="406"/>
        <v>5</v>
      </c>
      <c r="M720" s="24">
        <f t="shared" si="406"/>
        <v>7</v>
      </c>
      <c r="N720" s="24">
        <f t="shared" si="406"/>
        <v>5</v>
      </c>
      <c r="O720" s="15">
        <f t="shared" si="406"/>
        <v>7</v>
      </c>
      <c r="P720" s="15"/>
      <c r="Q720" s="15">
        <f t="shared" ref="Q720:Y720" si="407">Q717-Q714</f>
        <v>6</v>
      </c>
      <c r="R720" s="15">
        <f t="shared" si="407"/>
        <v>6</v>
      </c>
      <c r="S720" s="15">
        <f t="shared" si="407"/>
        <v>7</v>
      </c>
      <c r="T720" s="15">
        <f t="shared" si="407"/>
        <v>5</v>
      </c>
      <c r="U720" s="15">
        <f t="shared" si="407"/>
        <v>7</v>
      </c>
      <c r="V720" s="15">
        <f t="shared" si="407"/>
        <v>6</v>
      </c>
      <c r="W720" s="15">
        <f t="shared" si="407"/>
        <v>6</v>
      </c>
      <c r="X720" s="15">
        <f t="shared" si="407"/>
        <v>5</v>
      </c>
      <c r="Y720" s="15">
        <f t="shared" si="407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37684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8">H$9</f>
        <v>4</v>
      </c>
      <c r="I737" s="103">
        <f t="shared" si="408"/>
        <v>5</v>
      </c>
      <c r="J737" s="103">
        <f t="shared" si="408"/>
        <v>4</v>
      </c>
      <c r="K737" s="103">
        <f t="shared" si="408"/>
        <v>3</v>
      </c>
      <c r="L737" s="103">
        <f t="shared" si="408"/>
        <v>5</v>
      </c>
      <c r="M737" s="103">
        <f t="shared" si="408"/>
        <v>3</v>
      </c>
      <c r="N737" s="103">
        <f t="shared" si="408"/>
        <v>5</v>
      </c>
      <c r="O737" s="103">
        <f t="shared" si="408"/>
        <v>3</v>
      </c>
      <c r="P737" s="104">
        <f>SUM(G737:O737)</f>
        <v>36</v>
      </c>
      <c r="Q737" s="103">
        <f t="shared" ref="Q737:Y737" si="409">Q$9</f>
        <v>4</v>
      </c>
      <c r="R737" s="105">
        <f t="shared" si="409"/>
        <v>4</v>
      </c>
      <c r="S737" s="105">
        <f t="shared" si="409"/>
        <v>3</v>
      </c>
      <c r="T737" s="105">
        <f t="shared" si="409"/>
        <v>5</v>
      </c>
      <c r="U737" s="105">
        <f t="shared" si="409"/>
        <v>3</v>
      </c>
      <c r="V737" s="105">
        <f t="shared" si="409"/>
        <v>4</v>
      </c>
      <c r="W737" s="105">
        <f t="shared" si="409"/>
        <v>4</v>
      </c>
      <c r="X737" s="105">
        <f t="shared" si="409"/>
        <v>5</v>
      </c>
      <c r="Y737" s="106">
        <f t="shared" si="409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410">H$10</f>
        <v>8</v>
      </c>
      <c r="I738" s="108">
        <f t="shared" si="410"/>
        <v>12</v>
      </c>
      <c r="J738" s="108">
        <f t="shared" si="410"/>
        <v>14</v>
      </c>
      <c r="K738" s="108">
        <f t="shared" si="410"/>
        <v>2</v>
      </c>
      <c r="L738" s="108">
        <f t="shared" si="410"/>
        <v>10</v>
      </c>
      <c r="M738" s="108">
        <f t="shared" si="410"/>
        <v>18</v>
      </c>
      <c r="N738" s="108">
        <f t="shared" si="410"/>
        <v>16</v>
      </c>
      <c r="O738" s="109">
        <f t="shared" si="410"/>
        <v>6</v>
      </c>
      <c r="P738" s="110"/>
      <c r="Q738" s="111">
        <f t="shared" ref="Q738:Y738" si="411">Q$10</f>
        <v>1</v>
      </c>
      <c r="R738" s="112">
        <f t="shared" si="411"/>
        <v>9</v>
      </c>
      <c r="S738" s="112">
        <f t="shared" si="411"/>
        <v>11</v>
      </c>
      <c r="T738" s="112">
        <f t="shared" si="411"/>
        <v>5</v>
      </c>
      <c r="U738" s="112">
        <f t="shared" si="411"/>
        <v>17</v>
      </c>
      <c r="V738" s="112">
        <f t="shared" si="411"/>
        <v>15</v>
      </c>
      <c r="W738" s="112">
        <f t="shared" si="411"/>
        <v>3</v>
      </c>
      <c r="X738" s="112">
        <f t="shared" si="411"/>
        <v>13</v>
      </c>
      <c r="Y738" s="109">
        <f t="shared" si="411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2">IF($Q734&lt;=18,IF(H738&lt;=$Q734,1,0),IF($Q734&lt;=36,IF(H738&lt;=($Q734-18),2,1),IF($Q734&lt;=54,IF(H738&lt;=($Q734-36),3,2),IF($Q734&gt;54,IF(H738&lt;=($Q734-54),4,3)))))</f>
        <v>#N/A</v>
      </c>
      <c r="I739" s="115" t="e">
        <f t="shared" si="412"/>
        <v>#N/A</v>
      </c>
      <c r="J739" s="115" t="e">
        <f t="shared" si="412"/>
        <v>#N/A</v>
      </c>
      <c r="K739" s="115" t="e">
        <f t="shared" si="412"/>
        <v>#N/A</v>
      </c>
      <c r="L739" s="115" t="e">
        <f t="shared" si="412"/>
        <v>#N/A</v>
      </c>
      <c r="M739" s="115" t="e">
        <f t="shared" si="412"/>
        <v>#N/A</v>
      </c>
      <c r="N739" s="115" t="e">
        <f t="shared" si="412"/>
        <v>#N/A</v>
      </c>
      <c r="O739" s="116" t="e">
        <f t="shared" si="412"/>
        <v>#N/A</v>
      </c>
      <c r="P739" s="117" t="e">
        <f>SUM(G739:O739)</f>
        <v>#N/A</v>
      </c>
      <c r="Q739" s="116" t="e">
        <f t="shared" ref="Q739:Y739" si="413">IF($Q734&lt;=18,IF(Q738&lt;=$Q734,1,0),IF($Q734&lt;=36,IF(Q738&lt;=($Q734-18),2,1),IF($Q734&lt;=54,IF(Q738&lt;=($Q734-36),3,2),IF($Q734&gt;54,IF(Q738&lt;=($Q734-54),4,3)))))</f>
        <v>#N/A</v>
      </c>
      <c r="R739" s="116" t="e">
        <f t="shared" si="413"/>
        <v>#N/A</v>
      </c>
      <c r="S739" s="116" t="e">
        <f t="shared" si="413"/>
        <v>#N/A</v>
      </c>
      <c r="T739" s="116" t="e">
        <f t="shared" si="413"/>
        <v>#N/A</v>
      </c>
      <c r="U739" s="116" t="e">
        <f t="shared" si="413"/>
        <v>#N/A</v>
      </c>
      <c r="V739" s="116" t="e">
        <f t="shared" si="413"/>
        <v>#N/A</v>
      </c>
      <c r="W739" s="116" t="e">
        <f t="shared" si="413"/>
        <v>#N/A</v>
      </c>
      <c r="X739" s="116" t="e">
        <f t="shared" si="413"/>
        <v>#N/A</v>
      </c>
      <c r="Y739" s="116" t="e">
        <f t="shared" si="413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4">G39</f>
        <v>10</v>
      </c>
      <c r="H740" s="121">
        <f t="shared" si="414"/>
        <v>10</v>
      </c>
      <c r="I740" s="121">
        <f t="shared" si="414"/>
        <v>10</v>
      </c>
      <c r="J740" s="121">
        <f t="shared" si="414"/>
        <v>10</v>
      </c>
      <c r="K740" s="121">
        <f t="shared" si="414"/>
        <v>10</v>
      </c>
      <c r="L740" s="121">
        <f t="shared" si="414"/>
        <v>10</v>
      </c>
      <c r="M740" s="121">
        <f t="shared" si="414"/>
        <v>10</v>
      </c>
      <c r="N740" s="121">
        <f t="shared" si="414"/>
        <v>10</v>
      </c>
      <c r="O740" s="121">
        <f t="shared" si="414"/>
        <v>10</v>
      </c>
      <c r="P740" s="122">
        <f>SUM(G740:O740)</f>
        <v>90</v>
      </c>
      <c r="Q740" s="123">
        <f t="shared" ref="Q740:Y740" si="415">Q39</f>
        <v>10</v>
      </c>
      <c r="R740" s="121">
        <f t="shared" si="415"/>
        <v>10</v>
      </c>
      <c r="S740" s="121">
        <f t="shared" si="415"/>
        <v>10</v>
      </c>
      <c r="T740" s="121">
        <f t="shared" si="415"/>
        <v>10</v>
      </c>
      <c r="U740" s="121">
        <f t="shared" si="415"/>
        <v>10</v>
      </c>
      <c r="V740" s="121">
        <f t="shared" si="415"/>
        <v>10</v>
      </c>
      <c r="W740" s="121">
        <f t="shared" si="415"/>
        <v>10</v>
      </c>
      <c r="X740" s="121">
        <f t="shared" si="415"/>
        <v>10</v>
      </c>
      <c r="Y740" s="124">
        <f t="shared" si="41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6">IF(H740-H737=-1,3+H739)+IF(H740-H737=0,2+H739)+IF(H740-H737=1,1+H739)+IF(H740-H737=2,H739)+IF(H740-H737=3,IF(H739-1&gt;0,H739-1,0))+IF(H740-H737=4,IF(H739-2&gt;0,H739-2,0))</f>
        <v>0</v>
      </c>
      <c r="I741" s="127">
        <f t="shared" si="416"/>
        <v>0</v>
      </c>
      <c r="J741" s="127">
        <f t="shared" si="416"/>
        <v>0</v>
      </c>
      <c r="K741" s="127">
        <f t="shared" si="416"/>
        <v>0</v>
      </c>
      <c r="L741" s="127">
        <f t="shared" si="416"/>
        <v>0</v>
      </c>
      <c r="M741" s="127">
        <f t="shared" si="416"/>
        <v>0</v>
      </c>
      <c r="N741" s="127">
        <f t="shared" si="416"/>
        <v>0</v>
      </c>
      <c r="O741" s="128">
        <f t="shared" si="416"/>
        <v>0</v>
      </c>
      <c r="P741" s="129">
        <f>SUM(G741:O741)</f>
        <v>0</v>
      </c>
      <c r="Q741" s="130">
        <f t="shared" ref="Q741:Y741" si="417">IF(Q740-Q737=-1,3+Q739)+IF(Q740-Q737=0,2+Q739)+IF(Q740-Q737=1,1+Q739)+IF(Q740-Q737=2,Q739)+IF(Q740-Q737=3,IF(Q739-1&gt;0,Q739-1,0))+IF(Q740-Q737=4,IF(Q739-2&gt;0,Q739-2,0))</f>
        <v>0</v>
      </c>
      <c r="R741" s="131">
        <f t="shared" si="417"/>
        <v>0</v>
      </c>
      <c r="S741" s="131">
        <f t="shared" si="417"/>
        <v>0</v>
      </c>
      <c r="T741" s="131">
        <f t="shared" si="417"/>
        <v>0</v>
      </c>
      <c r="U741" s="131">
        <f t="shared" si="417"/>
        <v>0</v>
      </c>
      <c r="V741" s="131">
        <f t="shared" si="417"/>
        <v>0</v>
      </c>
      <c r="W741" s="131">
        <f t="shared" si="417"/>
        <v>0</v>
      </c>
      <c r="X741" s="131">
        <f t="shared" si="417"/>
        <v>0</v>
      </c>
      <c r="Y741" s="128">
        <f t="shared" si="41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8">IF(G740-G737=-2,4)+IF(G740-G737=-1,3)+IF(G740-G737=0,2)+IF(G740-G737=1,1)+IF(G740-G737&gt;2,0)</f>
        <v>0</v>
      </c>
      <c r="H742" s="134">
        <f t="shared" si="418"/>
        <v>0</v>
      </c>
      <c r="I742" s="134">
        <f t="shared" si="418"/>
        <v>0</v>
      </c>
      <c r="J742" s="134">
        <f t="shared" si="418"/>
        <v>0</v>
      </c>
      <c r="K742" s="134">
        <f t="shared" si="418"/>
        <v>0</v>
      </c>
      <c r="L742" s="134">
        <f t="shared" si="418"/>
        <v>0</v>
      </c>
      <c r="M742" s="134">
        <f t="shared" si="418"/>
        <v>0</v>
      </c>
      <c r="N742" s="134">
        <f t="shared" si="418"/>
        <v>0</v>
      </c>
      <c r="O742" s="135">
        <f t="shared" si="418"/>
        <v>0</v>
      </c>
      <c r="P742" s="136">
        <f>SUM(G742:O742)</f>
        <v>0</v>
      </c>
      <c r="Q742" s="135">
        <f t="shared" ref="Q742:Y742" si="419">IF(Q740-Q737=-2,4)+IF(Q740-Q737=-1,3)+IF(Q740-Q737=0,2)+IF(Q740-Q737=1,1)+IF(Q740-Q737&gt;2,0)</f>
        <v>0</v>
      </c>
      <c r="R742" s="135">
        <f t="shared" si="419"/>
        <v>0</v>
      </c>
      <c r="S742" s="135">
        <f t="shared" si="419"/>
        <v>0</v>
      </c>
      <c r="T742" s="135">
        <f t="shared" si="419"/>
        <v>0</v>
      </c>
      <c r="U742" s="135">
        <f t="shared" si="419"/>
        <v>0</v>
      </c>
      <c r="V742" s="135">
        <f t="shared" si="419"/>
        <v>0</v>
      </c>
      <c r="W742" s="135">
        <f t="shared" si="419"/>
        <v>0</v>
      </c>
      <c r="X742" s="135">
        <f t="shared" si="419"/>
        <v>0</v>
      </c>
      <c r="Y742" s="135">
        <f t="shared" si="41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0">H740-H737</f>
        <v>6</v>
      </c>
      <c r="I743" s="24">
        <f t="shared" si="420"/>
        <v>5</v>
      </c>
      <c r="J743" s="24">
        <f t="shared" si="420"/>
        <v>6</v>
      </c>
      <c r="K743" s="24">
        <f t="shared" si="420"/>
        <v>7</v>
      </c>
      <c r="L743" s="24">
        <f t="shared" si="420"/>
        <v>5</v>
      </c>
      <c r="M743" s="24">
        <f t="shared" si="420"/>
        <v>7</v>
      </c>
      <c r="N743" s="24">
        <f t="shared" si="420"/>
        <v>5</v>
      </c>
      <c r="O743" s="15">
        <f t="shared" si="420"/>
        <v>7</v>
      </c>
      <c r="P743" s="15"/>
      <c r="Q743" s="15">
        <f t="shared" ref="Q743:Y743" si="421">Q740-Q737</f>
        <v>6</v>
      </c>
      <c r="R743" s="15">
        <f t="shared" si="421"/>
        <v>6</v>
      </c>
      <c r="S743" s="15">
        <f t="shared" si="421"/>
        <v>7</v>
      </c>
      <c r="T743" s="15">
        <f t="shared" si="421"/>
        <v>5</v>
      </c>
      <c r="U743" s="15">
        <f t="shared" si="421"/>
        <v>7</v>
      </c>
      <c r="V743" s="15">
        <f t="shared" si="421"/>
        <v>6</v>
      </c>
      <c r="W743" s="15">
        <f t="shared" si="421"/>
        <v>6</v>
      </c>
      <c r="X743" s="15">
        <f t="shared" si="421"/>
        <v>5</v>
      </c>
      <c r="Y743" s="15">
        <f t="shared" si="42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37684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2">H$9</f>
        <v>4</v>
      </c>
      <c r="I760" s="103">
        <f t="shared" si="422"/>
        <v>5</v>
      </c>
      <c r="J760" s="103">
        <f t="shared" si="422"/>
        <v>4</v>
      </c>
      <c r="K760" s="103">
        <f t="shared" si="422"/>
        <v>3</v>
      </c>
      <c r="L760" s="103">
        <f t="shared" si="422"/>
        <v>5</v>
      </c>
      <c r="M760" s="103">
        <f t="shared" si="422"/>
        <v>3</v>
      </c>
      <c r="N760" s="103">
        <f t="shared" si="422"/>
        <v>5</v>
      </c>
      <c r="O760" s="103">
        <f t="shared" si="422"/>
        <v>3</v>
      </c>
      <c r="P760" s="104">
        <f>SUM(G760:O760)</f>
        <v>36</v>
      </c>
      <c r="Q760" s="103">
        <f t="shared" ref="Q760:Y760" si="423">Q$9</f>
        <v>4</v>
      </c>
      <c r="R760" s="105">
        <f t="shared" si="423"/>
        <v>4</v>
      </c>
      <c r="S760" s="105">
        <f t="shared" si="423"/>
        <v>3</v>
      </c>
      <c r="T760" s="105">
        <f t="shared" si="423"/>
        <v>5</v>
      </c>
      <c r="U760" s="105">
        <f t="shared" si="423"/>
        <v>3</v>
      </c>
      <c r="V760" s="105">
        <f t="shared" si="423"/>
        <v>4</v>
      </c>
      <c r="W760" s="105">
        <f t="shared" si="423"/>
        <v>4</v>
      </c>
      <c r="X760" s="105">
        <f t="shared" si="423"/>
        <v>5</v>
      </c>
      <c r="Y760" s="106">
        <f t="shared" si="42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424">H$10</f>
        <v>8</v>
      </c>
      <c r="I761" s="108">
        <f t="shared" si="424"/>
        <v>12</v>
      </c>
      <c r="J761" s="108">
        <f t="shared" si="424"/>
        <v>14</v>
      </c>
      <c r="K761" s="108">
        <f t="shared" si="424"/>
        <v>2</v>
      </c>
      <c r="L761" s="108">
        <f t="shared" si="424"/>
        <v>10</v>
      </c>
      <c r="M761" s="108">
        <f t="shared" si="424"/>
        <v>18</v>
      </c>
      <c r="N761" s="108">
        <f t="shared" si="424"/>
        <v>16</v>
      </c>
      <c r="O761" s="109">
        <f t="shared" si="424"/>
        <v>6</v>
      </c>
      <c r="P761" s="110"/>
      <c r="Q761" s="111">
        <f t="shared" ref="Q761:Y761" si="425">Q$10</f>
        <v>1</v>
      </c>
      <c r="R761" s="112">
        <f t="shared" si="425"/>
        <v>9</v>
      </c>
      <c r="S761" s="112">
        <f t="shared" si="425"/>
        <v>11</v>
      </c>
      <c r="T761" s="112">
        <f t="shared" si="425"/>
        <v>5</v>
      </c>
      <c r="U761" s="112">
        <f t="shared" si="425"/>
        <v>17</v>
      </c>
      <c r="V761" s="112">
        <f t="shared" si="425"/>
        <v>15</v>
      </c>
      <c r="W761" s="112">
        <f t="shared" si="425"/>
        <v>3</v>
      </c>
      <c r="X761" s="112">
        <f t="shared" si="425"/>
        <v>13</v>
      </c>
      <c r="Y761" s="109">
        <f t="shared" si="42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6">IF($Q757&lt;=18,IF(H761&lt;=$Q757,1,0),IF($Q757&lt;=36,IF(H761&lt;=($Q757-18),2,1),IF($Q757&lt;=54,IF(H761&lt;=($Q757-36),3,2),IF($Q757&gt;54,IF(H761&lt;=($Q757-54),4,3)))))</f>
        <v>#N/A</v>
      </c>
      <c r="I762" s="115" t="e">
        <f t="shared" si="426"/>
        <v>#N/A</v>
      </c>
      <c r="J762" s="115" t="e">
        <f t="shared" si="426"/>
        <v>#N/A</v>
      </c>
      <c r="K762" s="115" t="e">
        <f t="shared" si="426"/>
        <v>#N/A</v>
      </c>
      <c r="L762" s="115" t="e">
        <f t="shared" si="426"/>
        <v>#N/A</v>
      </c>
      <c r="M762" s="115" t="e">
        <f t="shared" si="426"/>
        <v>#N/A</v>
      </c>
      <c r="N762" s="115" t="e">
        <f t="shared" si="426"/>
        <v>#N/A</v>
      </c>
      <c r="O762" s="116" t="e">
        <f t="shared" si="426"/>
        <v>#N/A</v>
      </c>
      <c r="P762" s="117" t="e">
        <f>SUM(G762:O762)</f>
        <v>#N/A</v>
      </c>
      <c r="Q762" s="116" t="e">
        <f t="shared" ref="Q762:Y762" si="427">IF($Q757&lt;=18,IF(Q761&lt;=$Q757,1,0),IF($Q757&lt;=36,IF(Q761&lt;=($Q757-18),2,1),IF($Q757&lt;=54,IF(Q761&lt;=($Q757-36),3,2),IF($Q757&gt;54,IF(Q761&lt;=($Q757-54),4,3)))))</f>
        <v>#N/A</v>
      </c>
      <c r="R762" s="116" t="e">
        <f t="shared" si="427"/>
        <v>#N/A</v>
      </c>
      <c r="S762" s="116" t="e">
        <f t="shared" si="427"/>
        <v>#N/A</v>
      </c>
      <c r="T762" s="116" t="e">
        <f t="shared" si="427"/>
        <v>#N/A</v>
      </c>
      <c r="U762" s="116" t="e">
        <f t="shared" si="427"/>
        <v>#N/A</v>
      </c>
      <c r="V762" s="116" t="e">
        <f t="shared" si="427"/>
        <v>#N/A</v>
      </c>
      <c r="W762" s="116" t="e">
        <f t="shared" si="427"/>
        <v>#N/A</v>
      </c>
      <c r="X762" s="116" t="e">
        <f t="shared" si="427"/>
        <v>#N/A</v>
      </c>
      <c r="Y762" s="116" t="e">
        <f t="shared" si="427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8">G40</f>
        <v>10</v>
      </c>
      <c r="H763" s="121">
        <f t="shared" si="428"/>
        <v>10</v>
      </c>
      <c r="I763" s="121">
        <f t="shared" si="428"/>
        <v>10</v>
      </c>
      <c r="J763" s="121">
        <f t="shared" si="428"/>
        <v>10</v>
      </c>
      <c r="K763" s="121">
        <f t="shared" si="428"/>
        <v>10</v>
      </c>
      <c r="L763" s="121">
        <f t="shared" si="428"/>
        <v>10</v>
      </c>
      <c r="M763" s="121">
        <f t="shared" si="428"/>
        <v>10</v>
      </c>
      <c r="N763" s="121">
        <f t="shared" si="428"/>
        <v>10</v>
      </c>
      <c r="O763" s="121">
        <f t="shared" si="428"/>
        <v>10</v>
      </c>
      <c r="P763" s="122">
        <f>SUM(G763:O763)</f>
        <v>90</v>
      </c>
      <c r="Q763" s="123">
        <f t="shared" ref="Q763:Y763" si="429">Q40</f>
        <v>10</v>
      </c>
      <c r="R763" s="121">
        <f t="shared" si="429"/>
        <v>10</v>
      </c>
      <c r="S763" s="121">
        <f t="shared" si="429"/>
        <v>10</v>
      </c>
      <c r="T763" s="121">
        <f t="shared" si="429"/>
        <v>10</v>
      </c>
      <c r="U763" s="121">
        <f t="shared" si="429"/>
        <v>10</v>
      </c>
      <c r="V763" s="121">
        <f t="shared" si="429"/>
        <v>10</v>
      </c>
      <c r="W763" s="121">
        <f t="shared" si="429"/>
        <v>10</v>
      </c>
      <c r="X763" s="121">
        <f t="shared" si="429"/>
        <v>10</v>
      </c>
      <c r="Y763" s="124">
        <f t="shared" si="429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0">IF(H763-H760=-1,3+H762)+IF(H763-H760=0,2+H762)+IF(H763-H760=1,1+H762)+IF(H763-H760=2,H762)+IF(H763-H760=3,IF(H762-1&gt;0,H762-1,0))+IF(H763-H760=4,IF(H762-2&gt;0,H762-2,0))</f>
        <v>0</v>
      </c>
      <c r="I764" s="127">
        <f t="shared" si="430"/>
        <v>0</v>
      </c>
      <c r="J764" s="127">
        <f t="shared" si="430"/>
        <v>0</v>
      </c>
      <c r="K764" s="127">
        <f t="shared" si="430"/>
        <v>0</v>
      </c>
      <c r="L764" s="127">
        <f t="shared" si="430"/>
        <v>0</v>
      </c>
      <c r="M764" s="127">
        <f t="shared" si="430"/>
        <v>0</v>
      </c>
      <c r="N764" s="127">
        <f t="shared" si="430"/>
        <v>0</v>
      </c>
      <c r="O764" s="128">
        <f t="shared" si="430"/>
        <v>0</v>
      </c>
      <c r="P764" s="129">
        <f>SUM(G764:O764)</f>
        <v>0</v>
      </c>
      <c r="Q764" s="130">
        <f t="shared" ref="Q764:Y764" si="431">IF(Q763-Q760=-1,3+Q762)+IF(Q763-Q760=0,2+Q762)+IF(Q763-Q760=1,1+Q762)+IF(Q763-Q760=2,Q762)+IF(Q763-Q760=3,IF(Q762-1&gt;0,Q762-1,0))+IF(Q763-Q760=4,IF(Q762-2&gt;0,Q762-2,0))</f>
        <v>0</v>
      </c>
      <c r="R764" s="131">
        <f t="shared" si="431"/>
        <v>0</v>
      </c>
      <c r="S764" s="131">
        <f t="shared" si="431"/>
        <v>0</v>
      </c>
      <c r="T764" s="131">
        <f t="shared" si="431"/>
        <v>0</v>
      </c>
      <c r="U764" s="131">
        <f t="shared" si="431"/>
        <v>0</v>
      </c>
      <c r="V764" s="131">
        <f t="shared" si="431"/>
        <v>0</v>
      </c>
      <c r="W764" s="131">
        <f t="shared" si="431"/>
        <v>0</v>
      </c>
      <c r="X764" s="131">
        <f t="shared" si="431"/>
        <v>0</v>
      </c>
      <c r="Y764" s="128">
        <f t="shared" si="431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2">IF(G763-G760=-2,4)+IF(G763-G760=-1,3)+IF(G763-G760=0,2)+IF(G763-G760=1,1)+IF(G763-G760&gt;2,0)</f>
        <v>0</v>
      </c>
      <c r="H765" s="134">
        <f t="shared" si="432"/>
        <v>0</v>
      </c>
      <c r="I765" s="134">
        <f t="shared" si="432"/>
        <v>0</v>
      </c>
      <c r="J765" s="134">
        <f t="shared" si="432"/>
        <v>0</v>
      </c>
      <c r="K765" s="134">
        <f t="shared" si="432"/>
        <v>0</v>
      </c>
      <c r="L765" s="134">
        <f t="shared" si="432"/>
        <v>0</v>
      </c>
      <c r="M765" s="134">
        <f t="shared" si="432"/>
        <v>0</v>
      </c>
      <c r="N765" s="134">
        <f t="shared" si="432"/>
        <v>0</v>
      </c>
      <c r="O765" s="135">
        <f t="shared" si="432"/>
        <v>0</v>
      </c>
      <c r="P765" s="136">
        <f>SUM(G765:O765)</f>
        <v>0</v>
      </c>
      <c r="Q765" s="135">
        <f t="shared" ref="Q765:Y765" si="433">IF(Q763-Q760=-2,4)+IF(Q763-Q760=-1,3)+IF(Q763-Q760=0,2)+IF(Q763-Q760=1,1)+IF(Q763-Q760&gt;2,0)</f>
        <v>0</v>
      </c>
      <c r="R765" s="135">
        <f t="shared" si="433"/>
        <v>0</v>
      </c>
      <c r="S765" s="135">
        <f t="shared" si="433"/>
        <v>0</v>
      </c>
      <c r="T765" s="135">
        <f t="shared" si="433"/>
        <v>0</v>
      </c>
      <c r="U765" s="135">
        <f t="shared" si="433"/>
        <v>0</v>
      </c>
      <c r="V765" s="135">
        <f t="shared" si="433"/>
        <v>0</v>
      </c>
      <c r="W765" s="135">
        <f t="shared" si="433"/>
        <v>0</v>
      </c>
      <c r="X765" s="135">
        <f t="shared" si="433"/>
        <v>0</v>
      </c>
      <c r="Y765" s="135">
        <f t="shared" si="433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4">H763-H760</f>
        <v>6</v>
      </c>
      <c r="I766" s="24">
        <f t="shared" si="434"/>
        <v>5</v>
      </c>
      <c r="J766" s="24">
        <f t="shared" si="434"/>
        <v>6</v>
      </c>
      <c r="K766" s="24">
        <f t="shared" si="434"/>
        <v>7</v>
      </c>
      <c r="L766" s="24">
        <f t="shared" si="434"/>
        <v>5</v>
      </c>
      <c r="M766" s="24">
        <f t="shared" si="434"/>
        <v>7</v>
      </c>
      <c r="N766" s="24">
        <f t="shared" si="434"/>
        <v>5</v>
      </c>
      <c r="O766" s="15">
        <f t="shared" si="434"/>
        <v>7</v>
      </c>
      <c r="P766" s="15"/>
      <c r="Q766" s="15">
        <f t="shared" ref="Q766:Y766" si="435">Q763-Q760</f>
        <v>6</v>
      </c>
      <c r="R766" s="15">
        <f t="shared" si="435"/>
        <v>6</v>
      </c>
      <c r="S766" s="15">
        <f t="shared" si="435"/>
        <v>7</v>
      </c>
      <c r="T766" s="15">
        <f t="shared" si="435"/>
        <v>5</v>
      </c>
      <c r="U766" s="15">
        <f t="shared" si="435"/>
        <v>7</v>
      </c>
      <c r="V766" s="15">
        <f t="shared" si="435"/>
        <v>6</v>
      </c>
      <c r="W766" s="15">
        <f t="shared" si="435"/>
        <v>6</v>
      </c>
      <c r="X766" s="15">
        <f t="shared" si="435"/>
        <v>5</v>
      </c>
      <c r="Y766" s="15">
        <f t="shared" si="435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BB61-E71D-4642-B415-4EF9BFBC1F82}">
  <sheetPr codeName="Feuil4"/>
  <dimension ref="B1:AR778"/>
  <sheetViews>
    <sheetView showGridLines="0" zoomScale="60" zoomScaleNormal="60" workbookViewId="0">
      <selection activeCell="U15" sqref="U15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37684</v>
      </c>
      <c r="E3" s="21"/>
      <c r="F3" s="189" t="s">
        <v>106</v>
      </c>
      <c r="G3" s="203">
        <v>133</v>
      </c>
      <c r="H3" s="205">
        <v>68.599999999999994</v>
      </c>
      <c r="I3" s="203">
        <v>133</v>
      </c>
      <c r="J3" s="205">
        <v>68.599999999999994</v>
      </c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>
        <v>133</v>
      </c>
      <c r="J4" s="187">
        <v>68.599999999999994</v>
      </c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>
        <v>128</v>
      </c>
      <c r="H5" s="188">
        <v>63</v>
      </c>
      <c r="I5" s="204">
        <v>128</v>
      </c>
      <c r="J5" s="188">
        <v>63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>
        <v>120</v>
      </c>
      <c r="H6" s="187">
        <v>60</v>
      </c>
      <c r="I6" s="193">
        <v>120</v>
      </c>
      <c r="J6" s="187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/>
      <c r="D11" s="8"/>
      <c r="E11" s="51">
        <v>20</v>
      </c>
      <c r="F11" s="73"/>
      <c r="G11" s="74">
        <v>10</v>
      </c>
      <c r="H11" s="75">
        <v>10</v>
      </c>
      <c r="I11" s="75">
        <v>10</v>
      </c>
      <c r="J11" s="75">
        <v>10</v>
      </c>
      <c r="K11" s="75">
        <v>10</v>
      </c>
      <c r="L11" s="75">
        <v>10</v>
      </c>
      <c r="M11" s="75">
        <v>10</v>
      </c>
      <c r="N11" s="75">
        <v>10</v>
      </c>
      <c r="O11" s="76">
        <v>10</v>
      </c>
      <c r="P11" s="77">
        <f t="shared" ref="P11:P29" si="0">SUM(G11:O11)</f>
        <v>90</v>
      </c>
      <c r="Q11" s="78">
        <v>10</v>
      </c>
      <c r="R11" s="75">
        <v>10</v>
      </c>
      <c r="S11" s="75">
        <v>10</v>
      </c>
      <c r="T11" s="75">
        <v>10</v>
      </c>
      <c r="U11" s="75">
        <v>10</v>
      </c>
      <c r="V11" s="75">
        <v>10</v>
      </c>
      <c r="W11" s="75">
        <v>10</v>
      </c>
      <c r="X11" s="75">
        <v>10</v>
      </c>
      <c r="Y11" s="76">
        <v>10</v>
      </c>
      <c r="Z11" s="58">
        <f t="shared" ref="Z11:Z40" si="1">SUM(Q11:Y11)</f>
        <v>90</v>
      </c>
      <c r="AA11" s="59">
        <f t="shared" ref="AA11:AA40" si="2">SUM(P11+Z11)</f>
        <v>180</v>
      </c>
      <c r="AB11" s="199" t="s">
        <v>105</v>
      </c>
      <c r="AC11" s="200" t="s">
        <v>95</v>
      </c>
      <c r="AD11" s="2"/>
      <c r="AE11" s="60">
        <f>$AA$97</f>
        <v>0</v>
      </c>
      <c r="AF11" s="60">
        <f>RANK(AE11,AE$11:AE$40,0)+COUNTIF(AE11:$AE$11,AE11)-1</f>
        <v>1</v>
      </c>
      <c r="AG11" s="60">
        <f>RANK(AE11,AE$11:AE$40,0)</f>
        <v>1</v>
      </c>
      <c r="AH11" s="60">
        <f>IF(ISBLANK($C11),0,1)*INDEX('Allocation Points'!$B$3:$AG$32,AG11,COUNTIF(AG$11:AG$40,AG11)+2)</f>
        <v>0</v>
      </c>
      <c r="AI11" s="68"/>
      <c r="AJ11" s="60">
        <f>AA98</f>
        <v>0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0</v>
      </c>
      <c r="AN11" s="68"/>
      <c r="AO11" s="60">
        <f>AA96</f>
        <v>180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0</v>
      </c>
    </row>
    <row r="12" spans="2:44" x14ac:dyDescent="0.25">
      <c r="B12" s="61">
        <v>2</v>
      </c>
      <c r="C12" s="7"/>
      <c r="D12" s="9"/>
      <c r="E12" s="51">
        <v>20</v>
      </c>
      <c r="F12" s="73"/>
      <c r="G12" s="74">
        <v>10</v>
      </c>
      <c r="H12" s="75">
        <v>10</v>
      </c>
      <c r="I12" s="75">
        <v>10</v>
      </c>
      <c r="J12" s="75">
        <v>10</v>
      </c>
      <c r="K12" s="75">
        <v>10</v>
      </c>
      <c r="L12" s="75">
        <v>10</v>
      </c>
      <c r="M12" s="75">
        <v>10</v>
      </c>
      <c r="N12" s="75">
        <v>10</v>
      </c>
      <c r="O12" s="76">
        <v>10</v>
      </c>
      <c r="P12" s="77">
        <f t="shared" si="0"/>
        <v>90</v>
      </c>
      <c r="Q12" s="78">
        <v>10</v>
      </c>
      <c r="R12" s="75">
        <v>10</v>
      </c>
      <c r="S12" s="75">
        <v>10</v>
      </c>
      <c r="T12" s="75">
        <v>10</v>
      </c>
      <c r="U12" s="75">
        <v>10</v>
      </c>
      <c r="V12" s="75">
        <v>10</v>
      </c>
      <c r="W12" s="75">
        <v>10</v>
      </c>
      <c r="X12" s="75">
        <v>10</v>
      </c>
      <c r="Y12" s="76">
        <v>10</v>
      </c>
      <c r="Z12" s="62">
        <f t="shared" si="1"/>
        <v>90</v>
      </c>
      <c r="AA12" s="63">
        <f t="shared" si="2"/>
        <v>180</v>
      </c>
      <c r="AB12" s="201" t="s">
        <v>105</v>
      </c>
      <c r="AC12" s="202" t="s">
        <v>95</v>
      </c>
      <c r="AE12" s="64">
        <f>$AA$120</f>
        <v>0</v>
      </c>
      <c r="AF12" s="4">
        <f>RANK(AE12,AE$11:AE$40,0)+COUNTIF(AE$11:$AE12,AE12)-1</f>
        <v>2</v>
      </c>
      <c r="AG12" s="4">
        <f t="shared" ref="AG12:AG40" si="3">RANK(AE12,AE$11:AE$40,0)</f>
        <v>1</v>
      </c>
      <c r="AH12" s="4">
        <f>IF(ISBLANK($C12),0,1)*INDEX('Allocation Points'!$B$3:$AG$32,AG12,COUNTIF(AG$11:AG$40,AG12)+2)</f>
        <v>0</v>
      </c>
      <c r="AI12" s="68"/>
      <c r="AJ12" s="64">
        <f>AA121</f>
        <v>0</v>
      </c>
      <c r="AK12" s="4">
        <f>RANK(AJ12,AJ$11:AJ$40,0)+COUNTIF(AJ$11:$AJ12,AJ12)-1</f>
        <v>2</v>
      </c>
      <c r="AL12" s="4">
        <f t="shared" ref="AL12:AL40" si="4">RANK(AJ12,AJ$11:AJ$40,0)</f>
        <v>1</v>
      </c>
      <c r="AM12" s="4">
        <f>IF(ISBLANK($C12),0,1)*INDEX('Allocation Points'!$B$3:$AG$32,AL12,COUNTIF(AL$11:AL$40,AL12)+2)</f>
        <v>0</v>
      </c>
      <c r="AN12" s="68"/>
      <c r="AO12" s="64">
        <f>AA119</f>
        <v>180</v>
      </c>
      <c r="AP12" s="4">
        <f>RANK(AO12,AO$11:AO$40,1)+COUNTIF(AO$11:$AO12,AO12)-1</f>
        <v>2</v>
      </c>
      <c r="AQ12" s="4">
        <f t="shared" ref="AQ12:AQ40" si="5">RANK(AO12,AO$11:AO$40,1)</f>
        <v>1</v>
      </c>
      <c r="AR12" s="4">
        <f>IF(ISBLANK($C12),0,1)*INDEX('Allocation Points'!$B$3:$AG$32,AQ12,COUNTIF(AQ$11:AQ$40,AQ12)+2)</f>
        <v>0</v>
      </c>
    </row>
    <row r="13" spans="2:44" x14ac:dyDescent="0.25">
      <c r="B13" s="61">
        <v>3</v>
      </c>
      <c r="C13" s="7"/>
      <c r="D13" s="10"/>
      <c r="E13" s="51">
        <v>20</v>
      </c>
      <c r="F13" s="73"/>
      <c r="G13" s="74">
        <v>10</v>
      </c>
      <c r="H13" s="75">
        <v>10</v>
      </c>
      <c r="I13" s="75">
        <v>10</v>
      </c>
      <c r="J13" s="75">
        <v>10</v>
      </c>
      <c r="K13" s="75">
        <v>10</v>
      </c>
      <c r="L13" s="75">
        <v>10</v>
      </c>
      <c r="M13" s="75">
        <v>10</v>
      </c>
      <c r="N13" s="75">
        <v>10</v>
      </c>
      <c r="O13" s="76">
        <v>10</v>
      </c>
      <c r="P13" s="77">
        <f t="shared" si="0"/>
        <v>90</v>
      </c>
      <c r="Q13" s="78">
        <v>10</v>
      </c>
      <c r="R13" s="75">
        <v>10</v>
      </c>
      <c r="S13" s="75">
        <v>10</v>
      </c>
      <c r="T13" s="75">
        <v>10</v>
      </c>
      <c r="U13" s="75">
        <v>10</v>
      </c>
      <c r="V13" s="75">
        <v>10</v>
      </c>
      <c r="W13" s="75">
        <v>10</v>
      </c>
      <c r="X13" s="75">
        <v>10</v>
      </c>
      <c r="Y13" s="76">
        <v>10</v>
      </c>
      <c r="Z13" s="62">
        <f t="shared" si="1"/>
        <v>90</v>
      </c>
      <c r="AA13" s="63">
        <f t="shared" si="2"/>
        <v>180</v>
      </c>
      <c r="AB13" s="201" t="s">
        <v>105</v>
      </c>
      <c r="AC13" s="202" t="s">
        <v>95</v>
      </c>
      <c r="AD13" s="2"/>
      <c r="AE13" s="64">
        <f>$AA$143</f>
        <v>0</v>
      </c>
      <c r="AF13" s="4">
        <f>RANK(AE13,AE$11:AE$40,0)+COUNTIF(AE$11:$AE13,AE13)-1</f>
        <v>3</v>
      </c>
      <c r="AG13" s="4">
        <f t="shared" si="3"/>
        <v>1</v>
      </c>
      <c r="AH13" s="4">
        <f>IF(ISBLANK($C13),0,1)*INDEX('Allocation Points'!$B$3:$AG$32,AG13,COUNTIF(AG$11:AG$40,AG13)+2)</f>
        <v>0</v>
      </c>
      <c r="AI13" s="68"/>
      <c r="AJ13" s="64">
        <f>AA144</f>
        <v>0</v>
      </c>
      <c r="AK13" s="4">
        <f>RANK(AJ13,AJ$11:AJ$40,0)+COUNTIF(AJ$11:$AJ13,AJ13)-1</f>
        <v>3</v>
      </c>
      <c r="AL13" s="4">
        <f t="shared" si="4"/>
        <v>1</v>
      </c>
      <c r="AM13" s="4">
        <f>IF(ISBLANK($C13),0,1)*INDEX('Allocation Points'!$B$3:$AG$32,AL13,COUNTIF(AL$11:AL$40,AL13)+2)</f>
        <v>0</v>
      </c>
      <c r="AN13" s="68"/>
      <c r="AO13" s="64">
        <f>AA142</f>
        <v>180</v>
      </c>
      <c r="AP13" s="4">
        <f>RANK(AO13,AO$11:AO$40,1)+COUNTIF(AO$11:$AO13,AO13)-1</f>
        <v>3</v>
      </c>
      <c r="AQ13" s="4">
        <f t="shared" si="5"/>
        <v>1</v>
      </c>
      <c r="AR13" s="4">
        <f>IF(ISBLANK($C13),0,1)*INDEX('Allocation Points'!$B$3:$AG$32,AQ13,COUNTIF(AQ$11:AQ$40,AQ13)+2)</f>
        <v>0</v>
      </c>
    </row>
    <row r="14" spans="2:44" x14ac:dyDescent="0.25">
      <c r="B14" s="61">
        <v>4</v>
      </c>
      <c r="C14" s="11"/>
      <c r="D14" s="12"/>
      <c r="E14" s="51">
        <v>20</v>
      </c>
      <c r="F14" s="73"/>
      <c r="G14" s="74">
        <v>10</v>
      </c>
      <c r="H14" s="75">
        <v>10</v>
      </c>
      <c r="I14" s="75">
        <v>10</v>
      </c>
      <c r="J14" s="75">
        <v>10</v>
      </c>
      <c r="K14" s="75">
        <v>10</v>
      </c>
      <c r="L14" s="75">
        <v>10</v>
      </c>
      <c r="M14" s="75">
        <v>10</v>
      </c>
      <c r="N14" s="75">
        <v>10</v>
      </c>
      <c r="O14" s="76">
        <v>10</v>
      </c>
      <c r="P14" s="77">
        <f t="shared" si="0"/>
        <v>90</v>
      </c>
      <c r="Q14" s="78">
        <v>10</v>
      </c>
      <c r="R14" s="75">
        <v>10</v>
      </c>
      <c r="S14" s="75">
        <v>10</v>
      </c>
      <c r="T14" s="75">
        <v>10</v>
      </c>
      <c r="U14" s="75">
        <v>10</v>
      </c>
      <c r="V14" s="75">
        <v>10</v>
      </c>
      <c r="W14" s="75">
        <v>10</v>
      </c>
      <c r="X14" s="75">
        <v>10</v>
      </c>
      <c r="Y14" s="76">
        <v>10</v>
      </c>
      <c r="Z14" s="62">
        <f t="shared" si="1"/>
        <v>90</v>
      </c>
      <c r="AA14" s="63">
        <f t="shared" si="2"/>
        <v>180</v>
      </c>
      <c r="AB14" s="201" t="s">
        <v>105</v>
      </c>
      <c r="AC14" s="202" t="s">
        <v>95</v>
      </c>
      <c r="AE14" s="64">
        <f>$AA$166</f>
        <v>0</v>
      </c>
      <c r="AF14" s="4">
        <f>RANK(AE14,AE$11:AE$40,0)+COUNTIF(AE$11:$AE14,AE14)-1</f>
        <v>4</v>
      </c>
      <c r="AG14" s="4">
        <f t="shared" si="3"/>
        <v>1</v>
      </c>
      <c r="AH14" s="4">
        <f>IF(ISBLANK($C14),0,1)*INDEX('Allocation Points'!$B$3:$AG$32,AG14,COUNTIF(AG$11:AG$40,AG14)+2)</f>
        <v>0</v>
      </c>
      <c r="AI14" s="68"/>
      <c r="AJ14" s="64">
        <f>AA167</f>
        <v>0</v>
      </c>
      <c r="AK14" s="4">
        <f>RANK(AJ14,AJ$11:AJ$40,0)+COUNTIF(AJ$11:$AJ14,AJ14)-1</f>
        <v>4</v>
      </c>
      <c r="AL14" s="4">
        <f t="shared" si="4"/>
        <v>1</v>
      </c>
      <c r="AM14" s="4">
        <f>IF(ISBLANK($C14),0,1)*INDEX('Allocation Points'!$B$3:$AG$32,AL14,COUNTIF(AL$11:AL$40,AL14)+2)</f>
        <v>0</v>
      </c>
      <c r="AN14" s="68"/>
      <c r="AO14" s="64">
        <f>AA165</f>
        <v>180</v>
      </c>
      <c r="AP14" s="4">
        <f>RANK(AO14,AO$11:AO$40,1)+COUNTIF(AO$11:$AO14,AO14)-1</f>
        <v>4</v>
      </c>
      <c r="AQ14" s="4">
        <f t="shared" si="5"/>
        <v>1</v>
      </c>
      <c r="AR14" s="4">
        <f>IF(ISBLANK($C14),0,1)*INDEX('Allocation Points'!$B$3:$AG$32,AQ14,COUNTIF(AQ$11:AQ$40,AQ14)+2)</f>
        <v>0</v>
      </c>
    </row>
    <row r="15" spans="2:44" x14ac:dyDescent="0.25">
      <c r="B15" s="61">
        <v>5</v>
      </c>
      <c r="C15" s="65"/>
      <c r="D15" s="9"/>
      <c r="E15" s="51">
        <v>20</v>
      </c>
      <c r="F15" s="73"/>
      <c r="G15" s="74">
        <v>10</v>
      </c>
      <c r="H15" s="75">
        <v>10</v>
      </c>
      <c r="I15" s="75">
        <v>10</v>
      </c>
      <c r="J15" s="75">
        <v>10</v>
      </c>
      <c r="K15" s="75">
        <v>10</v>
      </c>
      <c r="L15" s="75">
        <v>10</v>
      </c>
      <c r="M15" s="75">
        <v>10</v>
      </c>
      <c r="N15" s="75">
        <v>10</v>
      </c>
      <c r="O15" s="76">
        <v>10</v>
      </c>
      <c r="P15" s="77">
        <f t="shared" si="0"/>
        <v>90</v>
      </c>
      <c r="Q15" s="78">
        <v>10</v>
      </c>
      <c r="R15" s="75">
        <v>10</v>
      </c>
      <c r="S15" s="75">
        <v>10</v>
      </c>
      <c r="T15" s="75">
        <v>10</v>
      </c>
      <c r="U15" s="75">
        <v>10</v>
      </c>
      <c r="V15" s="75">
        <v>10</v>
      </c>
      <c r="W15" s="75">
        <v>10</v>
      </c>
      <c r="X15" s="75">
        <v>10</v>
      </c>
      <c r="Y15" s="76">
        <v>10</v>
      </c>
      <c r="Z15" s="62">
        <f t="shared" si="1"/>
        <v>90</v>
      </c>
      <c r="AA15" s="63">
        <f t="shared" si="2"/>
        <v>180</v>
      </c>
      <c r="AB15" s="201" t="s">
        <v>105</v>
      </c>
      <c r="AC15" s="202" t="s">
        <v>95</v>
      </c>
      <c r="AD15" s="2"/>
      <c r="AE15" s="64">
        <f>$AA$189</f>
        <v>0</v>
      </c>
      <c r="AF15" s="4">
        <f>RANK(AE15,AE$11:AE$40,0)+COUNTIF(AE$11:$AE15,AE15)-1</f>
        <v>5</v>
      </c>
      <c r="AG15" s="4">
        <f t="shared" si="3"/>
        <v>1</v>
      </c>
      <c r="AH15" s="4">
        <f>IF(ISBLANK($C15),0,1)*INDEX('Allocation Points'!$B$3:$AG$32,AG15,COUNTIF(AG$11:AG$40,AG15)+2)</f>
        <v>0</v>
      </c>
      <c r="AI15" s="68"/>
      <c r="AJ15" s="64">
        <f>AA190</f>
        <v>0</v>
      </c>
      <c r="AK15" s="4">
        <f>RANK(AJ15,AJ$11:AJ$40,0)+COUNTIF(AJ$11:$AJ15,AJ15)-1</f>
        <v>5</v>
      </c>
      <c r="AL15" s="4">
        <f t="shared" si="4"/>
        <v>1</v>
      </c>
      <c r="AM15" s="4">
        <f>IF(ISBLANK($C15),0,1)*INDEX('Allocation Points'!$B$3:$AG$32,AL15,COUNTIF(AL$11:AL$40,AL15)+2)</f>
        <v>0</v>
      </c>
      <c r="AN15" s="68"/>
      <c r="AO15" s="64">
        <f>AA188</f>
        <v>180</v>
      </c>
      <c r="AP15" s="4">
        <f>RANK(AO15,AO$11:AO$40,1)+COUNTIF(AO$11:$AO15,AO15)-1</f>
        <v>5</v>
      </c>
      <c r="AQ15" s="4">
        <f t="shared" si="5"/>
        <v>1</v>
      </c>
      <c r="AR15" s="4">
        <f>IF(ISBLANK($C15),0,1)*INDEX('Allocation Points'!$B$3:$AG$32,AQ15,COUNTIF(AQ$11:AQ$40,AQ15)+2)</f>
        <v>0</v>
      </c>
    </row>
    <row r="16" spans="2:44" x14ac:dyDescent="0.25">
      <c r="B16" s="61">
        <v>6</v>
      </c>
      <c r="C16" s="7"/>
      <c r="D16" s="9"/>
      <c r="E16" s="51">
        <v>20</v>
      </c>
      <c r="F16" s="73"/>
      <c r="G16" s="74">
        <v>10</v>
      </c>
      <c r="H16" s="75">
        <v>10</v>
      </c>
      <c r="I16" s="75">
        <v>10</v>
      </c>
      <c r="J16" s="75">
        <v>10</v>
      </c>
      <c r="K16" s="75">
        <v>10</v>
      </c>
      <c r="L16" s="75">
        <v>10</v>
      </c>
      <c r="M16" s="75">
        <v>10</v>
      </c>
      <c r="N16" s="75">
        <v>10</v>
      </c>
      <c r="O16" s="76">
        <v>10</v>
      </c>
      <c r="P16" s="77">
        <f t="shared" si="0"/>
        <v>90</v>
      </c>
      <c r="Q16" s="78">
        <v>10</v>
      </c>
      <c r="R16" s="75">
        <v>10</v>
      </c>
      <c r="S16" s="75">
        <v>10</v>
      </c>
      <c r="T16" s="75">
        <v>10</v>
      </c>
      <c r="U16" s="75">
        <v>10</v>
      </c>
      <c r="V16" s="75">
        <v>10</v>
      </c>
      <c r="W16" s="75">
        <v>10</v>
      </c>
      <c r="X16" s="75">
        <v>10</v>
      </c>
      <c r="Y16" s="76">
        <v>10</v>
      </c>
      <c r="Z16" s="62">
        <f t="shared" si="1"/>
        <v>90</v>
      </c>
      <c r="AA16" s="63">
        <f t="shared" si="2"/>
        <v>180</v>
      </c>
      <c r="AB16" s="201" t="s">
        <v>105</v>
      </c>
      <c r="AC16" s="202" t="s">
        <v>95</v>
      </c>
      <c r="AE16" s="64">
        <f>$AA$212</f>
        <v>0</v>
      </c>
      <c r="AF16" s="4">
        <f>RANK(AE16,AE$11:AE$40,0)+COUNTIF(AE$11:$AE16,AE16)-1</f>
        <v>6</v>
      </c>
      <c r="AG16" s="4">
        <f t="shared" si="3"/>
        <v>1</v>
      </c>
      <c r="AH16" s="4">
        <f>IF(ISBLANK($C16),0,1)*INDEX('Allocation Points'!$B$3:$AG$32,AG16,COUNTIF(AG$11:AG$40,AG16)+2)</f>
        <v>0</v>
      </c>
      <c r="AI16" s="68"/>
      <c r="AJ16" s="64">
        <f>AA213</f>
        <v>0</v>
      </c>
      <c r="AK16" s="4">
        <f>RANK(AJ16,AJ$11:AJ$40,0)+COUNTIF(AJ$11:$AJ16,AJ16)-1</f>
        <v>6</v>
      </c>
      <c r="AL16" s="4">
        <f t="shared" si="4"/>
        <v>1</v>
      </c>
      <c r="AM16" s="4">
        <f>IF(ISBLANK($C16),0,1)*INDEX('Allocation Points'!$B$3:$AG$32,AL16,COUNTIF(AL$11:AL$40,AL16)+2)</f>
        <v>0</v>
      </c>
      <c r="AN16" s="68"/>
      <c r="AO16" s="64">
        <f>AA211</f>
        <v>180</v>
      </c>
      <c r="AP16" s="4">
        <f>RANK(AO16,AO$11:AO$40,1)+COUNTIF(AO$11:$AO16,AO16)-1</f>
        <v>6</v>
      </c>
      <c r="AQ16" s="4">
        <f t="shared" si="5"/>
        <v>1</v>
      </c>
      <c r="AR16" s="4">
        <f>IF(ISBLANK($C16),0,1)*INDEX('Allocation Points'!$B$3:$AG$32,AQ16,COUNTIF(AQ$11:AQ$40,AQ16)+2)</f>
        <v>0</v>
      </c>
    </row>
    <row r="17" spans="2:44" x14ac:dyDescent="0.25">
      <c r="B17" s="61">
        <v>7</v>
      </c>
      <c r="C17" s="7"/>
      <c r="D17" s="9"/>
      <c r="E17" s="51">
        <v>20</v>
      </c>
      <c r="F17" s="73"/>
      <c r="G17" s="74">
        <v>10</v>
      </c>
      <c r="H17" s="75">
        <v>10</v>
      </c>
      <c r="I17" s="75">
        <v>10</v>
      </c>
      <c r="J17" s="75">
        <v>10</v>
      </c>
      <c r="K17" s="75">
        <v>10</v>
      </c>
      <c r="L17" s="75">
        <v>10</v>
      </c>
      <c r="M17" s="75">
        <v>10</v>
      </c>
      <c r="N17" s="75">
        <v>10</v>
      </c>
      <c r="O17" s="76">
        <v>10</v>
      </c>
      <c r="P17" s="77">
        <f t="shared" si="0"/>
        <v>90</v>
      </c>
      <c r="Q17" s="78">
        <v>10</v>
      </c>
      <c r="R17" s="75">
        <v>10</v>
      </c>
      <c r="S17" s="75">
        <v>10</v>
      </c>
      <c r="T17" s="75">
        <v>10</v>
      </c>
      <c r="U17" s="75">
        <v>10</v>
      </c>
      <c r="V17" s="75">
        <v>10</v>
      </c>
      <c r="W17" s="75">
        <v>10</v>
      </c>
      <c r="X17" s="75">
        <v>10</v>
      </c>
      <c r="Y17" s="76">
        <v>10</v>
      </c>
      <c r="Z17" s="62">
        <f t="shared" si="1"/>
        <v>90</v>
      </c>
      <c r="AA17" s="63">
        <f t="shared" si="2"/>
        <v>180</v>
      </c>
      <c r="AB17" s="201" t="s">
        <v>105</v>
      </c>
      <c r="AC17" s="202" t="s">
        <v>95</v>
      </c>
      <c r="AD17" s="2"/>
      <c r="AE17" s="64">
        <f>$AA$235</f>
        <v>0</v>
      </c>
      <c r="AF17" s="4">
        <f>RANK(AE17,AE$11:AE$40,0)+COUNTIF(AE$11:$AE17,AE17)-1</f>
        <v>7</v>
      </c>
      <c r="AG17" s="4">
        <f t="shared" si="3"/>
        <v>1</v>
      </c>
      <c r="AH17" s="4">
        <f>IF(ISBLANK($C17),0,1)*INDEX('Allocation Points'!$B$3:$AG$32,AG17,COUNTIF(AG$11:AG$40,AG17)+2)</f>
        <v>0</v>
      </c>
      <c r="AI17" s="68"/>
      <c r="AJ17" s="64">
        <f>AA236</f>
        <v>0</v>
      </c>
      <c r="AK17" s="4">
        <f>RANK(AJ17,AJ$11:AJ$40,0)+COUNTIF(AJ$11:$AJ17,AJ17)-1</f>
        <v>7</v>
      </c>
      <c r="AL17" s="4">
        <f t="shared" si="4"/>
        <v>1</v>
      </c>
      <c r="AM17" s="4">
        <f>IF(ISBLANK($C17),0,1)*INDEX('Allocation Points'!$B$3:$AG$32,AL17,COUNTIF(AL$11:AL$40,AL17)+2)</f>
        <v>0</v>
      </c>
      <c r="AN17" s="68"/>
      <c r="AO17" s="64">
        <f>AA234</f>
        <v>180</v>
      </c>
      <c r="AP17" s="4">
        <f>RANK(AO17,AO$11:AO$40,1)+COUNTIF(AO$11:$AO17,AO17)-1</f>
        <v>7</v>
      </c>
      <c r="AQ17" s="4">
        <f t="shared" si="5"/>
        <v>1</v>
      </c>
      <c r="AR17" s="4">
        <f>IF(ISBLANK($C17),0,1)*INDEX('Allocation Points'!$B$3:$AG$32,AQ17,COUNTIF(AQ$11:AQ$40,AQ17)+2)</f>
        <v>0</v>
      </c>
    </row>
    <row r="18" spans="2:44" x14ac:dyDescent="0.25">
      <c r="B18" s="61">
        <v>8</v>
      </c>
      <c r="C18" s="7"/>
      <c r="D18" s="12"/>
      <c r="E18" s="51">
        <v>20</v>
      </c>
      <c r="F18" s="73"/>
      <c r="G18" s="74">
        <v>10</v>
      </c>
      <c r="H18" s="75">
        <v>10</v>
      </c>
      <c r="I18" s="75">
        <v>10</v>
      </c>
      <c r="J18" s="75">
        <v>10</v>
      </c>
      <c r="K18" s="75">
        <v>10</v>
      </c>
      <c r="L18" s="75">
        <v>10</v>
      </c>
      <c r="M18" s="75">
        <v>10</v>
      </c>
      <c r="N18" s="75">
        <v>10</v>
      </c>
      <c r="O18" s="76">
        <v>10</v>
      </c>
      <c r="P18" s="77">
        <f t="shared" si="0"/>
        <v>90</v>
      </c>
      <c r="Q18" s="78">
        <v>10</v>
      </c>
      <c r="R18" s="75">
        <v>10</v>
      </c>
      <c r="S18" s="75">
        <v>10</v>
      </c>
      <c r="T18" s="75">
        <v>10</v>
      </c>
      <c r="U18" s="75">
        <v>10</v>
      </c>
      <c r="V18" s="75">
        <v>10</v>
      </c>
      <c r="W18" s="75">
        <v>10</v>
      </c>
      <c r="X18" s="75">
        <v>10</v>
      </c>
      <c r="Y18" s="76">
        <v>10</v>
      </c>
      <c r="Z18" s="62">
        <f t="shared" si="1"/>
        <v>90</v>
      </c>
      <c r="AA18" s="63">
        <f t="shared" si="2"/>
        <v>180</v>
      </c>
      <c r="AB18" s="201" t="s">
        <v>105</v>
      </c>
      <c r="AC18" s="202" t="s">
        <v>95</v>
      </c>
      <c r="AE18" s="64">
        <f>$AA$258</f>
        <v>0</v>
      </c>
      <c r="AF18" s="4">
        <f>RANK(AE18,AE$11:AE$40,0)+COUNTIF(AE$11:$AE18,AE18)-1</f>
        <v>8</v>
      </c>
      <c r="AG18" s="4">
        <f t="shared" si="3"/>
        <v>1</v>
      </c>
      <c r="AH18" s="4">
        <f>IF(ISBLANK($C18),0,1)*INDEX('Allocation Points'!$B$3:$AG$32,AG18,COUNTIF(AG$11:AG$40,AG18)+2)</f>
        <v>0</v>
      </c>
      <c r="AI18" s="68"/>
      <c r="AJ18" s="64">
        <f>AA259</f>
        <v>0</v>
      </c>
      <c r="AK18" s="4">
        <f>RANK(AJ18,AJ$11:AJ$40,0)+COUNTIF(AJ$11:$AJ18,AJ18)-1</f>
        <v>8</v>
      </c>
      <c r="AL18" s="4">
        <f t="shared" si="4"/>
        <v>1</v>
      </c>
      <c r="AM18" s="4">
        <f>IF(ISBLANK($C18),0,1)*INDEX('Allocation Points'!$B$3:$AG$32,AL18,COUNTIF(AL$11:AL$40,AL18)+2)</f>
        <v>0</v>
      </c>
      <c r="AN18" s="68"/>
      <c r="AO18" s="64">
        <f>AA257</f>
        <v>180</v>
      </c>
      <c r="AP18" s="4">
        <f>RANK(AO18,AO$11:AO$40,1)+COUNTIF(AO$11:$AO18,AO18)-1</f>
        <v>8</v>
      </c>
      <c r="AQ18" s="4">
        <f t="shared" si="5"/>
        <v>1</v>
      </c>
      <c r="AR18" s="4">
        <f>IF(ISBLANK($C18),0,1)*INDEX('Allocation Points'!$B$3:$AG$32,AQ18,COUNTIF(AQ$11:AQ$40,AQ18)+2)</f>
        <v>0</v>
      </c>
    </row>
    <row r="19" spans="2:44" x14ac:dyDescent="0.25">
      <c r="B19" s="61">
        <v>9</v>
      </c>
      <c r="C19" s="7"/>
      <c r="D19" s="10"/>
      <c r="E19" s="51">
        <v>20</v>
      </c>
      <c r="F19" s="73"/>
      <c r="G19" s="74">
        <v>10</v>
      </c>
      <c r="H19" s="75">
        <v>10</v>
      </c>
      <c r="I19" s="75">
        <v>10</v>
      </c>
      <c r="J19" s="75">
        <v>10</v>
      </c>
      <c r="K19" s="75">
        <v>10</v>
      </c>
      <c r="L19" s="75">
        <v>10</v>
      </c>
      <c r="M19" s="75">
        <v>10</v>
      </c>
      <c r="N19" s="75">
        <v>10</v>
      </c>
      <c r="O19" s="76">
        <v>10</v>
      </c>
      <c r="P19" s="77">
        <f t="shared" si="0"/>
        <v>90</v>
      </c>
      <c r="Q19" s="78">
        <v>10</v>
      </c>
      <c r="R19" s="75">
        <v>10</v>
      </c>
      <c r="S19" s="75">
        <v>10</v>
      </c>
      <c r="T19" s="75">
        <v>10</v>
      </c>
      <c r="U19" s="75">
        <v>10</v>
      </c>
      <c r="V19" s="75">
        <v>10</v>
      </c>
      <c r="W19" s="75">
        <v>10</v>
      </c>
      <c r="X19" s="75">
        <v>10</v>
      </c>
      <c r="Y19" s="76">
        <v>10</v>
      </c>
      <c r="Z19" s="62">
        <f t="shared" si="1"/>
        <v>90</v>
      </c>
      <c r="AA19" s="63">
        <f t="shared" si="2"/>
        <v>180</v>
      </c>
      <c r="AB19" s="201" t="s">
        <v>105</v>
      </c>
      <c r="AC19" s="202" t="s">
        <v>95</v>
      </c>
      <c r="AE19" s="64">
        <f>$AA$281</f>
        <v>0</v>
      </c>
      <c r="AF19" s="4">
        <f>RANK(AE19,AE$11:AE$40,0)+COUNTIF(AE$11:$AE19,AE19)-1</f>
        <v>9</v>
      </c>
      <c r="AG19" s="4">
        <f t="shared" si="3"/>
        <v>1</v>
      </c>
      <c r="AH19" s="4">
        <f>IF(ISBLANK($C19),0,1)*INDEX('Allocation Points'!$B$3:$AG$32,AG19,COUNTIF(AG$11:AG$40,AG19)+2)</f>
        <v>0</v>
      </c>
      <c r="AI19" s="68"/>
      <c r="AJ19" s="64">
        <f>AA282</f>
        <v>0</v>
      </c>
      <c r="AK19" s="4">
        <f>RANK(AJ19,AJ$11:AJ$40,0)+COUNTIF(AJ$11:$AJ19,AJ19)-1</f>
        <v>9</v>
      </c>
      <c r="AL19" s="4">
        <f t="shared" si="4"/>
        <v>1</v>
      </c>
      <c r="AM19" s="4">
        <f>IF(ISBLANK($C19),0,1)*INDEX('Allocation Points'!$B$3:$AG$32,AL19,COUNTIF(AL$11:AL$40,AL19)+2)</f>
        <v>0</v>
      </c>
      <c r="AN19" s="68"/>
      <c r="AO19" s="64">
        <f>AA280</f>
        <v>180</v>
      </c>
      <c r="AP19" s="4">
        <f>RANK(AO19,AO$11:AO$40,1)+COUNTIF(AO$11:$AO19,AO19)-1</f>
        <v>9</v>
      </c>
      <c r="AQ19" s="4">
        <f t="shared" si="5"/>
        <v>1</v>
      </c>
      <c r="AR19" s="4">
        <f>IF(ISBLANK($C19),0,1)*INDEX('Allocation Points'!$B$3:$AG$32,AQ19,COUNTIF(AQ$11:AQ$40,AQ19)+2)</f>
        <v>0</v>
      </c>
    </row>
    <row r="20" spans="2:44" x14ac:dyDescent="0.25">
      <c r="B20" s="61">
        <v>10</v>
      </c>
      <c r="C20" s="11"/>
      <c r="D20" s="9"/>
      <c r="E20" s="51">
        <v>20</v>
      </c>
      <c r="F20" s="73"/>
      <c r="G20" s="74">
        <v>10</v>
      </c>
      <c r="H20" s="75">
        <v>10</v>
      </c>
      <c r="I20" s="75">
        <v>10</v>
      </c>
      <c r="J20" s="75">
        <v>10</v>
      </c>
      <c r="K20" s="75">
        <v>10</v>
      </c>
      <c r="L20" s="75">
        <v>10</v>
      </c>
      <c r="M20" s="75">
        <v>10</v>
      </c>
      <c r="N20" s="75">
        <v>10</v>
      </c>
      <c r="O20" s="76">
        <v>10</v>
      </c>
      <c r="P20" s="77">
        <f t="shared" si="0"/>
        <v>90</v>
      </c>
      <c r="Q20" s="78">
        <v>10</v>
      </c>
      <c r="R20" s="75">
        <v>10</v>
      </c>
      <c r="S20" s="75">
        <v>10</v>
      </c>
      <c r="T20" s="75">
        <v>10</v>
      </c>
      <c r="U20" s="75">
        <v>10</v>
      </c>
      <c r="V20" s="75">
        <v>10</v>
      </c>
      <c r="W20" s="75">
        <v>10</v>
      </c>
      <c r="X20" s="75">
        <v>10</v>
      </c>
      <c r="Y20" s="76">
        <v>10</v>
      </c>
      <c r="Z20" s="62">
        <f t="shared" si="1"/>
        <v>90</v>
      </c>
      <c r="AA20" s="63">
        <f t="shared" si="2"/>
        <v>180</v>
      </c>
      <c r="AB20" s="201" t="s">
        <v>105</v>
      </c>
      <c r="AC20" s="202" t="s">
        <v>95</v>
      </c>
      <c r="AD20" s="2"/>
      <c r="AE20" s="64">
        <f>$AA$304</f>
        <v>0</v>
      </c>
      <c r="AF20" s="4">
        <f>RANK(AE20,AE$11:AE$40,0)+COUNTIF(AE$11:$AE20,AE20)-1</f>
        <v>10</v>
      </c>
      <c r="AG20" s="4">
        <f t="shared" si="3"/>
        <v>1</v>
      </c>
      <c r="AH20" s="4">
        <f>IF(ISBLANK($C20),0,1)*INDEX('Allocation Points'!$B$3:$AG$32,AG20,COUNTIF(AG$11:AG$40,AG20)+2)</f>
        <v>0</v>
      </c>
      <c r="AI20" s="68"/>
      <c r="AJ20" s="64">
        <f>AA305</f>
        <v>0</v>
      </c>
      <c r="AK20" s="4">
        <f>RANK(AJ20,AJ$11:AJ$40,0)+COUNTIF(AJ$11:$AJ20,AJ20)-1</f>
        <v>10</v>
      </c>
      <c r="AL20" s="4">
        <f t="shared" si="4"/>
        <v>1</v>
      </c>
      <c r="AM20" s="4">
        <f>IF(ISBLANK($C20),0,1)*INDEX('Allocation Points'!$B$3:$AG$32,AL20,COUNTIF(AL$11:AL$40,AL20)+2)</f>
        <v>0</v>
      </c>
      <c r="AN20" s="68"/>
      <c r="AO20" s="64">
        <f>AA303</f>
        <v>180</v>
      </c>
      <c r="AP20" s="4">
        <f>RANK(AO20,AO$11:AO$40,1)+COUNTIF(AO$11:$AO20,AO20)-1</f>
        <v>10</v>
      </c>
      <c r="AQ20" s="4">
        <f t="shared" si="5"/>
        <v>1</v>
      </c>
      <c r="AR20" s="4">
        <f>IF(ISBLANK($C20),0,1)*INDEX('Allocation Points'!$B$3:$AG$32,AQ20,COUNTIF(AQ$11:AQ$40,AQ20)+2)</f>
        <v>0</v>
      </c>
    </row>
    <row r="21" spans="2:44" x14ac:dyDescent="0.25">
      <c r="B21" s="61">
        <v>11</v>
      </c>
      <c r="C21" s="66"/>
      <c r="D21" s="10"/>
      <c r="E21" s="51">
        <v>20</v>
      </c>
      <c r="F21" s="73"/>
      <c r="G21" s="74">
        <v>10</v>
      </c>
      <c r="H21" s="75">
        <v>10</v>
      </c>
      <c r="I21" s="75">
        <v>10</v>
      </c>
      <c r="J21" s="75">
        <v>10</v>
      </c>
      <c r="K21" s="75">
        <v>10</v>
      </c>
      <c r="L21" s="75">
        <v>10</v>
      </c>
      <c r="M21" s="75">
        <v>10</v>
      </c>
      <c r="N21" s="75">
        <v>10</v>
      </c>
      <c r="O21" s="76">
        <v>10</v>
      </c>
      <c r="P21" s="77">
        <f t="shared" si="0"/>
        <v>90</v>
      </c>
      <c r="Q21" s="78">
        <v>10</v>
      </c>
      <c r="R21" s="75">
        <v>10</v>
      </c>
      <c r="S21" s="75">
        <v>10</v>
      </c>
      <c r="T21" s="75">
        <v>10</v>
      </c>
      <c r="U21" s="75">
        <v>10</v>
      </c>
      <c r="V21" s="75">
        <v>10</v>
      </c>
      <c r="W21" s="75">
        <v>10</v>
      </c>
      <c r="X21" s="75">
        <v>10</v>
      </c>
      <c r="Y21" s="76">
        <v>10</v>
      </c>
      <c r="Z21" s="62">
        <f t="shared" si="1"/>
        <v>90</v>
      </c>
      <c r="AA21" s="63">
        <f t="shared" si="2"/>
        <v>180</v>
      </c>
      <c r="AB21" s="201" t="s">
        <v>105</v>
      </c>
      <c r="AC21" s="202" t="s">
        <v>95</v>
      </c>
      <c r="AE21" s="64">
        <f>$AA$327</f>
        <v>0</v>
      </c>
      <c r="AF21" s="4">
        <f>RANK(AE21,AE$11:AE$40,0)+COUNTIF(AE$11:$AE21,AE21)-1</f>
        <v>11</v>
      </c>
      <c r="AG21" s="4">
        <f t="shared" si="3"/>
        <v>1</v>
      </c>
      <c r="AH21" s="4">
        <f>IF(ISBLANK($C21),0,1)*INDEX('Allocation Points'!$B$3:$AG$32,AG21,COUNTIF(AG$11:AG$40,AG21)+2)</f>
        <v>0</v>
      </c>
      <c r="AI21" s="68"/>
      <c r="AJ21" s="64">
        <f>AA328</f>
        <v>0</v>
      </c>
      <c r="AK21" s="4">
        <f>RANK(AJ21,AJ$11:AJ$40,0)+COUNTIF(AJ$11:$AJ21,AJ21)-1</f>
        <v>11</v>
      </c>
      <c r="AL21" s="4">
        <f t="shared" si="4"/>
        <v>1</v>
      </c>
      <c r="AM21" s="4">
        <f>IF(ISBLANK($C21),0,1)*INDEX('Allocation Points'!$B$3:$AG$32,AL21,COUNTIF(AL$11:AL$40,AL21)+2)</f>
        <v>0</v>
      </c>
      <c r="AN21" s="68"/>
      <c r="AO21" s="64">
        <f>AA326</f>
        <v>180</v>
      </c>
      <c r="AP21" s="4">
        <f>RANK(AO21,AO$11:AO$40,1)+COUNTIF(AO$11:$AO21,AO21)-1</f>
        <v>11</v>
      </c>
      <c r="AQ21" s="4">
        <f t="shared" si="5"/>
        <v>1</v>
      </c>
      <c r="AR21" s="4">
        <f>IF(ISBLANK($C21),0,1)*INDEX('Allocation Points'!$B$3:$AG$32,AQ21,COUNTIF(AQ$11:AQ$40,AQ21)+2)</f>
        <v>0</v>
      </c>
    </row>
    <row r="22" spans="2:44" x14ac:dyDescent="0.25">
      <c r="B22" s="61">
        <v>12</v>
      </c>
      <c r="C22" s="65"/>
      <c r="D22" s="12"/>
      <c r="E22" s="51">
        <v>20</v>
      </c>
      <c r="F22" s="73"/>
      <c r="G22" s="74">
        <v>10</v>
      </c>
      <c r="H22" s="75">
        <v>10</v>
      </c>
      <c r="I22" s="75">
        <v>10</v>
      </c>
      <c r="J22" s="75">
        <v>10</v>
      </c>
      <c r="K22" s="75">
        <v>10</v>
      </c>
      <c r="L22" s="75">
        <v>10</v>
      </c>
      <c r="M22" s="75">
        <v>10</v>
      </c>
      <c r="N22" s="75">
        <v>10</v>
      </c>
      <c r="O22" s="76">
        <v>10</v>
      </c>
      <c r="P22" s="77">
        <f t="shared" si="0"/>
        <v>90</v>
      </c>
      <c r="Q22" s="78">
        <v>10</v>
      </c>
      <c r="R22" s="75">
        <v>10</v>
      </c>
      <c r="S22" s="75">
        <v>10</v>
      </c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6">
        <v>10</v>
      </c>
      <c r="Z22" s="62">
        <f t="shared" si="1"/>
        <v>90</v>
      </c>
      <c r="AA22" s="63">
        <f t="shared" si="2"/>
        <v>180</v>
      </c>
      <c r="AB22" s="201" t="s">
        <v>105</v>
      </c>
      <c r="AC22" s="202" t="s">
        <v>95</v>
      </c>
      <c r="AD22" s="2"/>
      <c r="AE22" s="64">
        <f>$AA$350</f>
        <v>0</v>
      </c>
      <c r="AF22" s="4">
        <f>RANK(AE22,AE$11:AE$40,0)+COUNTIF(AE$11:$AE22,AE22)-1</f>
        <v>12</v>
      </c>
      <c r="AG22" s="4">
        <f t="shared" si="3"/>
        <v>1</v>
      </c>
      <c r="AH22" s="4">
        <f>IF(ISBLANK($C22),0,1)*INDEX('Allocation Points'!$B$3:$AG$32,AG22,COUNTIF(AG$11:AG$40,AG22)+2)</f>
        <v>0</v>
      </c>
      <c r="AI22" s="68"/>
      <c r="AJ22" s="64">
        <f>AA351</f>
        <v>0</v>
      </c>
      <c r="AK22" s="4">
        <f>RANK(AJ22,AJ$11:AJ$40,0)+COUNTIF(AJ$11:$AJ22,AJ22)-1</f>
        <v>12</v>
      </c>
      <c r="AL22" s="4">
        <f t="shared" si="4"/>
        <v>1</v>
      </c>
      <c r="AM22" s="4">
        <f>IF(ISBLANK($C22),0,1)*INDEX('Allocation Points'!$B$3:$AG$32,AL22,COUNTIF(AL$11:AL$40,AL22)+2)</f>
        <v>0</v>
      </c>
      <c r="AN22" s="68"/>
      <c r="AO22" s="64">
        <f>AA349</f>
        <v>180</v>
      </c>
      <c r="AP22" s="4">
        <f>RANK(AO22,AO$11:AO$40,1)+COUNTIF(AO$11:$AO22,AO22)-1</f>
        <v>12</v>
      </c>
      <c r="AQ22" s="4">
        <f t="shared" si="5"/>
        <v>1</v>
      </c>
      <c r="AR22" s="4">
        <f>IF(ISBLANK($C22),0,1)*INDEX('Allocation Points'!$B$3:$AG$32,AQ22,COUNTIF(AQ$11:AQ$40,AQ22)+2)</f>
        <v>0</v>
      </c>
    </row>
    <row r="23" spans="2:44" x14ac:dyDescent="0.25">
      <c r="B23" s="67">
        <v>13</v>
      </c>
      <c r="C23" s="7"/>
      <c r="D23" s="10"/>
      <c r="E23" s="51">
        <v>20</v>
      </c>
      <c r="F23" s="73"/>
      <c r="G23" s="74">
        <v>10</v>
      </c>
      <c r="H23" s="75">
        <v>10</v>
      </c>
      <c r="I23" s="75">
        <v>10</v>
      </c>
      <c r="J23" s="75">
        <v>10</v>
      </c>
      <c r="K23" s="75">
        <v>10</v>
      </c>
      <c r="L23" s="75">
        <v>10</v>
      </c>
      <c r="M23" s="75">
        <v>10</v>
      </c>
      <c r="N23" s="75">
        <v>10</v>
      </c>
      <c r="O23" s="76">
        <v>10</v>
      </c>
      <c r="P23" s="77">
        <f t="shared" si="0"/>
        <v>90</v>
      </c>
      <c r="Q23" s="78">
        <v>10</v>
      </c>
      <c r="R23" s="75">
        <v>10</v>
      </c>
      <c r="S23" s="75">
        <v>10</v>
      </c>
      <c r="T23" s="75">
        <v>10</v>
      </c>
      <c r="U23" s="75">
        <v>10</v>
      </c>
      <c r="V23" s="75">
        <v>10</v>
      </c>
      <c r="W23" s="75">
        <v>10</v>
      </c>
      <c r="X23" s="75">
        <v>10</v>
      </c>
      <c r="Y23" s="76">
        <v>10</v>
      </c>
      <c r="Z23" s="62">
        <f t="shared" si="1"/>
        <v>90</v>
      </c>
      <c r="AA23" s="63">
        <f t="shared" si="2"/>
        <v>180</v>
      </c>
      <c r="AB23" s="201" t="s">
        <v>105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</v>
      </c>
      <c r="AH23" s="64">
        <f>IF(ISBLANK($C23),0,1)*INDEX('Allocation Points'!$B$3:$AG$32,AG23,COUNTIF(AG$11:AG$40,AG23)+2)</f>
        <v>0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</v>
      </c>
      <c r="AM23" s="64">
        <f>IF(ISBLANK($C23),0,1)*INDEX('Allocation Points'!$B$3:$AG$32,AL23,COUNTIF(AL$11:AL$40,AL23)+2)</f>
        <v>0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</v>
      </c>
      <c r="AR23" s="64">
        <f>IF(ISBLANK($C23),0,1)*INDEX('Allocation Points'!$B$3:$AG$32,AQ23,COUNTIF(AQ$11:AQ$40,AQ23)+2)</f>
        <v>0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si="0"/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0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0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0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0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0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6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>
        <f t="shared" ref="C50:C79" si="7">INDEX($C$11:$AP$40,MATCH(B50,$AF$11:$AF$40,0),1)</f>
        <v>0</v>
      </c>
      <c r="D50" s="93">
        <f t="shared" ref="D50:D79" si="8">INDEX($C$11:$AP$40,MATCH(B50,$AF$11:$AF$40,0),2)</f>
        <v>0</v>
      </c>
      <c r="E50" s="177">
        <f t="shared" ref="E50:E79" si="9">INDEX($C$11:$AP$40,MATCH(B50,$AF$11:$AF$40,0),29)</f>
        <v>0</v>
      </c>
      <c r="I50" s="92">
        <v>1</v>
      </c>
      <c r="J50" s="231">
        <f t="shared" ref="J50:J79" si="10">INDEX($C$11:$AP$40,MATCH(I50,$AK$11:$AK$40,0),1)</f>
        <v>0</v>
      </c>
      <c r="K50" s="232"/>
      <c r="L50" s="232"/>
      <c r="M50" s="233"/>
      <c r="N50" s="231">
        <f t="shared" ref="N50:N79" si="11">INDEX($C$11:$AP$40,MATCH(I50,$AK$11:$AK$40,0),2)</f>
        <v>0</v>
      </c>
      <c r="O50" s="232"/>
      <c r="P50" s="233"/>
      <c r="Q50" s="177">
        <f t="shared" ref="Q50:Q79" si="12">INDEX($C$11:$AP$40,MATCH(I50,$AK$11:$AK$40,0),34)</f>
        <v>0</v>
      </c>
      <c r="T50" s="1"/>
      <c r="U50" s="92">
        <v>1</v>
      </c>
      <c r="V50" s="231">
        <f t="shared" ref="V50:V79" si="13">INDEX($C$11:$AP$40,MATCH(U50,$AP$11:$AP$40,0),1)</f>
        <v>0</v>
      </c>
      <c r="W50" s="232"/>
      <c r="X50" s="232"/>
      <c r="Y50" s="233"/>
      <c r="Z50" s="231">
        <f t="shared" ref="Z50:Z79" si="14">INDEX($C$11:$AP$40,MATCH(U50,$AP$11:$AP$40,0),2)</f>
        <v>0</v>
      </c>
      <c r="AA50" s="233"/>
      <c r="AB50" s="177">
        <f t="shared" ref="AB50:AB79" si="15">INDEX($C$11:$AP$40,MATCH(U50,$AP$11:$AP$40,0),39)</f>
        <v>180</v>
      </c>
      <c r="AC50" s="198"/>
      <c r="AD50" s="198"/>
    </row>
    <row r="51" spans="2:30" x14ac:dyDescent="0.25">
      <c r="B51" s="92">
        <v>2</v>
      </c>
      <c r="C51" s="93">
        <f t="shared" si="7"/>
        <v>0</v>
      </c>
      <c r="D51" s="4">
        <f t="shared" si="8"/>
        <v>0</v>
      </c>
      <c r="E51" s="178">
        <f t="shared" si="9"/>
        <v>0</v>
      </c>
      <c r="I51" s="92">
        <v>2</v>
      </c>
      <c r="J51" s="234">
        <f t="shared" si="10"/>
        <v>0</v>
      </c>
      <c r="K51" s="235"/>
      <c r="L51" s="235"/>
      <c r="M51" s="236"/>
      <c r="N51" s="234">
        <f t="shared" si="11"/>
        <v>0</v>
      </c>
      <c r="O51" s="235"/>
      <c r="P51" s="236"/>
      <c r="Q51" s="177">
        <f t="shared" si="12"/>
        <v>0</v>
      </c>
      <c r="T51" s="1"/>
      <c r="U51" s="92">
        <v>2</v>
      </c>
      <c r="V51" s="234">
        <f t="shared" si="13"/>
        <v>0</v>
      </c>
      <c r="W51" s="235"/>
      <c r="X51" s="235"/>
      <c r="Y51" s="236"/>
      <c r="Z51" s="234">
        <f t="shared" si="14"/>
        <v>0</v>
      </c>
      <c r="AA51" s="236"/>
      <c r="AB51" s="178">
        <f t="shared" si="15"/>
        <v>180</v>
      </c>
      <c r="AC51" s="198"/>
      <c r="AD51" s="198"/>
    </row>
    <row r="52" spans="2:30" x14ac:dyDescent="0.25">
      <c r="B52" s="92">
        <v>3</v>
      </c>
      <c r="C52" s="4">
        <f t="shared" si="7"/>
        <v>0</v>
      </c>
      <c r="D52" s="4">
        <f t="shared" si="8"/>
        <v>0</v>
      </c>
      <c r="E52" s="178">
        <f t="shared" si="9"/>
        <v>0</v>
      </c>
      <c r="I52" s="92">
        <v>3</v>
      </c>
      <c r="J52" s="234">
        <f t="shared" si="10"/>
        <v>0</v>
      </c>
      <c r="K52" s="235"/>
      <c r="L52" s="235"/>
      <c r="M52" s="236"/>
      <c r="N52" s="234">
        <f t="shared" si="11"/>
        <v>0</v>
      </c>
      <c r="O52" s="235"/>
      <c r="P52" s="236"/>
      <c r="Q52" s="177">
        <f t="shared" si="12"/>
        <v>0</v>
      </c>
      <c r="T52" s="1"/>
      <c r="U52" s="92">
        <v>3</v>
      </c>
      <c r="V52" s="234">
        <f t="shared" si="13"/>
        <v>0</v>
      </c>
      <c r="W52" s="235"/>
      <c r="X52" s="235"/>
      <c r="Y52" s="236"/>
      <c r="Z52" s="234">
        <f t="shared" si="14"/>
        <v>0</v>
      </c>
      <c r="AA52" s="236"/>
      <c r="AB52" s="178">
        <f t="shared" si="15"/>
        <v>180</v>
      </c>
      <c r="AC52" s="198"/>
      <c r="AD52" s="198"/>
    </row>
    <row r="53" spans="2:30" x14ac:dyDescent="0.25">
      <c r="B53" s="92">
        <v>4</v>
      </c>
      <c r="C53" s="4">
        <f t="shared" si="7"/>
        <v>0</v>
      </c>
      <c r="D53" s="4">
        <f t="shared" si="8"/>
        <v>0</v>
      </c>
      <c r="E53" s="178">
        <f t="shared" si="9"/>
        <v>0</v>
      </c>
      <c r="I53" s="92">
        <v>4</v>
      </c>
      <c r="J53" s="234">
        <f t="shared" si="10"/>
        <v>0</v>
      </c>
      <c r="K53" s="235"/>
      <c r="L53" s="235"/>
      <c r="M53" s="236"/>
      <c r="N53" s="234">
        <f t="shared" si="11"/>
        <v>0</v>
      </c>
      <c r="O53" s="235"/>
      <c r="P53" s="236"/>
      <c r="Q53" s="177">
        <f t="shared" si="12"/>
        <v>0</v>
      </c>
      <c r="T53" s="1"/>
      <c r="U53" s="92">
        <v>4</v>
      </c>
      <c r="V53" s="234">
        <f t="shared" si="13"/>
        <v>0</v>
      </c>
      <c r="W53" s="235"/>
      <c r="X53" s="235"/>
      <c r="Y53" s="236"/>
      <c r="Z53" s="234">
        <f t="shared" si="14"/>
        <v>0</v>
      </c>
      <c r="AA53" s="236"/>
      <c r="AB53" s="178">
        <f t="shared" si="15"/>
        <v>180</v>
      </c>
      <c r="AC53" s="198"/>
      <c r="AD53" s="198"/>
    </row>
    <row r="54" spans="2:30" x14ac:dyDescent="0.25">
      <c r="B54" s="92">
        <v>5</v>
      </c>
      <c r="C54" s="4">
        <f t="shared" si="7"/>
        <v>0</v>
      </c>
      <c r="D54" s="4">
        <f t="shared" si="8"/>
        <v>0</v>
      </c>
      <c r="E54" s="178">
        <f t="shared" si="9"/>
        <v>0</v>
      </c>
      <c r="I54" s="92">
        <v>5</v>
      </c>
      <c r="J54" s="234">
        <f t="shared" si="10"/>
        <v>0</v>
      </c>
      <c r="K54" s="235"/>
      <c r="L54" s="235"/>
      <c r="M54" s="236"/>
      <c r="N54" s="234">
        <f t="shared" si="11"/>
        <v>0</v>
      </c>
      <c r="O54" s="235"/>
      <c r="P54" s="236"/>
      <c r="Q54" s="177">
        <f t="shared" si="12"/>
        <v>0</v>
      </c>
      <c r="T54" s="1"/>
      <c r="U54" s="92">
        <v>5</v>
      </c>
      <c r="V54" s="234">
        <f t="shared" si="13"/>
        <v>0</v>
      </c>
      <c r="W54" s="235"/>
      <c r="X54" s="235"/>
      <c r="Y54" s="236"/>
      <c r="Z54" s="234">
        <f t="shared" si="14"/>
        <v>0</v>
      </c>
      <c r="AA54" s="236"/>
      <c r="AB54" s="178">
        <f t="shared" si="15"/>
        <v>180</v>
      </c>
      <c r="AC54" s="198"/>
      <c r="AD54" s="198"/>
    </row>
    <row r="55" spans="2:30" x14ac:dyDescent="0.25">
      <c r="B55" s="92">
        <v>6</v>
      </c>
      <c r="C55" s="4">
        <f t="shared" si="7"/>
        <v>0</v>
      </c>
      <c r="D55" s="4">
        <f t="shared" si="8"/>
        <v>0</v>
      </c>
      <c r="E55" s="178">
        <f t="shared" si="9"/>
        <v>0</v>
      </c>
      <c r="I55" s="92">
        <v>6</v>
      </c>
      <c r="J55" s="234">
        <f t="shared" si="10"/>
        <v>0</v>
      </c>
      <c r="K55" s="235"/>
      <c r="L55" s="235"/>
      <c r="M55" s="236"/>
      <c r="N55" s="234">
        <f t="shared" si="11"/>
        <v>0</v>
      </c>
      <c r="O55" s="235"/>
      <c r="P55" s="236"/>
      <c r="Q55" s="177">
        <f t="shared" si="12"/>
        <v>0</v>
      </c>
      <c r="T55" s="1"/>
      <c r="U55" s="92">
        <v>6</v>
      </c>
      <c r="V55" s="234">
        <f t="shared" si="13"/>
        <v>0</v>
      </c>
      <c r="W55" s="235"/>
      <c r="X55" s="235"/>
      <c r="Y55" s="236"/>
      <c r="Z55" s="234">
        <f t="shared" si="14"/>
        <v>0</v>
      </c>
      <c r="AA55" s="236"/>
      <c r="AB55" s="178">
        <f t="shared" si="15"/>
        <v>180</v>
      </c>
      <c r="AC55" s="198"/>
      <c r="AD55" s="198"/>
    </row>
    <row r="56" spans="2:30" x14ac:dyDescent="0.25">
      <c r="B56" s="92">
        <v>7</v>
      </c>
      <c r="C56" s="4">
        <f t="shared" si="7"/>
        <v>0</v>
      </c>
      <c r="D56" s="4">
        <f t="shared" si="8"/>
        <v>0</v>
      </c>
      <c r="E56" s="178">
        <f t="shared" si="9"/>
        <v>0</v>
      </c>
      <c r="I56" s="92">
        <v>7</v>
      </c>
      <c r="J56" s="234">
        <f t="shared" si="10"/>
        <v>0</v>
      </c>
      <c r="K56" s="235"/>
      <c r="L56" s="235"/>
      <c r="M56" s="236"/>
      <c r="N56" s="234">
        <f t="shared" si="11"/>
        <v>0</v>
      </c>
      <c r="O56" s="235"/>
      <c r="P56" s="236"/>
      <c r="Q56" s="177">
        <f t="shared" si="12"/>
        <v>0</v>
      </c>
      <c r="T56" s="1"/>
      <c r="U56" s="92">
        <v>7</v>
      </c>
      <c r="V56" s="234">
        <f t="shared" si="13"/>
        <v>0</v>
      </c>
      <c r="W56" s="235"/>
      <c r="X56" s="235"/>
      <c r="Y56" s="236"/>
      <c r="Z56" s="234">
        <f t="shared" si="14"/>
        <v>0</v>
      </c>
      <c r="AA56" s="236"/>
      <c r="AB56" s="178">
        <f t="shared" si="15"/>
        <v>180</v>
      </c>
      <c r="AC56" s="198"/>
      <c r="AD56" s="198"/>
    </row>
    <row r="57" spans="2:30" x14ac:dyDescent="0.25">
      <c r="B57" s="92">
        <v>8</v>
      </c>
      <c r="C57" s="4">
        <f t="shared" si="7"/>
        <v>0</v>
      </c>
      <c r="D57" s="4">
        <f t="shared" si="8"/>
        <v>0</v>
      </c>
      <c r="E57" s="178">
        <f t="shared" si="9"/>
        <v>0</v>
      </c>
      <c r="I57" s="92">
        <v>8</v>
      </c>
      <c r="J57" s="234">
        <f t="shared" si="10"/>
        <v>0</v>
      </c>
      <c r="K57" s="235"/>
      <c r="L57" s="235"/>
      <c r="M57" s="236"/>
      <c r="N57" s="234">
        <f t="shared" si="11"/>
        <v>0</v>
      </c>
      <c r="O57" s="235"/>
      <c r="P57" s="236"/>
      <c r="Q57" s="177">
        <f t="shared" si="12"/>
        <v>0</v>
      </c>
      <c r="T57" s="1"/>
      <c r="U57" s="92">
        <v>8</v>
      </c>
      <c r="V57" s="234">
        <f t="shared" si="13"/>
        <v>0</v>
      </c>
      <c r="W57" s="235"/>
      <c r="X57" s="235"/>
      <c r="Y57" s="236"/>
      <c r="Z57" s="234">
        <f t="shared" si="14"/>
        <v>0</v>
      </c>
      <c r="AA57" s="236"/>
      <c r="AB57" s="178">
        <f t="shared" si="15"/>
        <v>180</v>
      </c>
      <c r="AC57" s="198"/>
      <c r="AD57" s="198"/>
    </row>
    <row r="58" spans="2:30" x14ac:dyDescent="0.25">
      <c r="B58" s="92">
        <v>9</v>
      </c>
      <c r="C58" s="4">
        <f t="shared" si="7"/>
        <v>0</v>
      </c>
      <c r="D58" s="4">
        <f t="shared" si="8"/>
        <v>0</v>
      </c>
      <c r="E58" s="178">
        <f t="shared" si="9"/>
        <v>0</v>
      </c>
      <c r="I58" s="92">
        <v>9</v>
      </c>
      <c r="J58" s="234">
        <f t="shared" si="10"/>
        <v>0</v>
      </c>
      <c r="K58" s="235"/>
      <c r="L58" s="235"/>
      <c r="M58" s="236"/>
      <c r="N58" s="234">
        <f t="shared" si="11"/>
        <v>0</v>
      </c>
      <c r="O58" s="235"/>
      <c r="P58" s="236"/>
      <c r="Q58" s="177">
        <f t="shared" si="12"/>
        <v>0</v>
      </c>
      <c r="T58" s="1"/>
      <c r="U58" s="92">
        <v>9</v>
      </c>
      <c r="V58" s="234">
        <f t="shared" si="13"/>
        <v>0</v>
      </c>
      <c r="W58" s="235"/>
      <c r="X58" s="235"/>
      <c r="Y58" s="236"/>
      <c r="Z58" s="234">
        <f t="shared" si="14"/>
        <v>0</v>
      </c>
      <c r="AA58" s="236"/>
      <c r="AB58" s="178">
        <f t="shared" si="15"/>
        <v>180</v>
      </c>
      <c r="AC58" s="198"/>
      <c r="AD58" s="198"/>
    </row>
    <row r="59" spans="2:30" x14ac:dyDescent="0.25">
      <c r="B59" s="92">
        <v>10</v>
      </c>
      <c r="C59" s="4">
        <f t="shared" si="7"/>
        <v>0</v>
      </c>
      <c r="D59" s="4">
        <f t="shared" si="8"/>
        <v>0</v>
      </c>
      <c r="E59" s="178">
        <f t="shared" si="9"/>
        <v>0</v>
      </c>
      <c r="I59" s="92">
        <v>10</v>
      </c>
      <c r="J59" s="234">
        <f t="shared" si="10"/>
        <v>0</v>
      </c>
      <c r="K59" s="235"/>
      <c r="L59" s="235"/>
      <c r="M59" s="236"/>
      <c r="N59" s="234">
        <f t="shared" si="11"/>
        <v>0</v>
      </c>
      <c r="O59" s="235"/>
      <c r="P59" s="236"/>
      <c r="Q59" s="177">
        <f t="shared" si="12"/>
        <v>0</v>
      </c>
      <c r="T59" s="1"/>
      <c r="U59" s="92">
        <v>10</v>
      </c>
      <c r="V59" s="234">
        <f t="shared" si="13"/>
        <v>0</v>
      </c>
      <c r="W59" s="235"/>
      <c r="X59" s="235"/>
      <c r="Y59" s="236"/>
      <c r="Z59" s="234">
        <f t="shared" si="14"/>
        <v>0</v>
      </c>
      <c r="AA59" s="236"/>
      <c r="AB59" s="178">
        <f t="shared" si="15"/>
        <v>180</v>
      </c>
      <c r="AC59" s="198"/>
      <c r="AD59" s="198"/>
    </row>
    <row r="60" spans="2:30" x14ac:dyDescent="0.25">
      <c r="B60" s="92">
        <v>11</v>
      </c>
      <c r="C60" s="4">
        <f t="shared" si="7"/>
        <v>0</v>
      </c>
      <c r="D60" s="4">
        <f t="shared" si="8"/>
        <v>0</v>
      </c>
      <c r="E60" s="178">
        <f t="shared" si="9"/>
        <v>0</v>
      </c>
      <c r="I60" s="92">
        <v>11</v>
      </c>
      <c r="J60" s="234">
        <f t="shared" si="10"/>
        <v>0</v>
      </c>
      <c r="K60" s="235"/>
      <c r="L60" s="235"/>
      <c r="M60" s="236"/>
      <c r="N60" s="234">
        <f t="shared" si="11"/>
        <v>0</v>
      </c>
      <c r="O60" s="235"/>
      <c r="P60" s="236"/>
      <c r="Q60" s="177">
        <f t="shared" si="12"/>
        <v>0</v>
      </c>
      <c r="T60" s="1"/>
      <c r="U60" s="92">
        <v>11</v>
      </c>
      <c r="V60" s="234">
        <f t="shared" si="13"/>
        <v>0</v>
      </c>
      <c r="W60" s="235"/>
      <c r="X60" s="235"/>
      <c r="Y60" s="236"/>
      <c r="Z60" s="234">
        <f t="shared" si="14"/>
        <v>0</v>
      </c>
      <c r="AA60" s="236"/>
      <c r="AB60" s="178">
        <f t="shared" si="15"/>
        <v>180</v>
      </c>
      <c r="AC60" s="198"/>
      <c r="AD60" s="198"/>
    </row>
    <row r="61" spans="2:30" x14ac:dyDescent="0.25">
      <c r="B61" s="92">
        <v>12</v>
      </c>
      <c r="C61" s="4">
        <f t="shared" si="7"/>
        <v>0</v>
      </c>
      <c r="D61" s="4">
        <f t="shared" si="8"/>
        <v>0</v>
      </c>
      <c r="E61" s="178">
        <f t="shared" si="9"/>
        <v>0</v>
      </c>
      <c r="I61" s="92">
        <v>12</v>
      </c>
      <c r="J61" s="234">
        <f t="shared" si="10"/>
        <v>0</v>
      </c>
      <c r="K61" s="235"/>
      <c r="L61" s="235"/>
      <c r="M61" s="236"/>
      <c r="N61" s="234">
        <f t="shared" si="11"/>
        <v>0</v>
      </c>
      <c r="O61" s="235"/>
      <c r="P61" s="236"/>
      <c r="Q61" s="177">
        <f t="shared" si="12"/>
        <v>0</v>
      </c>
      <c r="T61" s="1"/>
      <c r="U61" s="92">
        <v>12</v>
      </c>
      <c r="V61" s="234">
        <f t="shared" si="13"/>
        <v>0</v>
      </c>
      <c r="W61" s="235"/>
      <c r="X61" s="235"/>
      <c r="Y61" s="236"/>
      <c r="Z61" s="234">
        <f t="shared" si="14"/>
        <v>0</v>
      </c>
      <c r="AA61" s="236"/>
      <c r="AB61" s="178">
        <f t="shared" si="15"/>
        <v>180</v>
      </c>
      <c r="AC61" s="198"/>
      <c r="AD61" s="198"/>
    </row>
    <row r="62" spans="2:30" x14ac:dyDescent="0.25">
      <c r="B62" s="92">
        <v>13</v>
      </c>
      <c r="C62" s="4">
        <f t="shared" si="7"/>
        <v>0</v>
      </c>
      <c r="D62" s="4">
        <f t="shared" si="8"/>
        <v>0</v>
      </c>
      <c r="E62" s="178">
        <f t="shared" si="9"/>
        <v>0</v>
      </c>
      <c r="I62" s="92">
        <v>13</v>
      </c>
      <c r="J62" s="234">
        <f t="shared" si="10"/>
        <v>0</v>
      </c>
      <c r="K62" s="235"/>
      <c r="L62" s="235"/>
      <c r="M62" s="236"/>
      <c r="N62" s="234">
        <f t="shared" si="11"/>
        <v>0</v>
      </c>
      <c r="O62" s="235"/>
      <c r="P62" s="236"/>
      <c r="Q62" s="177">
        <f t="shared" si="12"/>
        <v>0</v>
      </c>
      <c r="T62" s="1"/>
      <c r="U62" s="92">
        <v>13</v>
      </c>
      <c r="V62" s="234">
        <f t="shared" si="13"/>
        <v>0</v>
      </c>
      <c r="W62" s="235"/>
      <c r="X62" s="235"/>
      <c r="Y62" s="236"/>
      <c r="Z62" s="234">
        <f t="shared" si="14"/>
        <v>0</v>
      </c>
      <c r="AA62" s="236"/>
      <c r="AB62" s="178">
        <f t="shared" si="15"/>
        <v>180</v>
      </c>
      <c r="AC62" s="198"/>
      <c r="AD62" s="198"/>
    </row>
    <row r="63" spans="2:30" x14ac:dyDescent="0.25">
      <c r="B63" s="92">
        <v>14</v>
      </c>
      <c r="C63" s="4">
        <f t="shared" si="7"/>
        <v>0</v>
      </c>
      <c r="D63" s="4">
        <f t="shared" si="8"/>
        <v>0</v>
      </c>
      <c r="E63" s="178">
        <f t="shared" si="9"/>
        <v>0</v>
      </c>
      <c r="I63" s="92">
        <v>14</v>
      </c>
      <c r="J63" s="234">
        <f t="shared" si="10"/>
        <v>0</v>
      </c>
      <c r="K63" s="235"/>
      <c r="L63" s="235"/>
      <c r="M63" s="236"/>
      <c r="N63" s="234">
        <f t="shared" si="11"/>
        <v>0</v>
      </c>
      <c r="O63" s="235"/>
      <c r="P63" s="236"/>
      <c r="Q63" s="177">
        <f t="shared" si="12"/>
        <v>0</v>
      </c>
      <c r="T63" s="1"/>
      <c r="U63" s="92">
        <v>14</v>
      </c>
      <c r="V63" s="234">
        <f t="shared" si="13"/>
        <v>0</v>
      </c>
      <c r="W63" s="235"/>
      <c r="X63" s="235"/>
      <c r="Y63" s="236"/>
      <c r="Z63" s="234">
        <f t="shared" si="14"/>
        <v>0</v>
      </c>
      <c r="AA63" s="236"/>
      <c r="AB63" s="178">
        <f t="shared" si="15"/>
        <v>180</v>
      </c>
      <c r="AC63" s="198"/>
      <c r="AD63" s="198"/>
    </row>
    <row r="64" spans="2:30" x14ac:dyDescent="0.25">
      <c r="B64" s="92">
        <v>15</v>
      </c>
      <c r="C64" s="4">
        <f t="shared" si="7"/>
        <v>0</v>
      </c>
      <c r="D64" s="4">
        <f t="shared" si="8"/>
        <v>0</v>
      </c>
      <c r="E64" s="178">
        <f t="shared" si="9"/>
        <v>0</v>
      </c>
      <c r="I64" s="92">
        <v>15</v>
      </c>
      <c r="J64" s="234">
        <f t="shared" si="10"/>
        <v>0</v>
      </c>
      <c r="K64" s="235"/>
      <c r="L64" s="235"/>
      <c r="M64" s="236"/>
      <c r="N64" s="234">
        <f t="shared" si="11"/>
        <v>0</v>
      </c>
      <c r="O64" s="235"/>
      <c r="P64" s="236"/>
      <c r="Q64" s="177">
        <f t="shared" si="12"/>
        <v>0</v>
      </c>
      <c r="T64" s="1"/>
      <c r="U64" s="92">
        <v>15</v>
      </c>
      <c r="V64" s="234">
        <f t="shared" si="13"/>
        <v>0</v>
      </c>
      <c r="W64" s="235"/>
      <c r="X64" s="235"/>
      <c r="Y64" s="236"/>
      <c r="Z64" s="234">
        <f t="shared" si="14"/>
        <v>0</v>
      </c>
      <c r="AA64" s="236"/>
      <c r="AB64" s="178">
        <f t="shared" si="15"/>
        <v>180</v>
      </c>
      <c r="AC64" s="198"/>
      <c r="AD64" s="198"/>
    </row>
    <row r="65" spans="2:30" x14ac:dyDescent="0.25">
      <c r="B65" s="92">
        <v>16</v>
      </c>
      <c r="C65" s="4">
        <f t="shared" si="7"/>
        <v>0</v>
      </c>
      <c r="D65" s="4">
        <f t="shared" si="8"/>
        <v>0</v>
      </c>
      <c r="E65" s="178">
        <f t="shared" si="9"/>
        <v>0</v>
      </c>
      <c r="I65" s="92">
        <v>16</v>
      </c>
      <c r="J65" s="234">
        <f t="shared" si="10"/>
        <v>0</v>
      </c>
      <c r="K65" s="235"/>
      <c r="L65" s="235"/>
      <c r="M65" s="236"/>
      <c r="N65" s="234">
        <f t="shared" si="11"/>
        <v>0</v>
      </c>
      <c r="O65" s="235"/>
      <c r="P65" s="236"/>
      <c r="Q65" s="177">
        <f t="shared" si="12"/>
        <v>0</v>
      </c>
      <c r="T65" s="1"/>
      <c r="U65" s="92">
        <v>16</v>
      </c>
      <c r="V65" s="234">
        <f t="shared" si="13"/>
        <v>0</v>
      </c>
      <c r="W65" s="235"/>
      <c r="X65" s="235"/>
      <c r="Y65" s="236"/>
      <c r="Z65" s="234">
        <f t="shared" si="14"/>
        <v>0</v>
      </c>
      <c r="AA65" s="236"/>
      <c r="AB65" s="178">
        <f t="shared" si="15"/>
        <v>180</v>
      </c>
      <c r="AC65" s="198"/>
      <c r="AD65" s="198"/>
    </row>
    <row r="66" spans="2:30" x14ac:dyDescent="0.25">
      <c r="B66" s="92">
        <v>17</v>
      </c>
      <c r="C66" s="4">
        <f t="shared" si="7"/>
        <v>0</v>
      </c>
      <c r="D66" s="4">
        <f t="shared" si="8"/>
        <v>0</v>
      </c>
      <c r="E66" s="178">
        <f t="shared" si="9"/>
        <v>0</v>
      </c>
      <c r="I66" s="92">
        <v>17</v>
      </c>
      <c r="J66" s="234">
        <f t="shared" si="10"/>
        <v>0</v>
      </c>
      <c r="K66" s="235"/>
      <c r="L66" s="235"/>
      <c r="M66" s="236"/>
      <c r="N66" s="234">
        <f t="shared" si="11"/>
        <v>0</v>
      </c>
      <c r="O66" s="235"/>
      <c r="P66" s="236"/>
      <c r="Q66" s="177">
        <f t="shared" si="12"/>
        <v>0</v>
      </c>
      <c r="T66" s="1"/>
      <c r="U66" s="92">
        <v>17</v>
      </c>
      <c r="V66" s="234">
        <f t="shared" si="13"/>
        <v>0</v>
      </c>
      <c r="W66" s="235"/>
      <c r="X66" s="235"/>
      <c r="Y66" s="236"/>
      <c r="Z66" s="234">
        <f t="shared" si="14"/>
        <v>0</v>
      </c>
      <c r="AA66" s="236"/>
      <c r="AB66" s="178">
        <f t="shared" si="15"/>
        <v>180</v>
      </c>
      <c r="AC66" s="198"/>
      <c r="AD66" s="198"/>
    </row>
    <row r="67" spans="2:30" x14ac:dyDescent="0.25">
      <c r="B67" s="92">
        <v>18</v>
      </c>
      <c r="C67" s="4">
        <f t="shared" si="7"/>
        <v>0</v>
      </c>
      <c r="D67" s="4">
        <f t="shared" si="8"/>
        <v>0</v>
      </c>
      <c r="E67" s="178">
        <f t="shared" si="9"/>
        <v>0</v>
      </c>
      <c r="I67" s="92">
        <v>18</v>
      </c>
      <c r="J67" s="234">
        <f t="shared" si="10"/>
        <v>0</v>
      </c>
      <c r="K67" s="235"/>
      <c r="L67" s="235"/>
      <c r="M67" s="236"/>
      <c r="N67" s="234">
        <f t="shared" si="11"/>
        <v>0</v>
      </c>
      <c r="O67" s="235"/>
      <c r="P67" s="236"/>
      <c r="Q67" s="177">
        <f t="shared" si="12"/>
        <v>0</v>
      </c>
      <c r="T67" s="1"/>
      <c r="U67" s="92">
        <v>18</v>
      </c>
      <c r="V67" s="234">
        <f t="shared" si="13"/>
        <v>0</v>
      </c>
      <c r="W67" s="235"/>
      <c r="X67" s="235"/>
      <c r="Y67" s="236"/>
      <c r="Z67" s="234">
        <f t="shared" si="14"/>
        <v>0</v>
      </c>
      <c r="AA67" s="236"/>
      <c r="AB67" s="178">
        <f t="shared" si="15"/>
        <v>180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>
        <f>C11</f>
        <v>0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e">
        <f>INDEX($C$11:$AC$40,MATCH(G89,$C$11:$C$40,0),27)</f>
        <v>#N/A</v>
      </c>
      <c r="Z89" s="75" t="s">
        <v>16</v>
      </c>
      <c r="AA89" s="96">
        <f>$D$3</f>
        <v>37684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20</v>
      </c>
      <c r="H90" s="245"/>
      <c r="I90" s="245"/>
      <c r="J90" s="245"/>
      <c r="K90" s="1"/>
      <c r="L90" s="245" t="e">
        <f>IF(X89="H",IF($X90="Blancs",$G$3,IF($X90="Jaunes",$G$4,IF($X90="Bleus",$G$5,$G$6))),IF($X90="Blancs",$I$3,IF($X90="Jaunes",$I$4,IF($X90="Bleus",$I$5,$I$6))))</f>
        <v>#N/A</v>
      </c>
      <c r="M90" s="245"/>
      <c r="N90" s="245"/>
      <c r="O90" s="245" t="e">
        <f>IF(X89="H",IF($X90="Blancs",$H$3,IF($X90="Jaunes",$H$4,IF($X90="Bleus",$H$5,$H$6))),IF($X90="Blancs",$J$3,IF($X90="Jaunes",$J$4,IF($X90="Bleus",$J$5,$J$6))))</f>
        <v>#N/A</v>
      </c>
      <c r="P90" s="245"/>
      <c r="Q90" s="246" t="e">
        <f>ROUND((G90*(L90/113)+(O90-AA93)),0)</f>
        <v>#N/A</v>
      </c>
      <c r="R90" s="246"/>
      <c r="S90" s="246"/>
      <c r="T90" s="246"/>
      <c r="U90" s="1"/>
      <c r="V90" s="266" t="s">
        <v>108</v>
      </c>
      <c r="W90" s="267"/>
      <c r="X90" s="187" t="e">
        <f>INDEX($C$11:$AC$40,MATCH(G89,$C$11:$C$40,0),26)</f>
        <v>#N/A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 t="e">
        <f>IF($Q90&lt;=18,IF(G94&lt;=$Q90,1,0),IF($Q90&lt;=36,IF(G94&lt;=($Q90-18),2,1),IF($Q90&lt;=54,IF(G94&lt;=($Q90-36),3,2),IF($Q90&gt;54,IF(G94&lt;=($Q90-54),4,3)))))</f>
        <v>#N/A</v>
      </c>
      <c r="H95" s="115" t="e">
        <f t="shared" ref="H95:O95" si="20">IF($Q90&lt;=18,IF(H94&lt;=$Q90,1,0),IF($Q90&lt;=36,IF(H94&lt;=($Q90-18),2,1),IF($Q90&lt;=54,IF(H94&lt;=($Q90-36),3,2),IF($Q90&gt;54,IF(H94&lt;=($Q90-54),4,3)))))</f>
        <v>#N/A</v>
      </c>
      <c r="I95" s="115" t="e">
        <f t="shared" si="20"/>
        <v>#N/A</v>
      </c>
      <c r="J95" s="115" t="e">
        <f t="shared" si="20"/>
        <v>#N/A</v>
      </c>
      <c r="K95" s="115" t="e">
        <f t="shared" si="20"/>
        <v>#N/A</v>
      </c>
      <c r="L95" s="115" t="e">
        <f t="shared" si="20"/>
        <v>#N/A</v>
      </c>
      <c r="M95" s="115" t="e">
        <f t="shared" si="20"/>
        <v>#N/A</v>
      </c>
      <c r="N95" s="115" t="e">
        <f t="shared" si="20"/>
        <v>#N/A</v>
      </c>
      <c r="O95" s="116" t="e">
        <f t="shared" si="20"/>
        <v>#N/A</v>
      </c>
      <c r="P95" s="117" t="e">
        <f>SUM(G95:O95)</f>
        <v>#N/A</v>
      </c>
      <c r="Q95" s="116" t="e">
        <f t="shared" ref="Q95:Y95" si="21">IF($Q90&lt;=18,IF(Q94&lt;=$Q90,1,0),IF($Q90&lt;=36,IF(Q94&lt;=($Q90-18),2,1),IF($Q90&lt;=54,IF(Q94&lt;=($Q90-36),3,2),IF($Q90&gt;54,IF(Q94&lt;=($Q90-54),4,3)))))</f>
        <v>#N/A</v>
      </c>
      <c r="R95" s="116" t="e">
        <f t="shared" si="21"/>
        <v>#N/A</v>
      </c>
      <c r="S95" s="116" t="e">
        <f t="shared" si="21"/>
        <v>#N/A</v>
      </c>
      <c r="T95" s="116" t="e">
        <f t="shared" si="21"/>
        <v>#N/A</v>
      </c>
      <c r="U95" s="116" t="e">
        <f t="shared" si="21"/>
        <v>#N/A</v>
      </c>
      <c r="V95" s="116" t="e">
        <f t="shared" si="21"/>
        <v>#N/A</v>
      </c>
      <c r="W95" s="116" t="e">
        <f t="shared" si="21"/>
        <v>#N/A</v>
      </c>
      <c r="X95" s="116" t="e">
        <f t="shared" si="21"/>
        <v>#N/A</v>
      </c>
      <c r="Y95" s="116" t="e">
        <f t="shared" si="21"/>
        <v>#N/A</v>
      </c>
      <c r="Z95" s="118" t="e">
        <f>SUM(Q95:Y95)</f>
        <v>#N/A</v>
      </c>
      <c r="AA95" s="119" t="e">
        <f>P95+Z95</f>
        <v>#N/A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10</v>
      </c>
      <c r="H96" s="121">
        <f t="shared" si="22"/>
        <v>10</v>
      </c>
      <c r="I96" s="121">
        <f t="shared" si="22"/>
        <v>10</v>
      </c>
      <c r="J96" s="121">
        <f t="shared" si="22"/>
        <v>10</v>
      </c>
      <c r="K96" s="121">
        <f t="shared" si="22"/>
        <v>10</v>
      </c>
      <c r="L96" s="121">
        <f t="shared" si="22"/>
        <v>10</v>
      </c>
      <c r="M96" s="121">
        <f t="shared" si="22"/>
        <v>10</v>
      </c>
      <c r="N96" s="121">
        <f t="shared" si="22"/>
        <v>10</v>
      </c>
      <c r="O96" s="121">
        <f t="shared" si="22"/>
        <v>10</v>
      </c>
      <c r="P96" s="122">
        <f>SUM(G96:O96)</f>
        <v>90</v>
      </c>
      <c r="Q96" s="123">
        <f t="shared" ref="Q96:Y96" si="23">Q11</f>
        <v>10</v>
      </c>
      <c r="R96" s="121">
        <f t="shared" si="23"/>
        <v>10</v>
      </c>
      <c r="S96" s="121">
        <f t="shared" si="23"/>
        <v>10</v>
      </c>
      <c r="T96" s="121">
        <f t="shared" si="23"/>
        <v>10</v>
      </c>
      <c r="U96" s="121">
        <f t="shared" si="23"/>
        <v>10</v>
      </c>
      <c r="V96" s="121">
        <f t="shared" si="23"/>
        <v>10</v>
      </c>
      <c r="W96" s="121">
        <f t="shared" si="23"/>
        <v>10</v>
      </c>
      <c r="X96" s="121">
        <f t="shared" si="23"/>
        <v>10</v>
      </c>
      <c r="Y96" s="124">
        <f t="shared" si="23"/>
        <v>10</v>
      </c>
      <c r="Z96" s="122">
        <f>SUM(Q96:Y96)</f>
        <v>90</v>
      </c>
      <c r="AA96" s="125">
        <f>P96+Z96</f>
        <v>180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4">IF(H96-H93=-1,3+H95)+IF(H96-H93=0,2+H95)+IF(H96-H93=1,1+H95)+IF(H96-H93=2,H95)+IF(H96-H93=3,IF(H95-1&gt;0,H95-1,0))+IF(H96-H93=4,IF(H95-2&gt;0,H95-2,0))</f>
        <v>0</v>
      </c>
      <c r="I97" s="127">
        <f t="shared" si="24"/>
        <v>0</v>
      </c>
      <c r="J97" s="127">
        <f t="shared" si="24"/>
        <v>0</v>
      </c>
      <c r="K97" s="127">
        <f t="shared" si="24"/>
        <v>0</v>
      </c>
      <c r="L97" s="127">
        <f t="shared" si="24"/>
        <v>0</v>
      </c>
      <c r="M97" s="127">
        <f t="shared" si="24"/>
        <v>0</v>
      </c>
      <c r="N97" s="127">
        <f t="shared" si="24"/>
        <v>0</v>
      </c>
      <c r="O97" s="128">
        <f t="shared" si="24"/>
        <v>0</v>
      </c>
      <c r="P97" s="129">
        <f>SUM(G97:O97)</f>
        <v>0</v>
      </c>
      <c r="Q97" s="130">
        <f t="shared" ref="Q97:Y97" si="25">IF(Q96-Q93=-1,3+Q95)+IF(Q96-Q93=0,2+Q95)+IF(Q96-Q93=1,1+Q95)+IF(Q96-Q93=2,Q95)+IF(Q96-Q93=3,IF(Q95-1&gt;0,Q95-1,0))+IF(Q96-Q93=4,IF(Q95-2&gt;0,Q95-2,0))</f>
        <v>0</v>
      </c>
      <c r="R97" s="131">
        <f t="shared" si="25"/>
        <v>0</v>
      </c>
      <c r="S97" s="131">
        <f t="shared" si="25"/>
        <v>0</v>
      </c>
      <c r="T97" s="131">
        <f t="shared" si="25"/>
        <v>0</v>
      </c>
      <c r="U97" s="131">
        <f t="shared" si="25"/>
        <v>0</v>
      </c>
      <c r="V97" s="131">
        <f t="shared" si="25"/>
        <v>0</v>
      </c>
      <c r="W97" s="131">
        <f t="shared" si="25"/>
        <v>0</v>
      </c>
      <c r="X97" s="131">
        <f t="shared" si="25"/>
        <v>0</v>
      </c>
      <c r="Y97" s="128">
        <f t="shared" si="25"/>
        <v>0</v>
      </c>
      <c r="Z97" s="129">
        <f>SUM(Q97:Y97)</f>
        <v>0</v>
      </c>
      <c r="AA97" s="132">
        <f>P97+Z97</f>
        <v>0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0</v>
      </c>
      <c r="H98" s="134">
        <f t="shared" si="26"/>
        <v>0</v>
      </c>
      <c r="I98" s="134">
        <f t="shared" si="26"/>
        <v>0</v>
      </c>
      <c r="J98" s="134">
        <f t="shared" si="26"/>
        <v>0</v>
      </c>
      <c r="K98" s="134">
        <f t="shared" si="26"/>
        <v>0</v>
      </c>
      <c r="L98" s="134">
        <f t="shared" si="26"/>
        <v>0</v>
      </c>
      <c r="M98" s="134">
        <f t="shared" si="26"/>
        <v>0</v>
      </c>
      <c r="N98" s="134">
        <f t="shared" si="26"/>
        <v>0</v>
      </c>
      <c r="O98" s="135">
        <f t="shared" si="26"/>
        <v>0</v>
      </c>
      <c r="P98" s="136">
        <f>SUM(G98:O98)</f>
        <v>0</v>
      </c>
      <c r="Q98" s="135">
        <f t="shared" ref="Q98:Y98" si="27">IF(Q96-Q93=-2,4)+IF(Q96-Q93=-1,3)+IF(Q96-Q93=0,2)+IF(Q96-Q93=1,1)+IF(Q96-Q93&gt;2,0)</f>
        <v>0</v>
      </c>
      <c r="R98" s="135">
        <f t="shared" si="27"/>
        <v>0</v>
      </c>
      <c r="S98" s="135">
        <f t="shared" si="27"/>
        <v>0</v>
      </c>
      <c r="T98" s="135">
        <f t="shared" si="27"/>
        <v>0</v>
      </c>
      <c r="U98" s="135">
        <f t="shared" si="27"/>
        <v>0</v>
      </c>
      <c r="V98" s="135">
        <f t="shared" si="27"/>
        <v>0</v>
      </c>
      <c r="W98" s="135">
        <f t="shared" si="27"/>
        <v>0</v>
      </c>
      <c r="X98" s="135">
        <f t="shared" si="27"/>
        <v>0</v>
      </c>
      <c r="Y98" s="135">
        <f t="shared" si="27"/>
        <v>0</v>
      </c>
      <c r="Z98" s="136">
        <f>SUM(Q98:Y98)</f>
        <v>0</v>
      </c>
      <c r="AA98" s="137">
        <f>P98+Z98</f>
        <v>0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6</v>
      </c>
      <c r="H99" s="24">
        <f t="shared" ref="H99:O99" si="28">H96-H93</f>
        <v>6</v>
      </c>
      <c r="I99" s="24">
        <f t="shared" si="28"/>
        <v>5</v>
      </c>
      <c r="J99" s="24">
        <f t="shared" si="28"/>
        <v>6</v>
      </c>
      <c r="K99" s="24">
        <f t="shared" si="28"/>
        <v>7</v>
      </c>
      <c r="L99" s="24">
        <f t="shared" si="28"/>
        <v>5</v>
      </c>
      <c r="M99" s="24">
        <f t="shared" si="28"/>
        <v>7</v>
      </c>
      <c r="N99" s="24">
        <f t="shared" si="28"/>
        <v>5</v>
      </c>
      <c r="O99" s="15">
        <f t="shared" si="28"/>
        <v>7</v>
      </c>
      <c r="P99" s="15"/>
      <c r="Q99" s="15">
        <f t="shared" ref="Q99:Y99" si="29">Q96-Q93</f>
        <v>6</v>
      </c>
      <c r="R99" s="15">
        <f t="shared" si="29"/>
        <v>6</v>
      </c>
      <c r="S99" s="15">
        <f t="shared" si="29"/>
        <v>7</v>
      </c>
      <c r="T99" s="15">
        <f t="shared" si="29"/>
        <v>5</v>
      </c>
      <c r="U99" s="15">
        <f t="shared" si="29"/>
        <v>7</v>
      </c>
      <c r="V99" s="15">
        <f t="shared" si="29"/>
        <v>6</v>
      </c>
      <c r="W99" s="15">
        <f t="shared" si="29"/>
        <v>6</v>
      </c>
      <c r="X99" s="15">
        <f t="shared" si="29"/>
        <v>5</v>
      </c>
      <c r="Y99" s="15">
        <f t="shared" si="29"/>
        <v>6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0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0</v>
      </c>
      <c r="P103" s="241" t="s">
        <v>89</v>
      </c>
      <c r="Q103" s="241"/>
      <c r="R103" s="241"/>
      <c r="S103" s="241"/>
      <c r="T103" s="241"/>
      <c r="U103" s="144">
        <f>COUNTIF(G99:Y99,"&gt;=3")</f>
        <v>18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0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0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18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>
        <f>C12</f>
        <v>0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e">
        <f>INDEX($C$11:$AC$40,MATCH(G112,$C$11:$C$40,0),27)</f>
        <v>#N/A</v>
      </c>
      <c r="Z112" s="75" t="s">
        <v>16</v>
      </c>
      <c r="AA112" s="96">
        <f>$D$3</f>
        <v>37684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</v>
      </c>
      <c r="H113" s="245"/>
      <c r="I113" s="245"/>
      <c r="J113" s="245"/>
      <c r="K113" s="1"/>
      <c r="L113" s="245" t="e">
        <f>IF(X112="H",IF($X113="Blancs",$G$3,IF($X113="Jaunes",$G$4,IF($X113="Bleus",$G$5,$G$6))),IF($X113="Blancs",$I$3,IF($X113="Jaunes",$I$4,IF($X113="Bleus",$I$5,$I$6))))</f>
        <v>#N/A</v>
      </c>
      <c r="M113" s="245"/>
      <c r="N113" s="245"/>
      <c r="O113" s="245" t="e">
        <f>IF(X112="H",IF($X113="Blancs",$H$3,IF($X113="Jaunes",$H$4,IF($X113="Bleus",$H$5,$H$6))),IF($X113="Blancs",$J$3,IF($X113="Jaunes",$J$4,IF($X113="Bleus",$J$5,$J$6))))</f>
        <v>#N/A</v>
      </c>
      <c r="P113" s="245"/>
      <c r="Q113" s="246" t="e">
        <f>ROUND((G113*(L113/113)+(O113-AA116)),0)</f>
        <v>#N/A</v>
      </c>
      <c r="R113" s="246"/>
      <c r="S113" s="246"/>
      <c r="T113" s="246"/>
      <c r="U113" s="1"/>
      <c r="V113" s="266" t="s">
        <v>108</v>
      </c>
      <c r="W113" s="267"/>
      <c r="X113" s="187" t="e">
        <f>INDEX($C$11:$AC$40,MATCH(G112,$C$11:$C$40,0),26)</f>
        <v>#N/A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 t="e">
        <f>IF($Q113&lt;=18,IF(G117&lt;=$Q113,1,0),IF($Q113&lt;=36,IF(G117&lt;=($Q113-18),2,1),IF($Q113&lt;=54,IF(G117&lt;=($Q113-36),3,2),IF($Q113&gt;54,IF(G117&lt;=($Q113-54),4,3)))))</f>
        <v>#N/A</v>
      </c>
      <c r="H118" s="115" t="e">
        <f t="shared" ref="H118:O118" si="34">IF($Q113&lt;=18,IF(H117&lt;=$Q113,1,0),IF($Q113&lt;=36,IF(H117&lt;=($Q113-18),2,1),IF($Q113&lt;=54,IF(H117&lt;=($Q113-36),3,2),IF($Q113&gt;54,IF(H117&lt;=($Q113-54),4,3)))))</f>
        <v>#N/A</v>
      </c>
      <c r="I118" s="115" t="e">
        <f t="shared" si="34"/>
        <v>#N/A</v>
      </c>
      <c r="J118" s="115" t="e">
        <f t="shared" si="34"/>
        <v>#N/A</v>
      </c>
      <c r="K118" s="115" t="e">
        <f t="shared" si="34"/>
        <v>#N/A</v>
      </c>
      <c r="L118" s="115" t="e">
        <f t="shared" si="34"/>
        <v>#N/A</v>
      </c>
      <c r="M118" s="115" t="e">
        <f t="shared" si="34"/>
        <v>#N/A</v>
      </c>
      <c r="N118" s="115" t="e">
        <f t="shared" si="34"/>
        <v>#N/A</v>
      </c>
      <c r="O118" s="116" t="e">
        <f t="shared" si="34"/>
        <v>#N/A</v>
      </c>
      <c r="P118" s="117" t="e">
        <f>SUM(G118:O118)</f>
        <v>#N/A</v>
      </c>
      <c r="Q118" s="116" t="e">
        <f t="shared" ref="Q118:Y118" si="35">IF($Q113&lt;=18,IF(Q117&lt;=$Q113,1,0),IF($Q113&lt;=36,IF(Q117&lt;=($Q113-18),2,1),IF($Q113&lt;=54,IF(Q117&lt;=($Q113-36),3,2),IF($Q113&gt;54,IF(Q117&lt;=($Q113-54),4,3)))))</f>
        <v>#N/A</v>
      </c>
      <c r="R118" s="116" t="e">
        <f t="shared" si="35"/>
        <v>#N/A</v>
      </c>
      <c r="S118" s="116" t="e">
        <f t="shared" si="35"/>
        <v>#N/A</v>
      </c>
      <c r="T118" s="116" t="e">
        <f t="shared" si="35"/>
        <v>#N/A</v>
      </c>
      <c r="U118" s="116" t="e">
        <f t="shared" si="35"/>
        <v>#N/A</v>
      </c>
      <c r="V118" s="116" t="e">
        <f t="shared" si="35"/>
        <v>#N/A</v>
      </c>
      <c r="W118" s="116" t="e">
        <f t="shared" si="35"/>
        <v>#N/A</v>
      </c>
      <c r="X118" s="116" t="e">
        <f t="shared" si="35"/>
        <v>#N/A</v>
      </c>
      <c r="Y118" s="116" t="e">
        <f t="shared" si="35"/>
        <v>#N/A</v>
      </c>
      <c r="Z118" s="118" t="e">
        <f>SUM(Q118:Y118)</f>
        <v>#N/A</v>
      </c>
      <c r="AA118" s="119" t="e">
        <f>P118+Z118</f>
        <v>#N/A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6">G12</f>
        <v>10</v>
      </c>
      <c r="H119" s="121">
        <f t="shared" si="36"/>
        <v>10</v>
      </c>
      <c r="I119" s="121">
        <f t="shared" si="36"/>
        <v>10</v>
      </c>
      <c r="J119" s="121">
        <f t="shared" si="36"/>
        <v>10</v>
      </c>
      <c r="K119" s="121">
        <f t="shared" si="36"/>
        <v>10</v>
      </c>
      <c r="L119" s="121">
        <f t="shared" si="36"/>
        <v>10</v>
      </c>
      <c r="M119" s="121">
        <f t="shared" si="36"/>
        <v>10</v>
      </c>
      <c r="N119" s="121">
        <f t="shared" si="36"/>
        <v>10</v>
      </c>
      <c r="O119" s="121">
        <f t="shared" si="36"/>
        <v>10</v>
      </c>
      <c r="P119" s="122">
        <f>SUM(G119:O119)</f>
        <v>90</v>
      </c>
      <c r="Q119" s="123">
        <f t="shared" ref="Q119:Y119" si="37">Q12</f>
        <v>10</v>
      </c>
      <c r="R119" s="121">
        <f t="shared" si="37"/>
        <v>10</v>
      </c>
      <c r="S119" s="121">
        <f t="shared" si="37"/>
        <v>10</v>
      </c>
      <c r="T119" s="121">
        <f t="shared" si="37"/>
        <v>10</v>
      </c>
      <c r="U119" s="121">
        <f t="shared" si="37"/>
        <v>10</v>
      </c>
      <c r="V119" s="121">
        <f t="shared" si="37"/>
        <v>10</v>
      </c>
      <c r="W119" s="121">
        <f t="shared" si="37"/>
        <v>10</v>
      </c>
      <c r="X119" s="121">
        <f t="shared" si="37"/>
        <v>10</v>
      </c>
      <c r="Y119" s="124">
        <f t="shared" si="37"/>
        <v>10</v>
      </c>
      <c r="Z119" s="122">
        <f>SUM(Q119:Y119)</f>
        <v>90</v>
      </c>
      <c r="AA119" s="125">
        <f>P119+Z119</f>
        <v>180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0</v>
      </c>
      <c r="H120" s="127">
        <f t="shared" ref="H120:O120" si="38">IF(H119-H116=-1,3+H118)+IF(H119-H116=0,2+H118)+IF(H119-H116=1,1+H118)+IF(H119-H116=2,H118)+IF(H119-H116=3,IF(H118-1&gt;0,H118-1,0))+IF(H119-H116=4,IF(H118-2&gt;0,H118-2,0))</f>
        <v>0</v>
      </c>
      <c r="I120" s="127">
        <f t="shared" si="38"/>
        <v>0</v>
      </c>
      <c r="J120" s="127">
        <f t="shared" si="38"/>
        <v>0</v>
      </c>
      <c r="K120" s="127">
        <f t="shared" si="38"/>
        <v>0</v>
      </c>
      <c r="L120" s="127">
        <f t="shared" si="38"/>
        <v>0</v>
      </c>
      <c r="M120" s="127">
        <f t="shared" si="38"/>
        <v>0</v>
      </c>
      <c r="N120" s="127">
        <f t="shared" si="38"/>
        <v>0</v>
      </c>
      <c r="O120" s="128">
        <f t="shared" si="38"/>
        <v>0</v>
      </c>
      <c r="P120" s="129">
        <f>SUM(G120:O120)</f>
        <v>0</v>
      </c>
      <c r="Q120" s="130">
        <f t="shared" ref="Q120:Y120" si="39">IF(Q119-Q116=-1,3+Q118)+IF(Q119-Q116=0,2+Q118)+IF(Q119-Q116=1,1+Q118)+IF(Q119-Q116=2,Q118)+IF(Q119-Q116=3,IF(Q118-1&gt;0,Q118-1,0))+IF(Q119-Q116=4,IF(Q118-2&gt;0,Q118-2,0))</f>
        <v>0</v>
      </c>
      <c r="R120" s="131">
        <f t="shared" si="39"/>
        <v>0</v>
      </c>
      <c r="S120" s="131">
        <f t="shared" si="39"/>
        <v>0</v>
      </c>
      <c r="T120" s="131">
        <f t="shared" si="39"/>
        <v>0</v>
      </c>
      <c r="U120" s="131">
        <f t="shared" si="39"/>
        <v>0</v>
      </c>
      <c r="V120" s="131">
        <f t="shared" si="39"/>
        <v>0</v>
      </c>
      <c r="W120" s="131">
        <f t="shared" si="39"/>
        <v>0</v>
      </c>
      <c r="X120" s="131">
        <f t="shared" si="39"/>
        <v>0</v>
      </c>
      <c r="Y120" s="128">
        <f t="shared" si="39"/>
        <v>0</v>
      </c>
      <c r="Z120" s="129">
        <f>SUM(Q120:Y120)</f>
        <v>0</v>
      </c>
      <c r="AA120" s="132">
        <f>P120+Z120</f>
        <v>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0">IF(G119-G116=-2,4)+IF(G119-G116=-1,3)+IF(G119-G116=0,2)+IF(G119-G116=1,1)+IF(G119-G116&gt;2,0)</f>
        <v>0</v>
      </c>
      <c r="H121" s="134">
        <f t="shared" si="40"/>
        <v>0</v>
      </c>
      <c r="I121" s="134">
        <f t="shared" si="40"/>
        <v>0</v>
      </c>
      <c r="J121" s="134">
        <f t="shared" si="40"/>
        <v>0</v>
      </c>
      <c r="K121" s="134">
        <f t="shared" si="40"/>
        <v>0</v>
      </c>
      <c r="L121" s="134">
        <f t="shared" si="40"/>
        <v>0</v>
      </c>
      <c r="M121" s="134">
        <f t="shared" si="40"/>
        <v>0</v>
      </c>
      <c r="N121" s="134">
        <f t="shared" si="40"/>
        <v>0</v>
      </c>
      <c r="O121" s="135">
        <f t="shared" si="40"/>
        <v>0</v>
      </c>
      <c r="P121" s="136">
        <f>SUM(G121:O121)</f>
        <v>0</v>
      </c>
      <c r="Q121" s="135">
        <f t="shared" ref="Q121:Y121" si="41">IF(Q119-Q116=-2,4)+IF(Q119-Q116=-1,3)+IF(Q119-Q116=0,2)+IF(Q119-Q116=1,1)+IF(Q119-Q116&gt;2,0)</f>
        <v>0</v>
      </c>
      <c r="R121" s="135">
        <f t="shared" si="41"/>
        <v>0</v>
      </c>
      <c r="S121" s="135">
        <f t="shared" si="41"/>
        <v>0</v>
      </c>
      <c r="T121" s="135">
        <f t="shared" si="41"/>
        <v>0</v>
      </c>
      <c r="U121" s="135">
        <f t="shared" si="41"/>
        <v>0</v>
      </c>
      <c r="V121" s="135">
        <f t="shared" si="41"/>
        <v>0</v>
      </c>
      <c r="W121" s="135">
        <f t="shared" si="41"/>
        <v>0</v>
      </c>
      <c r="X121" s="135">
        <f t="shared" si="41"/>
        <v>0</v>
      </c>
      <c r="Y121" s="135">
        <f t="shared" si="41"/>
        <v>0</v>
      </c>
      <c r="Z121" s="136">
        <f>SUM(Q121:Y121)</f>
        <v>0</v>
      </c>
      <c r="AA121" s="137">
        <f>P121+Z121</f>
        <v>0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6</v>
      </c>
      <c r="H122" s="24">
        <f t="shared" ref="H122:O122" si="42">H119-H116</f>
        <v>6</v>
      </c>
      <c r="I122" s="24">
        <f t="shared" si="42"/>
        <v>5</v>
      </c>
      <c r="J122" s="24">
        <f t="shared" si="42"/>
        <v>6</v>
      </c>
      <c r="K122" s="24">
        <f t="shared" si="42"/>
        <v>7</v>
      </c>
      <c r="L122" s="24">
        <f t="shared" si="42"/>
        <v>5</v>
      </c>
      <c r="M122" s="24">
        <f t="shared" si="42"/>
        <v>7</v>
      </c>
      <c r="N122" s="24">
        <f t="shared" si="42"/>
        <v>5</v>
      </c>
      <c r="O122" s="15">
        <f t="shared" si="42"/>
        <v>7</v>
      </c>
      <c r="P122" s="15"/>
      <c r="Q122" s="15">
        <f t="shared" ref="Q122:Y122" si="43">Q119-Q116</f>
        <v>6</v>
      </c>
      <c r="R122" s="15">
        <f t="shared" si="43"/>
        <v>6</v>
      </c>
      <c r="S122" s="15">
        <f t="shared" si="43"/>
        <v>7</v>
      </c>
      <c r="T122" s="15">
        <f t="shared" si="43"/>
        <v>5</v>
      </c>
      <c r="U122" s="15">
        <f t="shared" si="43"/>
        <v>7</v>
      </c>
      <c r="V122" s="15">
        <f t="shared" si="43"/>
        <v>6</v>
      </c>
      <c r="W122" s="15">
        <f t="shared" si="43"/>
        <v>6</v>
      </c>
      <c r="X122" s="15">
        <f t="shared" si="43"/>
        <v>5</v>
      </c>
      <c r="Y122" s="15">
        <f t="shared" si="43"/>
        <v>6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0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0</v>
      </c>
      <c r="P126" s="241" t="s">
        <v>89</v>
      </c>
      <c r="Q126" s="241"/>
      <c r="R126" s="241"/>
      <c r="S126" s="241"/>
      <c r="T126" s="241"/>
      <c r="U126" s="144">
        <f>COUNTIF(G122:Y122,"&gt;=3")</f>
        <v>18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0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0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18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>
        <f>C13</f>
        <v>0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e">
        <f>INDEX($C$11:$AC$40,MATCH(G135,$C$11:$C$40,0),27)</f>
        <v>#N/A</v>
      </c>
      <c r="Z135" s="75" t="s">
        <v>16</v>
      </c>
      <c r="AA135" s="96">
        <f>$D$3</f>
        <v>37684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20</v>
      </c>
      <c r="H136" s="245"/>
      <c r="I136" s="245"/>
      <c r="J136" s="245"/>
      <c r="K136" s="1"/>
      <c r="L136" s="245" t="e">
        <f>IF(X135="H",IF($X136="Blancs",$G$3,IF($X136="Jaunes",$G$4,IF($X136="Bleus",$G$5,$G$6))),IF($X136="Blancs",$I$3,IF($X136="Jaunes",$I$4,IF($X136="Bleus",$I$5,$I$6))))</f>
        <v>#N/A</v>
      </c>
      <c r="M136" s="245"/>
      <c r="N136" s="245"/>
      <c r="O136" s="245" t="e">
        <f>IF(X135="H",IF($X136="Blancs",$H$3,IF($X136="Jaunes",$H$4,IF($X136="Bleus",$H$5,$H$6))),IF($X136="Blancs",$J$3,IF($X136="Jaunes",$J$4,IF($X136="Bleus",$J$5,$J$6))))</f>
        <v>#N/A</v>
      </c>
      <c r="P136" s="245"/>
      <c r="Q136" s="246" t="e">
        <f>ROUND((G136*(L136/113)+(O136-AA139)),0)</f>
        <v>#N/A</v>
      </c>
      <c r="R136" s="246"/>
      <c r="S136" s="246"/>
      <c r="T136" s="246"/>
      <c r="U136" s="1"/>
      <c r="V136" s="266" t="s">
        <v>108</v>
      </c>
      <c r="W136" s="267"/>
      <c r="X136" s="187" t="e">
        <f>INDEX($C$11:$AC$40,MATCH(G135,$C$11:$C$40,0),26)</f>
        <v>#N/A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4">H$9</f>
        <v>4</v>
      </c>
      <c r="I139" s="103">
        <f t="shared" si="44"/>
        <v>5</v>
      </c>
      <c r="J139" s="103">
        <f t="shared" si="44"/>
        <v>4</v>
      </c>
      <c r="K139" s="103">
        <f t="shared" si="44"/>
        <v>3</v>
      </c>
      <c r="L139" s="103">
        <f t="shared" si="44"/>
        <v>5</v>
      </c>
      <c r="M139" s="103">
        <f t="shared" si="44"/>
        <v>3</v>
      </c>
      <c r="N139" s="103">
        <f t="shared" si="44"/>
        <v>5</v>
      </c>
      <c r="O139" s="103">
        <f t="shared" si="44"/>
        <v>3</v>
      </c>
      <c r="P139" s="104">
        <f>SUM(G139:O139)</f>
        <v>36</v>
      </c>
      <c r="Q139" s="103">
        <f t="shared" ref="Q139:Y139" si="45">Q$9</f>
        <v>4</v>
      </c>
      <c r="R139" s="105">
        <f t="shared" si="45"/>
        <v>4</v>
      </c>
      <c r="S139" s="105">
        <f t="shared" si="45"/>
        <v>3</v>
      </c>
      <c r="T139" s="105">
        <f t="shared" si="45"/>
        <v>5</v>
      </c>
      <c r="U139" s="105">
        <f t="shared" si="45"/>
        <v>3</v>
      </c>
      <c r="V139" s="105">
        <f t="shared" si="45"/>
        <v>4</v>
      </c>
      <c r="W139" s="105">
        <f t="shared" si="45"/>
        <v>4</v>
      </c>
      <c r="X139" s="105">
        <f t="shared" si="45"/>
        <v>5</v>
      </c>
      <c r="Y139" s="106">
        <f t="shared" si="45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46">H$10</f>
        <v>8</v>
      </c>
      <c r="I140" s="108">
        <f t="shared" si="46"/>
        <v>12</v>
      </c>
      <c r="J140" s="108">
        <f t="shared" si="46"/>
        <v>14</v>
      </c>
      <c r="K140" s="108">
        <f t="shared" si="46"/>
        <v>2</v>
      </c>
      <c r="L140" s="108">
        <f t="shared" si="46"/>
        <v>10</v>
      </c>
      <c r="M140" s="108">
        <f t="shared" si="46"/>
        <v>18</v>
      </c>
      <c r="N140" s="108">
        <f t="shared" si="46"/>
        <v>16</v>
      </c>
      <c r="O140" s="109">
        <f t="shared" si="46"/>
        <v>6</v>
      </c>
      <c r="P140" s="110"/>
      <c r="Q140" s="111">
        <f t="shared" ref="Q140:Y140" si="47">Q$10</f>
        <v>1</v>
      </c>
      <c r="R140" s="112">
        <f t="shared" si="47"/>
        <v>9</v>
      </c>
      <c r="S140" s="112">
        <f t="shared" si="47"/>
        <v>11</v>
      </c>
      <c r="T140" s="112">
        <f t="shared" si="47"/>
        <v>5</v>
      </c>
      <c r="U140" s="112">
        <f t="shared" si="47"/>
        <v>17</v>
      </c>
      <c r="V140" s="112">
        <f t="shared" si="47"/>
        <v>15</v>
      </c>
      <c r="W140" s="112">
        <f t="shared" si="47"/>
        <v>3</v>
      </c>
      <c r="X140" s="112">
        <f t="shared" si="47"/>
        <v>13</v>
      </c>
      <c r="Y140" s="109">
        <f t="shared" si="47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 t="e">
        <f>IF($Q136&lt;=18,IF(G140&lt;=$Q136,1,0),IF($Q136&lt;=36,IF(G140&lt;=($Q136-18),2,1),IF($Q136&lt;=54,IF(G140&lt;=($Q136-36),3,2),IF($Q136&gt;54,IF(G140&lt;=($Q136-54),4,3)))))</f>
        <v>#N/A</v>
      </c>
      <c r="H141" s="115" t="e">
        <f t="shared" ref="H141:O141" si="48">IF($Q136&lt;=18,IF(H140&lt;=$Q136,1,0),IF($Q136&lt;=36,IF(H140&lt;=($Q136-18),2,1),IF($Q136&lt;=54,IF(H140&lt;=($Q136-36),3,2),IF($Q136&gt;54,IF(H140&lt;=($Q136-54),4,3)))))</f>
        <v>#N/A</v>
      </c>
      <c r="I141" s="115" t="e">
        <f t="shared" si="48"/>
        <v>#N/A</v>
      </c>
      <c r="J141" s="115" t="e">
        <f t="shared" si="48"/>
        <v>#N/A</v>
      </c>
      <c r="K141" s="115" t="e">
        <f t="shared" si="48"/>
        <v>#N/A</v>
      </c>
      <c r="L141" s="115" t="e">
        <f t="shared" si="48"/>
        <v>#N/A</v>
      </c>
      <c r="M141" s="115" t="e">
        <f t="shared" si="48"/>
        <v>#N/A</v>
      </c>
      <c r="N141" s="115" t="e">
        <f t="shared" si="48"/>
        <v>#N/A</v>
      </c>
      <c r="O141" s="116" t="e">
        <f t="shared" si="48"/>
        <v>#N/A</v>
      </c>
      <c r="P141" s="117" t="e">
        <f>SUM(G141:O141)</f>
        <v>#N/A</v>
      </c>
      <c r="Q141" s="116" t="e">
        <f t="shared" ref="Q141:Y141" si="49">IF($Q136&lt;=18,IF(Q140&lt;=$Q136,1,0),IF($Q136&lt;=36,IF(Q140&lt;=($Q136-18),2,1),IF($Q136&lt;=54,IF(Q140&lt;=($Q136-36),3,2),IF($Q136&gt;54,IF(Q140&lt;=($Q136-54),4,3)))))</f>
        <v>#N/A</v>
      </c>
      <c r="R141" s="116" t="e">
        <f t="shared" si="49"/>
        <v>#N/A</v>
      </c>
      <c r="S141" s="116" t="e">
        <f t="shared" si="49"/>
        <v>#N/A</v>
      </c>
      <c r="T141" s="116" t="e">
        <f t="shared" si="49"/>
        <v>#N/A</v>
      </c>
      <c r="U141" s="116" t="e">
        <f t="shared" si="49"/>
        <v>#N/A</v>
      </c>
      <c r="V141" s="116" t="e">
        <f t="shared" si="49"/>
        <v>#N/A</v>
      </c>
      <c r="W141" s="116" t="e">
        <f t="shared" si="49"/>
        <v>#N/A</v>
      </c>
      <c r="X141" s="116" t="e">
        <f t="shared" si="49"/>
        <v>#N/A</v>
      </c>
      <c r="Y141" s="116" t="e">
        <f t="shared" si="49"/>
        <v>#N/A</v>
      </c>
      <c r="Z141" s="118" t="e">
        <f>SUM(Q141:Y141)</f>
        <v>#N/A</v>
      </c>
      <c r="AA141" s="119" t="e">
        <f>P141+Z141</f>
        <v>#N/A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0">G13</f>
        <v>10</v>
      </c>
      <c r="H142" s="121">
        <f t="shared" si="50"/>
        <v>10</v>
      </c>
      <c r="I142" s="121">
        <f t="shared" si="50"/>
        <v>10</v>
      </c>
      <c r="J142" s="121">
        <f t="shared" si="50"/>
        <v>10</v>
      </c>
      <c r="K142" s="121">
        <f t="shared" si="50"/>
        <v>10</v>
      </c>
      <c r="L142" s="121">
        <f t="shared" si="50"/>
        <v>10</v>
      </c>
      <c r="M142" s="121">
        <f t="shared" si="50"/>
        <v>10</v>
      </c>
      <c r="N142" s="121">
        <f t="shared" si="50"/>
        <v>10</v>
      </c>
      <c r="O142" s="121">
        <f t="shared" si="50"/>
        <v>10</v>
      </c>
      <c r="P142" s="122">
        <f>SUM(G142:O142)</f>
        <v>90</v>
      </c>
      <c r="Q142" s="123">
        <f t="shared" ref="Q142:Y142" si="51">Q13</f>
        <v>10</v>
      </c>
      <c r="R142" s="121">
        <f t="shared" si="51"/>
        <v>10</v>
      </c>
      <c r="S142" s="121">
        <f t="shared" si="51"/>
        <v>10</v>
      </c>
      <c r="T142" s="121">
        <f t="shared" si="51"/>
        <v>10</v>
      </c>
      <c r="U142" s="121">
        <f t="shared" si="51"/>
        <v>10</v>
      </c>
      <c r="V142" s="121">
        <f t="shared" si="51"/>
        <v>10</v>
      </c>
      <c r="W142" s="121">
        <f t="shared" si="51"/>
        <v>10</v>
      </c>
      <c r="X142" s="121">
        <f t="shared" si="51"/>
        <v>10</v>
      </c>
      <c r="Y142" s="124">
        <f t="shared" si="51"/>
        <v>10</v>
      </c>
      <c r="Z142" s="122">
        <f>SUM(Q142:Y142)</f>
        <v>90</v>
      </c>
      <c r="AA142" s="125">
        <f>P142+Z142</f>
        <v>180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0</v>
      </c>
      <c r="H143" s="127">
        <f t="shared" ref="H143:O143" si="52">IF(H142-H139=-1,3+H141)+IF(H142-H139=0,2+H141)+IF(H142-H139=1,1+H141)+IF(H142-H139=2,H141)+IF(H142-H139=3,IF(H141-1&gt;0,H141-1,0))+IF(H142-H139=4,IF(H141-2&gt;0,H141-2,0))</f>
        <v>0</v>
      </c>
      <c r="I143" s="127">
        <f t="shared" si="52"/>
        <v>0</v>
      </c>
      <c r="J143" s="127">
        <f t="shared" si="52"/>
        <v>0</v>
      </c>
      <c r="K143" s="127">
        <f t="shared" si="52"/>
        <v>0</v>
      </c>
      <c r="L143" s="127">
        <f t="shared" si="52"/>
        <v>0</v>
      </c>
      <c r="M143" s="127">
        <f t="shared" si="52"/>
        <v>0</v>
      </c>
      <c r="N143" s="127">
        <f t="shared" si="52"/>
        <v>0</v>
      </c>
      <c r="O143" s="128">
        <f t="shared" si="52"/>
        <v>0</v>
      </c>
      <c r="P143" s="129">
        <f>SUM(G143:O143)</f>
        <v>0</v>
      </c>
      <c r="Q143" s="130">
        <f t="shared" ref="Q143:Y143" si="53">IF(Q142-Q139=-1,3+Q141)+IF(Q142-Q139=0,2+Q141)+IF(Q142-Q139=1,1+Q141)+IF(Q142-Q139=2,Q141)+IF(Q142-Q139=3,IF(Q141-1&gt;0,Q141-1,0))+IF(Q142-Q139=4,IF(Q141-2&gt;0,Q141-2,0))</f>
        <v>0</v>
      </c>
      <c r="R143" s="131">
        <f t="shared" si="53"/>
        <v>0</v>
      </c>
      <c r="S143" s="131">
        <f t="shared" si="53"/>
        <v>0</v>
      </c>
      <c r="T143" s="131">
        <f t="shared" si="53"/>
        <v>0</v>
      </c>
      <c r="U143" s="131">
        <f t="shared" si="53"/>
        <v>0</v>
      </c>
      <c r="V143" s="131">
        <f t="shared" si="53"/>
        <v>0</v>
      </c>
      <c r="W143" s="131">
        <f t="shared" si="53"/>
        <v>0</v>
      </c>
      <c r="X143" s="131">
        <f t="shared" si="53"/>
        <v>0</v>
      </c>
      <c r="Y143" s="128">
        <f t="shared" si="53"/>
        <v>0</v>
      </c>
      <c r="Z143" s="129">
        <f>SUM(Q143:Y143)</f>
        <v>0</v>
      </c>
      <c r="AA143" s="132">
        <f>P143+Z143</f>
        <v>0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4">IF(G142-G139=-2,4)+IF(G142-G139=-1,3)+IF(G142-G139=0,2)+IF(G142-G139=1,1)+IF(G142-G139&gt;2,0)</f>
        <v>0</v>
      </c>
      <c r="H144" s="134">
        <f t="shared" si="54"/>
        <v>0</v>
      </c>
      <c r="I144" s="134">
        <f t="shared" si="54"/>
        <v>0</v>
      </c>
      <c r="J144" s="134">
        <f t="shared" si="54"/>
        <v>0</v>
      </c>
      <c r="K144" s="134">
        <f t="shared" si="54"/>
        <v>0</v>
      </c>
      <c r="L144" s="134">
        <f t="shared" si="54"/>
        <v>0</v>
      </c>
      <c r="M144" s="134">
        <f t="shared" si="54"/>
        <v>0</v>
      </c>
      <c r="N144" s="134">
        <f t="shared" si="54"/>
        <v>0</v>
      </c>
      <c r="O144" s="135">
        <f t="shared" si="54"/>
        <v>0</v>
      </c>
      <c r="P144" s="136">
        <f>SUM(G144:O144)</f>
        <v>0</v>
      </c>
      <c r="Q144" s="135">
        <f t="shared" ref="Q144:Y144" si="55">IF(Q142-Q139=-2,4)+IF(Q142-Q139=-1,3)+IF(Q142-Q139=0,2)+IF(Q142-Q139=1,1)+IF(Q142-Q139&gt;2,0)</f>
        <v>0</v>
      </c>
      <c r="R144" s="135">
        <f t="shared" si="55"/>
        <v>0</v>
      </c>
      <c r="S144" s="135">
        <f t="shared" si="55"/>
        <v>0</v>
      </c>
      <c r="T144" s="135">
        <f t="shared" si="55"/>
        <v>0</v>
      </c>
      <c r="U144" s="135">
        <f t="shared" si="55"/>
        <v>0</v>
      </c>
      <c r="V144" s="135">
        <f t="shared" si="55"/>
        <v>0</v>
      </c>
      <c r="W144" s="135">
        <f t="shared" si="55"/>
        <v>0</v>
      </c>
      <c r="X144" s="135">
        <f t="shared" si="55"/>
        <v>0</v>
      </c>
      <c r="Y144" s="135">
        <f t="shared" si="55"/>
        <v>0</v>
      </c>
      <c r="Z144" s="136">
        <f>SUM(Q144:Y144)</f>
        <v>0</v>
      </c>
      <c r="AA144" s="137">
        <f>P144+Z144</f>
        <v>0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6</v>
      </c>
      <c r="H145" s="24">
        <f t="shared" ref="H145:O145" si="56">H142-H139</f>
        <v>6</v>
      </c>
      <c r="I145" s="24">
        <f t="shared" si="56"/>
        <v>5</v>
      </c>
      <c r="J145" s="24">
        <f t="shared" si="56"/>
        <v>6</v>
      </c>
      <c r="K145" s="24">
        <f t="shared" si="56"/>
        <v>7</v>
      </c>
      <c r="L145" s="24">
        <f t="shared" si="56"/>
        <v>5</v>
      </c>
      <c r="M145" s="24">
        <f t="shared" si="56"/>
        <v>7</v>
      </c>
      <c r="N145" s="24">
        <f t="shared" si="56"/>
        <v>5</v>
      </c>
      <c r="O145" s="15">
        <f t="shared" si="56"/>
        <v>7</v>
      </c>
      <c r="P145" s="15"/>
      <c r="Q145" s="15">
        <f t="shared" ref="Q145:Y145" si="57">Q142-Q139</f>
        <v>6</v>
      </c>
      <c r="R145" s="15">
        <f t="shared" si="57"/>
        <v>6</v>
      </c>
      <c r="S145" s="15">
        <f t="shared" si="57"/>
        <v>7</v>
      </c>
      <c r="T145" s="15">
        <f t="shared" si="57"/>
        <v>5</v>
      </c>
      <c r="U145" s="15">
        <f t="shared" si="57"/>
        <v>7</v>
      </c>
      <c r="V145" s="15">
        <f t="shared" si="57"/>
        <v>6</v>
      </c>
      <c r="W145" s="15">
        <f t="shared" si="57"/>
        <v>6</v>
      </c>
      <c r="X145" s="15">
        <f t="shared" si="57"/>
        <v>5</v>
      </c>
      <c r="Y145" s="15">
        <f t="shared" si="57"/>
        <v>6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0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0</v>
      </c>
      <c r="P149" s="241" t="s">
        <v>89</v>
      </c>
      <c r="Q149" s="241"/>
      <c r="R149" s="241"/>
      <c r="S149" s="241"/>
      <c r="T149" s="241"/>
      <c r="U149" s="144">
        <f>COUNTIF(G145:Y145,"&gt;=3")</f>
        <v>18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0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0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>
        <f>C14</f>
        <v>0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e">
        <f>INDEX($C$11:$AC$40,MATCH(G158,$C$11:$C$40,0),27)</f>
        <v>#N/A</v>
      </c>
      <c r="Z158" s="75" t="s">
        <v>16</v>
      </c>
      <c r="AA158" s="96">
        <f>$D$3</f>
        <v>37684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20</v>
      </c>
      <c r="H159" s="245"/>
      <c r="I159" s="245"/>
      <c r="J159" s="245"/>
      <c r="K159" s="1"/>
      <c r="L159" s="245" t="e">
        <f>IF(X158="H",IF($X159="Blancs",$G$3,IF($X159="Jaunes",$G$4,IF($X159="Bleus",$G$5,$G$6))),IF($X159="Blancs",$I$3,IF($X159="Jaunes",$I$4,IF($X159="Bleus",$I$5,$I$6))))</f>
        <v>#N/A</v>
      </c>
      <c r="M159" s="245"/>
      <c r="N159" s="245"/>
      <c r="O159" s="245" t="e">
        <f>IF(X158="H",IF($X159="Blancs",$H$3,IF($X159="Jaunes",$H$4,IF($X159="Bleus",$H$5,$H$6))),IF($X159="Blancs",$J$3,IF($X159="Jaunes",$J$4,IF($X159="Bleus",$J$5,$J$6))))</f>
        <v>#N/A</v>
      </c>
      <c r="P159" s="245"/>
      <c r="Q159" s="246" t="e">
        <f>ROUND((G159*(L159/113)+(O159-AA162)),0)</f>
        <v>#N/A</v>
      </c>
      <c r="R159" s="246"/>
      <c r="S159" s="246"/>
      <c r="T159" s="246"/>
      <c r="U159" s="1"/>
      <c r="V159" s="266" t="s">
        <v>108</v>
      </c>
      <c r="W159" s="267"/>
      <c r="X159" s="187" t="e">
        <f>INDEX($C$11:$AC$40,MATCH(G158,$C$11:$C$40,0),26)</f>
        <v>#N/A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8">H$9</f>
        <v>4</v>
      </c>
      <c r="I162" s="103">
        <f t="shared" si="58"/>
        <v>5</v>
      </c>
      <c r="J162" s="103">
        <f t="shared" si="58"/>
        <v>4</v>
      </c>
      <c r="K162" s="103">
        <f t="shared" si="58"/>
        <v>3</v>
      </c>
      <c r="L162" s="103">
        <f t="shared" si="58"/>
        <v>5</v>
      </c>
      <c r="M162" s="103">
        <f t="shared" si="58"/>
        <v>3</v>
      </c>
      <c r="N162" s="103">
        <f t="shared" si="58"/>
        <v>5</v>
      </c>
      <c r="O162" s="103">
        <f t="shared" si="58"/>
        <v>3</v>
      </c>
      <c r="P162" s="104">
        <f>SUM(G162:O162)</f>
        <v>36</v>
      </c>
      <c r="Q162" s="103">
        <f t="shared" ref="Q162:Y162" si="59">Q$9</f>
        <v>4</v>
      </c>
      <c r="R162" s="105">
        <f t="shared" si="59"/>
        <v>4</v>
      </c>
      <c r="S162" s="105">
        <f t="shared" si="59"/>
        <v>3</v>
      </c>
      <c r="T162" s="105">
        <f t="shared" si="59"/>
        <v>5</v>
      </c>
      <c r="U162" s="105">
        <f t="shared" si="59"/>
        <v>3</v>
      </c>
      <c r="V162" s="105">
        <f t="shared" si="59"/>
        <v>4</v>
      </c>
      <c r="W162" s="105">
        <f t="shared" si="59"/>
        <v>4</v>
      </c>
      <c r="X162" s="105">
        <f t="shared" si="59"/>
        <v>5</v>
      </c>
      <c r="Y162" s="106">
        <f t="shared" si="5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60">H$10</f>
        <v>8</v>
      </c>
      <c r="I163" s="108">
        <f t="shared" si="60"/>
        <v>12</v>
      </c>
      <c r="J163" s="108">
        <f t="shared" si="60"/>
        <v>14</v>
      </c>
      <c r="K163" s="108">
        <f t="shared" si="60"/>
        <v>2</v>
      </c>
      <c r="L163" s="108">
        <f t="shared" si="60"/>
        <v>10</v>
      </c>
      <c r="M163" s="108">
        <f t="shared" si="60"/>
        <v>18</v>
      </c>
      <c r="N163" s="108">
        <f t="shared" si="60"/>
        <v>16</v>
      </c>
      <c r="O163" s="109">
        <f t="shared" si="60"/>
        <v>6</v>
      </c>
      <c r="P163" s="110"/>
      <c r="Q163" s="111">
        <f t="shared" ref="Q163:Y163" si="61">Q$10</f>
        <v>1</v>
      </c>
      <c r="R163" s="112">
        <f t="shared" si="61"/>
        <v>9</v>
      </c>
      <c r="S163" s="112">
        <f t="shared" si="61"/>
        <v>11</v>
      </c>
      <c r="T163" s="112">
        <f t="shared" si="61"/>
        <v>5</v>
      </c>
      <c r="U163" s="112">
        <f t="shared" si="61"/>
        <v>17</v>
      </c>
      <c r="V163" s="112">
        <f t="shared" si="61"/>
        <v>15</v>
      </c>
      <c r="W163" s="112">
        <f t="shared" si="61"/>
        <v>3</v>
      </c>
      <c r="X163" s="112">
        <f t="shared" si="61"/>
        <v>13</v>
      </c>
      <c r="Y163" s="109">
        <f t="shared" si="6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 t="e">
        <f>IF($Q159&lt;=18,IF(G163&lt;=$Q159,1,0),IF($Q159&lt;=36,IF(G163&lt;=($Q159-18),2,1),IF($Q159&lt;=54,IF(G163&lt;=($Q159-36),3,2),IF($Q159&gt;54,IF(G163&lt;=($Q159-54),4,3)))))</f>
        <v>#N/A</v>
      </c>
      <c r="H164" s="115" t="e">
        <f t="shared" ref="H164:O164" si="62">IF($Q159&lt;=18,IF(H163&lt;=$Q159,1,0),IF($Q159&lt;=36,IF(H163&lt;=($Q159-18),2,1),IF($Q159&lt;=54,IF(H163&lt;=($Q159-36),3,2),IF($Q159&gt;54,IF(H163&lt;=($Q159-54),4,3)))))</f>
        <v>#N/A</v>
      </c>
      <c r="I164" s="115" t="e">
        <f t="shared" si="62"/>
        <v>#N/A</v>
      </c>
      <c r="J164" s="115" t="e">
        <f t="shared" si="62"/>
        <v>#N/A</v>
      </c>
      <c r="K164" s="115" t="e">
        <f t="shared" si="62"/>
        <v>#N/A</v>
      </c>
      <c r="L164" s="115" t="e">
        <f t="shared" si="62"/>
        <v>#N/A</v>
      </c>
      <c r="M164" s="115" t="e">
        <f t="shared" si="62"/>
        <v>#N/A</v>
      </c>
      <c r="N164" s="115" t="e">
        <f t="shared" si="62"/>
        <v>#N/A</v>
      </c>
      <c r="O164" s="116" t="e">
        <f t="shared" si="62"/>
        <v>#N/A</v>
      </c>
      <c r="P164" s="117" t="e">
        <f>SUM(G164:O164)</f>
        <v>#N/A</v>
      </c>
      <c r="Q164" s="116" t="e">
        <f t="shared" ref="Q164:Y164" si="63">IF($Q159&lt;=18,IF(Q163&lt;=$Q159,1,0),IF($Q159&lt;=36,IF(Q163&lt;=($Q159-18),2,1),IF($Q159&lt;=54,IF(Q163&lt;=($Q159-36),3,2),IF($Q159&gt;54,IF(Q163&lt;=($Q159-54),4,3)))))</f>
        <v>#N/A</v>
      </c>
      <c r="R164" s="116" t="e">
        <f t="shared" si="63"/>
        <v>#N/A</v>
      </c>
      <c r="S164" s="116" t="e">
        <f t="shared" si="63"/>
        <v>#N/A</v>
      </c>
      <c r="T164" s="116" t="e">
        <f t="shared" si="63"/>
        <v>#N/A</v>
      </c>
      <c r="U164" s="116" t="e">
        <f t="shared" si="63"/>
        <v>#N/A</v>
      </c>
      <c r="V164" s="116" t="e">
        <f t="shared" si="63"/>
        <v>#N/A</v>
      </c>
      <c r="W164" s="116" t="e">
        <f t="shared" si="63"/>
        <v>#N/A</v>
      </c>
      <c r="X164" s="116" t="e">
        <f t="shared" si="63"/>
        <v>#N/A</v>
      </c>
      <c r="Y164" s="116" t="e">
        <f t="shared" si="63"/>
        <v>#N/A</v>
      </c>
      <c r="Z164" s="118" t="e">
        <f>SUM(Q164:Y164)</f>
        <v>#N/A</v>
      </c>
      <c r="AA164" s="119" t="e">
        <f>P164+Z164</f>
        <v>#N/A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4">G14</f>
        <v>10</v>
      </c>
      <c r="H165" s="121">
        <f t="shared" si="64"/>
        <v>10</v>
      </c>
      <c r="I165" s="121">
        <f t="shared" si="64"/>
        <v>10</v>
      </c>
      <c r="J165" s="121">
        <f t="shared" si="64"/>
        <v>10</v>
      </c>
      <c r="K165" s="121">
        <f t="shared" si="64"/>
        <v>10</v>
      </c>
      <c r="L165" s="121">
        <f t="shared" si="64"/>
        <v>10</v>
      </c>
      <c r="M165" s="121">
        <f t="shared" si="64"/>
        <v>10</v>
      </c>
      <c r="N165" s="121">
        <f t="shared" si="64"/>
        <v>10</v>
      </c>
      <c r="O165" s="121">
        <f t="shared" si="64"/>
        <v>10</v>
      </c>
      <c r="P165" s="122">
        <f>SUM(G165:O165)</f>
        <v>90</v>
      </c>
      <c r="Q165" s="123">
        <f t="shared" ref="Q165:Y165" si="65">Q14</f>
        <v>10</v>
      </c>
      <c r="R165" s="121">
        <f t="shared" si="65"/>
        <v>10</v>
      </c>
      <c r="S165" s="121">
        <f t="shared" si="65"/>
        <v>10</v>
      </c>
      <c r="T165" s="121">
        <f t="shared" si="65"/>
        <v>10</v>
      </c>
      <c r="U165" s="121">
        <f t="shared" si="65"/>
        <v>10</v>
      </c>
      <c r="V165" s="121">
        <f t="shared" si="65"/>
        <v>10</v>
      </c>
      <c r="W165" s="121">
        <f t="shared" si="65"/>
        <v>10</v>
      </c>
      <c r="X165" s="121">
        <f t="shared" si="65"/>
        <v>10</v>
      </c>
      <c r="Y165" s="124">
        <f t="shared" si="65"/>
        <v>10</v>
      </c>
      <c r="Z165" s="122">
        <f>SUM(Q165:Y165)</f>
        <v>90</v>
      </c>
      <c r="AA165" s="125">
        <f>P165+Z165</f>
        <v>180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0</v>
      </c>
      <c r="H166" s="127">
        <f t="shared" ref="H166:O166" si="66">IF(H165-H162=-1,3+H164)+IF(H165-H162=0,2+H164)+IF(H165-H162=1,1+H164)+IF(H165-H162=2,H164)+IF(H165-H162=3,IF(H164-1&gt;0,H164-1,0))+IF(H165-H162=4,IF(H164-2&gt;0,H164-2,0))</f>
        <v>0</v>
      </c>
      <c r="I166" s="127">
        <f t="shared" si="66"/>
        <v>0</v>
      </c>
      <c r="J166" s="127">
        <f t="shared" si="66"/>
        <v>0</v>
      </c>
      <c r="K166" s="127">
        <f t="shared" si="66"/>
        <v>0</v>
      </c>
      <c r="L166" s="127">
        <f t="shared" si="66"/>
        <v>0</v>
      </c>
      <c r="M166" s="127">
        <f t="shared" si="66"/>
        <v>0</v>
      </c>
      <c r="N166" s="127">
        <f t="shared" si="66"/>
        <v>0</v>
      </c>
      <c r="O166" s="128">
        <f t="shared" si="66"/>
        <v>0</v>
      </c>
      <c r="P166" s="129">
        <f>SUM(G166:O166)</f>
        <v>0</v>
      </c>
      <c r="Q166" s="130">
        <f t="shared" ref="Q166:Y166" si="67">IF(Q165-Q162=-1,3+Q164)+IF(Q165-Q162=0,2+Q164)+IF(Q165-Q162=1,1+Q164)+IF(Q165-Q162=2,Q164)+IF(Q165-Q162=3,IF(Q164-1&gt;0,Q164-1,0))+IF(Q165-Q162=4,IF(Q164-2&gt;0,Q164-2,0))</f>
        <v>0</v>
      </c>
      <c r="R166" s="131">
        <f t="shared" si="67"/>
        <v>0</v>
      </c>
      <c r="S166" s="131">
        <f t="shared" si="67"/>
        <v>0</v>
      </c>
      <c r="T166" s="131">
        <f t="shared" si="67"/>
        <v>0</v>
      </c>
      <c r="U166" s="131">
        <f t="shared" si="67"/>
        <v>0</v>
      </c>
      <c r="V166" s="131">
        <f t="shared" si="67"/>
        <v>0</v>
      </c>
      <c r="W166" s="131">
        <f t="shared" si="67"/>
        <v>0</v>
      </c>
      <c r="X166" s="131">
        <f t="shared" si="67"/>
        <v>0</v>
      </c>
      <c r="Y166" s="128">
        <f t="shared" si="67"/>
        <v>0</v>
      </c>
      <c r="Z166" s="129">
        <f>SUM(Q166:Y166)</f>
        <v>0</v>
      </c>
      <c r="AA166" s="132">
        <f>P166+Z166</f>
        <v>0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8">IF(G165-G162=-2,4)+IF(G165-G162=-1,3)+IF(G165-G162=0,2)+IF(G165-G162=1,1)+IF(G165-G162&gt;2,0)</f>
        <v>0</v>
      </c>
      <c r="H167" s="134">
        <f t="shared" si="68"/>
        <v>0</v>
      </c>
      <c r="I167" s="134">
        <f t="shared" si="68"/>
        <v>0</v>
      </c>
      <c r="J167" s="134">
        <f t="shared" si="68"/>
        <v>0</v>
      </c>
      <c r="K167" s="134">
        <f t="shared" si="68"/>
        <v>0</v>
      </c>
      <c r="L167" s="134">
        <f t="shared" si="68"/>
        <v>0</v>
      </c>
      <c r="M167" s="134">
        <f t="shared" si="68"/>
        <v>0</v>
      </c>
      <c r="N167" s="134">
        <f t="shared" si="68"/>
        <v>0</v>
      </c>
      <c r="O167" s="135">
        <f t="shared" si="68"/>
        <v>0</v>
      </c>
      <c r="P167" s="136">
        <f>SUM(G167:O167)</f>
        <v>0</v>
      </c>
      <c r="Q167" s="135">
        <f t="shared" ref="Q167:Y167" si="69">IF(Q165-Q162=-2,4)+IF(Q165-Q162=-1,3)+IF(Q165-Q162=0,2)+IF(Q165-Q162=1,1)+IF(Q165-Q162&gt;2,0)</f>
        <v>0</v>
      </c>
      <c r="R167" s="135">
        <f t="shared" si="69"/>
        <v>0</v>
      </c>
      <c r="S167" s="135">
        <f t="shared" si="69"/>
        <v>0</v>
      </c>
      <c r="T167" s="135">
        <f t="shared" si="69"/>
        <v>0</v>
      </c>
      <c r="U167" s="135">
        <f t="shared" si="69"/>
        <v>0</v>
      </c>
      <c r="V167" s="135">
        <f t="shared" si="69"/>
        <v>0</v>
      </c>
      <c r="W167" s="135">
        <f t="shared" si="69"/>
        <v>0</v>
      </c>
      <c r="X167" s="135">
        <f t="shared" si="69"/>
        <v>0</v>
      </c>
      <c r="Y167" s="135">
        <f t="shared" si="69"/>
        <v>0</v>
      </c>
      <c r="Z167" s="136">
        <f>SUM(Q167:Y167)</f>
        <v>0</v>
      </c>
      <c r="AA167" s="137">
        <f>P167+Z167</f>
        <v>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6</v>
      </c>
      <c r="H168" s="24">
        <f t="shared" ref="H168:O168" si="70">H165-H162</f>
        <v>6</v>
      </c>
      <c r="I168" s="24">
        <f t="shared" si="70"/>
        <v>5</v>
      </c>
      <c r="J168" s="24">
        <f t="shared" si="70"/>
        <v>6</v>
      </c>
      <c r="K168" s="24">
        <f t="shared" si="70"/>
        <v>7</v>
      </c>
      <c r="L168" s="24">
        <f t="shared" si="70"/>
        <v>5</v>
      </c>
      <c r="M168" s="24">
        <f t="shared" si="70"/>
        <v>7</v>
      </c>
      <c r="N168" s="24">
        <f t="shared" si="70"/>
        <v>5</v>
      </c>
      <c r="O168" s="15">
        <f t="shared" si="70"/>
        <v>7</v>
      </c>
      <c r="P168" s="15"/>
      <c r="Q168" s="15">
        <f t="shared" ref="Q168:Y168" si="71">Q165-Q162</f>
        <v>6</v>
      </c>
      <c r="R168" s="15">
        <f t="shared" si="71"/>
        <v>6</v>
      </c>
      <c r="S168" s="15">
        <f t="shared" si="71"/>
        <v>7</v>
      </c>
      <c r="T168" s="15">
        <f t="shared" si="71"/>
        <v>5</v>
      </c>
      <c r="U168" s="15">
        <f t="shared" si="71"/>
        <v>7</v>
      </c>
      <c r="V168" s="15">
        <f t="shared" si="71"/>
        <v>6</v>
      </c>
      <c r="W168" s="15">
        <f t="shared" si="71"/>
        <v>6</v>
      </c>
      <c r="X168" s="15">
        <f t="shared" si="71"/>
        <v>5</v>
      </c>
      <c r="Y168" s="15">
        <f t="shared" si="71"/>
        <v>6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0</v>
      </c>
      <c r="P171" s="241" t="s">
        <v>86</v>
      </c>
      <c r="Q171" s="241"/>
      <c r="R171" s="241"/>
      <c r="S171" s="241"/>
      <c r="T171" s="241"/>
      <c r="U171" s="141">
        <f>COUNTIF(G168:Y168,"=2")</f>
        <v>0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0</v>
      </c>
      <c r="P172" s="241" t="s">
        <v>89</v>
      </c>
      <c r="Q172" s="241"/>
      <c r="R172" s="241"/>
      <c r="S172" s="241"/>
      <c r="T172" s="241"/>
      <c r="U172" s="144">
        <f>COUNTIF(G168:Y168,"&gt;=3")</f>
        <v>18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0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0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18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>
        <f>C15</f>
        <v>0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e">
        <f>INDEX($C$11:$AC$40,MATCH(G181,$C$11:$C$40,0),27)</f>
        <v>#N/A</v>
      </c>
      <c r="Z181" s="75" t="s">
        <v>16</v>
      </c>
      <c r="AA181" s="96">
        <f>$D$3</f>
        <v>37684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20</v>
      </c>
      <c r="H182" s="245"/>
      <c r="I182" s="245"/>
      <c r="J182" s="245"/>
      <c r="K182" s="1"/>
      <c r="L182" s="245" t="e">
        <f>IF(X181="H",IF($X182="Blancs",$G$3,IF($X182="Jaunes",$G$4,IF($X182="Bleus",$G$5,$G$6))),IF($X182="Blancs",$I$3,IF($X182="Jaunes",$I$4,IF($X182="Bleus",$I$5,$I$6))))</f>
        <v>#N/A</v>
      </c>
      <c r="M182" s="245"/>
      <c r="N182" s="245"/>
      <c r="O182" s="245" t="e">
        <f>IF(X181="H",IF($X182="Blancs",$H$3,IF($X182="Jaunes",$H$4,IF($X182="Bleus",$H$5,$H$6))),IF($X182="Blancs",$J$3,IF($X182="Jaunes",$J$4,IF($X182="Bleus",$J$5,$J$6))))</f>
        <v>#N/A</v>
      </c>
      <c r="P182" s="245"/>
      <c r="Q182" s="246" t="e">
        <f>ROUND((G182*(L182/113)+(O182-AA185)),0)</f>
        <v>#N/A</v>
      </c>
      <c r="R182" s="246"/>
      <c r="S182" s="246"/>
      <c r="T182" s="246"/>
      <c r="U182" s="1"/>
      <c r="V182" s="266" t="s">
        <v>108</v>
      </c>
      <c r="W182" s="267"/>
      <c r="X182" s="187" t="e">
        <f>INDEX($C$11:$AC$40,MATCH(G181,$C$11:$C$40,0),26)</f>
        <v>#N/A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2">H$9</f>
        <v>4</v>
      </c>
      <c r="I185" s="103">
        <f t="shared" si="72"/>
        <v>5</v>
      </c>
      <c r="J185" s="103">
        <f t="shared" si="72"/>
        <v>4</v>
      </c>
      <c r="K185" s="103">
        <f t="shared" si="72"/>
        <v>3</v>
      </c>
      <c r="L185" s="103">
        <f t="shared" si="72"/>
        <v>5</v>
      </c>
      <c r="M185" s="103">
        <f t="shared" si="72"/>
        <v>3</v>
      </c>
      <c r="N185" s="103">
        <f t="shared" si="72"/>
        <v>5</v>
      </c>
      <c r="O185" s="103">
        <f t="shared" si="72"/>
        <v>3</v>
      </c>
      <c r="P185" s="104">
        <f>SUM(G185:O185)</f>
        <v>36</v>
      </c>
      <c r="Q185" s="103">
        <f t="shared" ref="Q185:Y185" si="73">Q$9</f>
        <v>4</v>
      </c>
      <c r="R185" s="105">
        <f t="shared" si="73"/>
        <v>4</v>
      </c>
      <c r="S185" s="105">
        <f t="shared" si="73"/>
        <v>3</v>
      </c>
      <c r="T185" s="105">
        <f t="shared" si="73"/>
        <v>5</v>
      </c>
      <c r="U185" s="105">
        <f t="shared" si="73"/>
        <v>3</v>
      </c>
      <c r="V185" s="105">
        <f t="shared" si="73"/>
        <v>4</v>
      </c>
      <c r="W185" s="105">
        <f t="shared" si="73"/>
        <v>4</v>
      </c>
      <c r="X185" s="105">
        <f t="shared" si="73"/>
        <v>5</v>
      </c>
      <c r="Y185" s="106">
        <f t="shared" si="73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74">H$10</f>
        <v>8</v>
      </c>
      <c r="I186" s="108">
        <f t="shared" si="74"/>
        <v>12</v>
      </c>
      <c r="J186" s="108">
        <f t="shared" si="74"/>
        <v>14</v>
      </c>
      <c r="K186" s="108">
        <f t="shared" si="74"/>
        <v>2</v>
      </c>
      <c r="L186" s="108">
        <f t="shared" si="74"/>
        <v>10</v>
      </c>
      <c r="M186" s="108">
        <f t="shared" si="74"/>
        <v>18</v>
      </c>
      <c r="N186" s="108">
        <f t="shared" si="74"/>
        <v>16</v>
      </c>
      <c r="O186" s="109">
        <f t="shared" si="74"/>
        <v>6</v>
      </c>
      <c r="P186" s="110"/>
      <c r="Q186" s="111">
        <f t="shared" ref="Q186:Y186" si="75">Q$10</f>
        <v>1</v>
      </c>
      <c r="R186" s="112">
        <f t="shared" si="75"/>
        <v>9</v>
      </c>
      <c r="S186" s="112">
        <f t="shared" si="75"/>
        <v>11</v>
      </c>
      <c r="T186" s="112">
        <f t="shared" si="75"/>
        <v>5</v>
      </c>
      <c r="U186" s="112">
        <f t="shared" si="75"/>
        <v>17</v>
      </c>
      <c r="V186" s="112">
        <f t="shared" si="75"/>
        <v>15</v>
      </c>
      <c r="W186" s="112">
        <f t="shared" si="75"/>
        <v>3</v>
      </c>
      <c r="X186" s="112">
        <f t="shared" si="75"/>
        <v>13</v>
      </c>
      <c r="Y186" s="109">
        <f t="shared" si="75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 t="e">
        <f>IF($Q182&lt;=18,IF(G186&lt;=$Q182,1,0),IF($Q182&lt;=36,IF(G186&lt;=($Q182-18),2,1),IF($Q182&lt;=54,IF(G186&lt;=($Q182-36),3,2),IF($Q182&gt;54,IF(G186&lt;=($Q182-54),4,3)))))</f>
        <v>#N/A</v>
      </c>
      <c r="H187" s="115" t="e">
        <f t="shared" ref="H187:O187" si="76">IF($Q182&lt;=18,IF(H186&lt;=$Q182,1,0),IF($Q182&lt;=36,IF(H186&lt;=($Q182-18),2,1),IF($Q182&lt;=54,IF(H186&lt;=($Q182-36),3,2),IF($Q182&gt;54,IF(H186&lt;=($Q182-54),4,3)))))</f>
        <v>#N/A</v>
      </c>
      <c r="I187" s="115" t="e">
        <f t="shared" si="76"/>
        <v>#N/A</v>
      </c>
      <c r="J187" s="115" t="e">
        <f t="shared" si="76"/>
        <v>#N/A</v>
      </c>
      <c r="K187" s="115" t="e">
        <f t="shared" si="76"/>
        <v>#N/A</v>
      </c>
      <c r="L187" s="115" t="e">
        <f t="shared" si="76"/>
        <v>#N/A</v>
      </c>
      <c r="M187" s="115" t="e">
        <f t="shared" si="76"/>
        <v>#N/A</v>
      </c>
      <c r="N187" s="115" t="e">
        <f t="shared" si="76"/>
        <v>#N/A</v>
      </c>
      <c r="O187" s="116" t="e">
        <f t="shared" si="76"/>
        <v>#N/A</v>
      </c>
      <c r="P187" s="117" t="e">
        <f>SUM(G187:O187)</f>
        <v>#N/A</v>
      </c>
      <c r="Q187" s="116" t="e">
        <f t="shared" ref="Q187:Y187" si="77">IF($Q182&lt;=18,IF(Q186&lt;=$Q182,1,0),IF($Q182&lt;=36,IF(Q186&lt;=($Q182-18),2,1),IF($Q182&lt;=54,IF(Q186&lt;=($Q182-36),3,2),IF($Q182&gt;54,IF(Q186&lt;=($Q182-54),4,3)))))</f>
        <v>#N/A</v>
      </c>
      <c r="R187" s="116" t="e">
        <f t="shared" si="77"/>
        <v>#N/A</v>
      </c>
      <c r="S187" s="116" t="e">
        <f t="shared" si="77"/>
        <v>#N/A</v>
      </c>
      <c r="T187" s="116" t="e">
        <f t="shared" si="77"/>
        <v>#N/A</v>
      </c>
      <c r="U187" s="116" t="e">
        <f t="shared" si="77"/>
        <v>#N/A</v>
      </c>
      <c r="V187" s="116" t="e">
        <f t="shared" si="77"/>
        <v>#N/A</v>
      </c>
      <c r="W187" s="116" t="e">
        <f t="shared" si="77"/>
        <v>#N/A</v>
      </c>
      <c r="X187" s="116" t="e">
        <f t="shared" si="77"/>
        <v>#N/A</v>
      </c>
      <c r="Y187" s="116" t="e">
        <f t="shared" si="77"/>
        <v>#N/A</v>
      </c>
      <c r="Z187" s="118" t="e">
        <f>SUM(Q187:Y187)</f>
        <v>#N/A</v>
      </c>
      <c r="AA187" s="119" t="e">
        <f>P187+Z187</f>
        <v>#N/A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8">G15</f>
        <v>10</v>
      </c>
      <c r="H188" s="121">
        <f t="shared" si="78"/>
        <v>10</v>
      </c>
      <c r="I188" s="121">
        <f t="shared" si="78"/>
        <v>10</v>
      </c>
      <c r="J188" s="121">
        <f t="shared" si="78"/>
        <v>10</v>
      </c>
      <c r="K188" s="121">
        <f t="shared" si="78"/>
        <v>10</v>
      </c>
      <c r="L188" s="121">
        <f t="shared" si="78"/>
        <v>10</v>
      </c>
      <c r="M188" s="121">
        <f t="shared" si="78"/>
        <v>10</v>
      </c>
      <c r="N188" s="121">
        <f t="shared" si="78"/>
        <v>10</v>
      </c>
      <c r="O188" s="121">
        <f t="shared" si="78"/>
        <v>10</v>
      </c>
      <c r="P188" s="122">
        <f>SUM(G188:O188)</f>
        <v>90</v>
      </c>
      <c r="Q188" s="123">
        <f t="shared" ref="Q188:Y188" si="79">Q15</f>
        <v>10</v>
      </c>
      <c r="R188" s="121">
        <f t="shared" si="79"/>
        <v>10</v>
      </c>
      <c r="S188" s="121">
        <f t="shared" si="79"/>
        <v>10</v>
      </c>
      <c r="T188" s="121">
        <f t="shared" si="79"/>
        <v>10</v>
      </c>
      <c r="U188" s="121">
        <f t="shared" si="79"/>
        <v>10</v>
      </c>
      <c r="V188" s="121">
        <f t="shared" si="79"/>
        <v>10</v>
      </c>
      <c r="W188" s="121">
        <f t="shared" si="79"/>
        <v>10</v>
      </c>
      <c r="X188" s="121">
        <f t="shared" si="79"/>
        <v>10</v>
      </c>
      <c r="Y188" s="124">
        <f t="shared" si="79"/>
        <v>10</v>
      </c>
      <c r="Z188" s="122">
        <f>SUM(Q188:Y188)</f>
        <v>90</v>
      </c>
      <c r="AA188" s="125">
        <f>P188+Z188</f>
        <v>180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0">IF(H188-H185=-1,3+H187)+IF(H188-H185=0,2+H187)+IF(H188-H185=1,1+H187)+IF(H188-H185=2,H187)+IF(H188-H185=3,IF(H187-1&gt;0,H187-1,0))+IF(H188-H185=4,IF(H187-2&gt;0,H187-2,0))</f>
        <v>0</v>
      </c>
      <c r="I189" s="127">
        <f t="shared" si="80"/>
        <v>0</v>
      </c>
      <c r="J189" s="127">
        <f t="shared" si="80"/>
        <v>0</v>
      </c>
      <c r="K189" s="127">
        <f t="shared" si="80"/>
        <v>0</v>
      </c>
      <c r="L189" s="127">
        <f t="shared" si="80"/>
        <v>0</v>
      </c>
      <c r="M189" s="127">
        <f t="shared" si="80"/>
        <v>0</v>
      </c>
      <c r="N189" s="127">
        <f t="shared" si="80"/>
        <v>0</v>
      </c>
      <c r="O189" s="128">
        <f t="shared" si="80"/>
        <v>0</v>
      </c>
      <c r="P189" s="129">
        <f>SUM(G189:O189)</f>
        <v>0</v>
      </c>
      <c r="Q189" s="130">
        <f t="shared" ref="Q189:Y189" si="81">IF(Q188-Q185=-1,3+Q187)+IF(Q188-Q185=0,2+Q187)+IF(Q188-Q185=1,1+Q187)+IF(Q188-Q185=2,Q187)+IF(Q188-Q185=3,IF(Q187-1&gt;0,Q187-1,0))+IF(Q188-Q185=4,IF(Q187-2&gt;0,Q187-2,0))</f>
        <v>0</v>
      </c>
      <c r="R189" s="131">
        <f t="shared" si="81"/>
        <v>0</v>
      </c>
      <c r="S189" s="131">
        <f t="shared" si="81"/>
        <v>0</v>
      </c>
      <c r="T189" s="131">
        <f t="shared" si="81"/>
        <v>0</v>
      </c>
      <c r="U189" s="131">
        <f t="shared" si="81"/>
        <v>0</v>
      </c>
      <c r="V189" s="131">
        <f t="shared" si="81"/>
        <v>0</v>
      </c>
      <c r="W189" s="131">
        <f t="shared" si="81"/>
        <v>0</v>
      </c>
      <c r="X189" s="131">
        <f t="shared" si="81"/>
        <v>0</v>
      </c>
      <c r="Y189" s="128">
        <f t="shared" si="81"/>
        <v>0</v>
      </c>
      <c r="Z189" s="129">
        <f>SUM(Q189:Y189)</f>
        <v>0</v>
      </c>
      <c r="AA189" s="132">
        <f>P189+Z189</f>
        <v>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2">IF(G188-G185=-2,4)+IF(G188-G185=-1,3)+IF(G188-G185=0,2)+IF(G188-G185=1,1)+IF(G188-G185&gt;2,0)</f>
        <v>0</v>
      </c>
      <c r="H190" s="134">
        <f t="shared" si="82"/>
        <v>0</v>
      </c>
      <c r="I190" s="134">
        <f t="shared" si="82"/>
        <v>0</v>
      </c>
      <c r="J190" s="134">
        <f t="shared" si="82"/>
        <v>0</v>
      </c>
      <c r="K190" s="134">
        <f t="shared" si="82"/>
        <v>0</v>
      </c>
      <c r="L190" s="134">
        <f t="shared" si="82"/>
        <v>0</v>
      </c>
      <c r="M190" s="134">
        <f t="shared" si="82"/>
        <v>0</v>
      </c>
      <c r="N190" s="134">
        <f t="shared" si="82"/>
        <v>0</v>
      </c>
      <c r="O190" s="135">
        <f t="shared" si="82"/>
        <v>0</v>
      </c>
      <c r="P190" s="136">
        <f>SUM(G190:O190)</f>
        <v>0</v>
      </c>
      <c r="Q190" s="135">
        <f t="shared" ref="Q190:Y190" si="83">IF(Q188-Q185=-2,4)+IF(Q188-Q185=-1,3)+IF(Q188-Q185=0,2)+IF(Q188-Q185=1,1)+IF(Q188-Q185&gt;2,0)</f>
        <v>0</v>
      </c>
      <c r="R190" s="135">
        <f t="shared" si="83"/>
        <v>0</v>
      </c>
      <c r="S190" s="135">
        <f t="shared" si="83"/>
        <v>0</v>
      </c>
      <c r="T190" s="135">
        <f t="shared" si="83"/>
        <v>0</v>
      </c>
      <c r="U190" s="135">
        <f t="shared" si="83"/>
        <v>0</v>
      </c>
      <c r="V190" s="135">
        <f t="shared" si="83"/>
        <v>0</v>
      </c>
      <c r="W190" s="135">
        <f t="shared" si="83"/>
        <v>0</v>
      </c>
      <c r="X190" s="135">
        <f t="shared" si="83"/>
        <v>0</v>
      </c>
      <c r="Y190" s="135">
        <f t="shared" si="83"/>
        <v>0</v>
      </c>
      <c r="Z190" s="136">
        <f>SUM(Q190:Y190)</f>
        <v>0</v>
      </c>
      <c r="AA190" s="137">
        <f>P190+Z190</f>
        <v>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6</v>
      </c>
      <c r="H191" s="24">
        <f t="shared" ref="H191:O191" si="84">H188-H185</f>
        <v>6</v>
      </c>
      <c r="I191" s="24">
        <f t="shared" si="84"/>
        <v>5</v>
      </c>
      <c r="J191" s="24">
        <f t="shared" si="84"/>
        <v>6</v>
      </c>
      <c r="K191" s="24">
        <f t="shared" si="84"/>
        <v>7</v>
      </c>
      <c r="L191" s="24">
        <f t="shared" si="84"/>
        <v>5</v>
      </c>
      <c r="M191" s="24">
        <f t="shared" si="84"/>
        <v>7</v>
      </c>
      <c r="N191" s="24">
        <f t="shared" si="84"/>
        <v>5</v>
      </c>
      <c r="O191" s="15">
        <f t="shared" si="84"/>
        <v>7</v>
      </c>
      <c r="P191" s="15"/>
      <c r="Q191" s="15">
        <f t="shared" ref="Q191:Y191" si="85">Q188-Q185</f>
        <v>6</v>
      </c>
      <c r="R191" s="15">
        <f t="shared" si="85"/>
        <v>6</v>
      </c>
      <c r="S191" s="15">
        <f t="shared" si="85"/>
        <v>7</v>
      </c>
      <c r="T191" s="15">
        <f t="shared" si="85"/>
        <v>5</v>
      </c>
      <c r="U191" s="15">
        <f t="shared" si="85"/>
        <v>7</v>
      </c>
      <c r="V191" s="15">
        <f t="shared" si="85"/>
        <v>6</v>
      </c>
      <c r="W191" s="15">
        <f t="shared" si="85"/>
        <v>6</v>
      </c>
      <c r="X191" s="15">
        <f t="shared" si="85"/>
        <v>5</v>
      </c>
      <c r="Y191" s="15">
        <f t="shared" si="85"/>
        <v>6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0</v>
      </c>
      <c r="P194" s="241" t="s">
        <v>86</v>
      </c>
      <c r="Q194" s="241"/>
      <c r="R194" s="241"/>
      <c r="S194" s="241"/>
      <c r="T194" s="241"/>
      <c r="U194" s="141">
        <f>COUNTIF(G191:Y191,"=2")</f>
        <v>0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0</v>
      </c>
      <c r="P195" s="241" t="s">
        <v>89</v>
      </c>
      <c r="Q195" s="241"/>
      <c r="R195" s="241"/>
      <c r="S195" s="241"/>
      <c r="T195" s="241"/>
      <c r="U195" s="144">
        <f>COUNTIF(G191:Y191,"&gt;=3")</f>
        <v>18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0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0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0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18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>
        <f>C16</f>
        <v>0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e">
        <f>INDEX($C$11:$AC$40,MATCH(G204,$C$11:$C$40,0),27)</f>
        <v>#N/A</v>
      </c>
      <c r="Z204" s="75" t="s">
        <v>16</v>
      </c>
      <c r="AA204" s="96">
        <f>$D$3</f>
        <v>37684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20</v>
      </c>
      <c r="H205" s="245"/>
      <c r="I205" s="245"/>
      <c r="J205" s="245"/>
      <c r="K205" s="1"/>
      <c r="L205" s="245" t="e">
        <f>IF(X204="H",IF($X205="Blancs",$G$3,IF($X205="Jaunes",$G$4,IF($X205="Bleus",$G$5,$G$6))),IF($X205="Blancs",$I$3,IF($X205="Jaunes",$I$4,IF($X205="Bleus",$I$5,$I$6))))</f>
        <v>#N/A</v>
      </c>
      <c r="M205" s="245"/>
      <c r="N205" s="245"/>
      <c r="O205" s="245" t="e">
        <f>IF(X204="H",IF($X205="Blancs",$H$3,IF($X205="Jaunes",$H$4,IF($X205="Bleus",$H$5,$H$6))),IF($X205="Blancs",$J$3,IF($X205="Jaunes",$J$4,IF($X205="Bleus",$J$5,$J$6))))</f>
        <v>#N/A</v>
      </c>
      <c r="P205" s="245"/>
      <c r="Q205" s="246" t="e">
        <f>ROUND((G205*(L205/113)+(O205-AA208)),0)</f>
        <v>#N/A</v>
      </c>
      <c r="R205" s="246"/>
      <c r="S205" s="246"/>
      <c r="T205" s="246"/>
      <c r="U205" s="1"/>
      <c r="V205" s="266" t="s">
        <v>108</v>
      </c>
      <c r="W205" s="267"/>
      <c r="X205" s="187" t="e">
        <f>INDEX($C$11:$AC$40,MATCH(G204,$C$11:$C$40,0),26)</f>
        <v>#N/A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6">H$9</f>
        <v>4</v>
      </c>
      <c r="I208" s="103">
        <f t="shared" si="86"/>
        <v>5</v>
      </c>
      <c r="J208" s="103">
        <f t="shared" si="86"/>
        <v>4</v>
      </c>
      <c r="K208" s="103">
        <f t="shared" si="86"/>
        <v>3</v>
      </c>
      <c r="L208" s="103">
        <f t="shared" si="86"/>
        <v>5</v>
      </c>
      <c r="M208" s="103">
        <f t="shared" si="86"/>
        <v>3</v>
      </c>
      <c r="N208" s="103">
        <f t="shared" si="86"/>
        <v>5</v>
      </c>
      <c r="O208" s="103">
        <f t="shared" si="86"/>
        <v>3</v>
      </c>
      <c r="P208" s="104">
        <f>SUM(G208:O208)</f>
        <v>36</v>
      </c>
      <c r="Q208" s="103">
        <f t="shared" ref="Q208:Y208" si="87">Q$9</f>
        <v>4</v>
      </c>
      <c r="R208" s="105">
        <f t="shared" si="87"/>
        <v>4</v>
      </c>
      <c r="S208" s="105">
        <f t="shared" si="87"/>
        <v>3</v>
      </c>
      <c r="T208" s="105">
        <f t="shared" si="87"/>
        <v>5</v>
      </c>
      <c r="U208" s="105">
        <f t="shared" si="87"/>
        <v>3</v>
      </c>
      <c r="V208" s="105">
        <f t="shared" si="87"/>
        <v>4</v>
      </c>
      <c r="W208" s="105">
        <f t="shared" si="87"/>
        <v>4</v>
      </c>
      <c r="X208" s="105">
        <f t="shared" si="87"/>
        <v>5</v>
      </c>
      <c r="Y208" s="106">
        <f t="shared" si="8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88">H$10</f>
        <v>8</v>
      </c>
      <c r="I209" s="108">
        <f t="shared" si="88"/>
        <v>12</v>
      </c>
      <c r="J209" s="108">
        <f t="shared" si="88"/>
        <v>14</v>
      </c>
      <c r="K209" s="108">
        <f t="shared" si="88"/>
        <v>2</v>
      </c>
      <c r="L209" s="108">
        <f t="shared" si="88"/>
        <v>10</v>
      </c>
      <c r="M209" s="108">
        <f t="shared" si="88"/>
        <v>18</v>
      </c>
      <c r="N209" s="108">
        <f t="shared" si="88"/>
        <v>16</v>
      </c>
      <c r="O209" s="109">
        <f t="shared" si="88"/>
        <v>6</v>
      </c>
      <c r="P209" s="110"/>
      <c r="Q209" s="111">
        <f t="shared" ref="Q209:Y209" si="89">Q$10</f>
        <v>1</v>
      </c>
      <c r="R209" s="112">
        <f t="shared" si="89"/>
        <v>9</v>
      </c>
      <c r="S209" s="112">
        <f t="shared" si="89"/>
        <v>11</v>
      </c>
      <c r="T209" s="112">
        <f t="shared" si="89"/>
        <v>5</v>
      </c>
      <c r="U209" s="112">
        <f t="shared" si="89"/>
        <v>17</v>
      </c>
      <c r="V209" s="112">
        <f t="shared" si="89"/>
        <v>15</v>
      </c>
      <c r="W209" s="112">
        <f t="shared" si="89"/>
        <v>3</v>
      </c>
      <c r="X209" s="112">
        <f t="shared" si="89"/>
        <v>13</v>
      </c>
      <c r="Y209" s="109">
        <f t="shared" si="8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 t="e">
        <f>IF($Q205&lt;=18,IF(G209&lt;=$Q205,1,0),IF($Q205&lt;=36,IF(G209&lt;=($Q205-18),2,1),IF($Q205&lt;=54,IF(G209&lt;=($Q205-36),3,2),IF($Q205&gt;54,IF(G209&lt;=($Q205-54),4,3)))))</f>
        <v>#N/A</v>
      </c>
      <c r="H210" s="115" t="e">
        <f t="shared" ref="H210:O210" si="90">IF($Q205&lt;=18,IF(H209&lt;=$Q205,1,0),IF($Q205&lt;=36,IF(H209&lt;=($Q205-18),2,1),IF($Q205&lt;=54,IF(H209&lt;=($Q205-36),3,2),IF($Q205&gt;54,IF(H209&lt;=($Q205-54),4,3)))))</f>
        <v>#N/A</v>
      </c>
      <c r="I210" s="115" t="e">
        <f t="shared" si="90"/>
        <v>#N/A</v>
      </c>
      <c r="J210" s="115" t="e">
        <f t="shared" si="90"/>
        <v>#N/A</v>
      </c>
      <c r="K210" s="115" t="e">
        <f t="shared" si="90"/>
        <v>#N/A</v>
      </c>
      <c r="L210" s="115" t="e">
        <f t="shared" si="90"/>
        <v>#N/A</v>
      </c>
      <c r="M210" s="115" t="e">
        <f t="shared" si="90"/>
        <v>#N/A</v>
      </c>
      <c r="N210" s="115" t="e">
        <f t="shared" si="90"/>
        <v>#N/A</v>
      </c>
      <c r="O210" s="116" t="e">
        <f t="shared" si="90"/>
        <v>#N/A</v>
      </c>
      <c r="P210" s="117" t="e">
        <f>SUM(G210:O210)</f>
        <v>#N/A</v>
      </c>
      <c r="Q210" s="116" t="e">
        <f t="shared" ref="Q210:Y210" si="91">IF($Q205&lt;=18,IF(Q209&lt;=$Q205,1,0),IF($Q205&lt;=36,IF(Q209&lt;=($Q205-18),2,1),IF($Q205&lt;=54,IF(Q209&lt;=($Q205-36),3,2),IF($Q205&gt;54,IF(Q209&lt;=($Q205-54),4,3)))))</f>
        <v>#N/A</v>
      </c>
      <c r="R210" s="116" t="e">
        <f t="shared" si="91"/>
        <v>#N/A</v>
      </c>
      <c r="S210" s="116" t="e">
        <f t="shared" si="91"/>
        <v>#N/A</v>
      </c>
      <c r="T210" s="116" t="e">
        <f t="shared" si="91"/>
        <v>#N/A</v>
      </c>
      <c r="U210" s="116" t="e">
        <f t="shared" si="91"/>
        <v>#N/A</v>
      </c>
      <c r="V210" s="116" t="e">
        <f t="shared" si="91"/>
        <v>#N/A</v>
      </c>
      <c r="W210" s="116" t="e">
        <f t="shared" si="91"/>
        <v>#N/A</v>
      </c>
      <c r="X210" s="116" t="e">
        <f t="shared" si="91"/>
        <v>#N/A</v>
      </c>
      <c r="Y210" s="116" t="e">
        <f t="shared" si="91"/>
        <v>#N/A</v>
      </c>
      <c r="Z210" s="118" t="e">
        <f>SUM(Q210:Y210)</f>
        <v>#N/A</v>
      </c>
      <c r="AA210" s="119" t="e">
        <f>P210+Z210</f>
        <v>#N/A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2">G16</f>
        <v>10</v>
      </c>
      <c r="H211" s="121">
        <f t="shared" si="92"/>
        <v>10</v>
      </c>
      <c r="I211" s="121">
        <f t="shared" si="92"/>
        <v>10</v>
      </c>
      <c r="J211" s="121">
        <f t="shared" si="92"/>
        <v>10</v>
      </c>
      <c r="K211" s="121">
        <f t="shared" si="92"/>
        <v>10</v>
      </c>
      <c r="L211" s="121">
        <f t="shared" si="92"/>
        <v>10</v>
      </c>
      <c r="M211" s="121">
        <f t="shared" si="92"/>
        <v>10</v>
      </c>
      <c r="N211" s="121">
        <f t="shared" si="92"/>
        <v>10</v>
      </c>
      <c r="O211" s="121">
        <f t="shared" si="92"/>
        <v>10</v>
      </c>
      <c r="P211" s="122">
        <f>SUM(G211:O211)</f>
        <v>90</v>
      </c>
      <c r="Q211" s="123">
        <f t="shared" ref="Q211:Y211" si="93">Q16</f>
        <v>10</v>
      </c>
      <c r="R211" s="121">
        <f t="shared" si="93"/>
        <v>10</v>
      </c>
      <c r="S211" s="121">
        <f t="shared" si="93"/>
        <v>10</v>
      </c>
      <c r="T211" s="121">
        <f t="shared" si="93"/>
        <v>10</v>
      </c>
      <c r="U211" s="121">
        <f t="shared" si="93"/>
        <v>10</v>
      </c>
      <c r="V211" s="121">
        <f t="shared" si="93"/>
        <v>10</v>
      </c>
      <c r="W211" s="121">
        <f t="shared" si="93"/>
        <v>10</v>
      </c>
      <c r="X211" s="121">
        <f t="shared" si="93"/>
        <v>10</v>
      </c>
      <c r="Y211" s="124">
        <f t="shared" si="93"/>
        <v>10</v>
      </c>
      <c r="Z211" s="122">
        <f>SUM(Q211:Y211)</f>
        <v>90</v>
      </c>
      <c r="AA211" s="125">
        <f>P211+Z211</f>
        <v>180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0</v>
      </c>
      <c r="H212" s="127">
        <f t="shared" ref="H212:O212" si="94">IF(H211-H208=-1,3+H210)+IF(H211-H208=0,2+H210)+IF(H211-H208=1,1+H210)+IF(H211-H208=2,H210)+IF(H211-H208=3,IF(H210-1&gt;0,H210-1,0))+IF(H211-H208=4,IF(H210-2&gt;0,H210-2,0))</f>
        <v>0</v>
      </c>
      <c r="I212" s="127">
        <f t="shared" si="94"/>
        <v>0</v>
      </c>
      <c r="J212" s="127">
        <f t="shared" si="94"/>
        <v>0</v>
      </c>
      <c r="K212" s="127">
        <f t="shared" si="94"/>
        <v>0</v>
      </c>
      <c r="L212" s="127">
        <f t="shared" si="94"/>
        <v>0</v>
      </c>
      <c r="M212" s="127">
        <f t="shared" si="94"/>
        <v>0</v>
      </c>
      <c r="N212" s="127">
        <f t="shared" si="94"/>
        <v>0</v>
      </c>
      <c r="O212" s="128">
        <f t="shared" si="94"/>
        <v>0</v>
      </c>
      <c r="P212" s="129">
        <f>SUM(G212:O212)</f>
        <v>0</v>
      </c>
      <c r="Q212" s="130">
        <f t="shared" ref="Q212:Y212" si="95">IF(Q211-Q208=-1,3+Q210)+IF(Q211-Q208=0,2+Q210)+IF(Q211-Q208=1,1+Q210)+IF(Q211-Q208=2,Q210)+IF(Q211-Q208=3,IF(Q210-1&gt;0,Q210-1,0))+IF(Q211-Q208=4,IF(Q210-2&gt;0,Q210-2,0))</f>
        <v>0</v>
      </c>
      <c r="R212" s="131">
        <f t="shared" si="95"/>
        <v>0</v>
      </c>
      <c r="S212" s="131">
        <f t="shared" si="95"/>
        <v>0</v>
      </c>
      <c r="T212" s="131">
        <f t="shared" si="95"/>
        <v>0</v>
      </c>
      <c r="U212" s="131">
        <f t="shared" si="95"/>
        <v>0</v>
      </c>
      <c r="V212" s="131">
        <f t="shared" si="95"/>
        <v>0</v>
      </c>
      <c r="W212" s="131">
        <f t="shared" si="95"/>
        <v>0</v>
      </c>
      <c r="X212" s="131">
        <f t="shared" si="95"/>
        <v>0</v>
      </c>
      <c r="Y212" s="128">
        <f t="shared" si="95"/>
        <v>0</v>
      </c>
      <c r="Z212" s="129">
        <f>SUM(Q212:Y212)</f>
        <v>0</v>
      </c>
      <c r="AA212" s="132">
        <f>P212+Z212</f>
        <v>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6">IF(G211-G208=-2,4)+IF(G211-G208=-1,3)+IF(G211-G208=0,2)+IF(G211-G208=1,1)+IF(G211-G208&gt;2,0)</f>
        <v>0</v>
      </c>
      <c r="H213" s="134">
        <f t="shared" si="96"/>
        <v>0</v>
      </c>
      <c r="I213" s="134">
        <f t="shared" si="96"/>
        <v>0</v>
      </c>
      <c r="J213" s="134">
        <f t="shared" si="96"/>
        <v>0</v>
      </c>
      <c r="K213" s="134">
        <f t="shared" si="96"/>
        <v>0</v>
      </c>
      <c r="L213" s="134">
        <f t="shared" si="96"/>
        <v>0</v>
      </c>
      <c r="M213" s="134">
        <f t="shared" si="96"/>
        <v>0</v>
      </c>
      <c r="N213" s="134">
        <f t="shared" si="96"/>
        <v>0</v>
      </c>
      <c r="O213" s="135">
        <f t="shared" si="96"/>
        <v>0</v>
      </c>
      <c r="P213" s="136">
        <f>SUM(G213:O213)</f>
        <v>0</v>
      </c>
      <c r="Q213" s="135">
        <f t="shared" ref="Q213:Y213" si="97">IF(Q211-Q208=-2,4)+IF(Q211-Q208=-1,3)+IF(Q211-Q208=0,2)+IF(Q211-Q208=1,1)+IF(Q211-Q208&gt;2,0)</f>
        <v>0</v>
      </c>
      <c r="R213" s="135">
        <f t="shared" si="97"/>
        <v>0</v>
      </c>
      <c r="S213" s="135">
        <f t="shared" si="97"/>
        <v>0</v>
      </c>
      <c r="T213" s="135">
        <f t="shared" si="97"/>
        <v>0</v>
      </c>
      <c r="U213" s="135">
        <f t="shared" si="97"/>
        <v>0</v>
      </c>
      <c r="V213" s="135">
        <f t="shared" si="97"/>
        <v>0</v>
      </c>
      <c r="W213" s="135">
        <f t="shared" si="97"/>
        <v>0</v>
      </c>
      <c r="X213" s="135">
        <f t="shared" si="97"/>
        <v>0</v>
      </c>
      <c r="Y213" s="135">
        <f t="shared" si="97"/>
        <v>0</v>
      </c>
      <c r="Z213" s="136">
        <f>SUM(Q213:Y213)</f>
        <v>0</v>
      </c>
      <c r="AA213" s="137">
        <f>P213+Z213</f>
        <v>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6</v>
      </c>
      <c r="H214" s="24">
        <f t="shared" ref="H214:O214" si="98">H211-H208</f>
        <v>6</v>
      </c>
      <c r="I214" s="24">
        <f t="shared" si="98"/>
        <v>5</v>
      </c>
      <c r="J214" s="24">
        <f t="shared" si="98"/>
        <v>6</v>
      </c>
      <c r="K214" s="24">
        <f t="shared" si="98"/>
        <v>7</v>
      </c>
      <c r="L214" s="24">
        <f t="shared" si="98"/>
        <v>5</v>
      </c>
      <c r="M214" s="24">
        <f t="shared" si="98"/>
        <v>7</v>
      </c>
      <c r="N214" s="24">
        <f t="shared" si="98"/>
        <v>5</v>
      </c>
      <c r="O214" s="15">
        <f t="shared" si="98"/>
        <v>7</v>
      </c>
      <c r="P214" s="15"/>
      <c r="Q214" s="15">
        <f t="shared" ref="Q214:Y214" si="99">Q211-Q208</f>
        <v>6</v>
      </c>
      <c r="R214" s="15">
        <f t="shared" si="99"/>
        <v>6</v>
      </c>
      <c r="S214" s="15">
        <f t="shared" si="99"/>
        <v>7</v>
      </c>
      <c r="T214" s="15">
        <f t="shared" si="99"/>
        <v>5</v>
      </c>
      <c r="U214" s="15">
        <f t="shared" si="99"/>
        <v>7</v>
      </c>
      <c r="V214" s="15">
        <f t="shared" si="99"/>
        <v>6</v>
      </c>
      <c r="W214" s="15">
        <f t="shared" si="99"/>
        <v>6</v>
      </c>
      <c r="X214" s="15">
        <f t="shared" si="99"/>
        <v>5</v>
      </c>
      <c r="Y214" s="15">
        <f t="shared" si="99"/>
        <v>6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0</v>
      </c>
      <c r="P217" s="241" t="s">
        <v>86</v>
      </c>
      <c r="Q217" s="241"/>
      <c r="R217" s="241"/>
      <c r="S217" s="241"/>
      <c r="T217" s="241"/>
      <c r="U217" s="141">
        <f>COUNTIF(G214:Y214,"=2")</f>
        <v>0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0</v>
      </c>
      <c r="P218" s="241" t="s">
        <v>89</v>
      </c>
      <c r="Q218" s="241"/>
      <c r="R218" s="241"/>
      <c r="S218" s="241"/>
      <c r="T218" s="241"/>
      <c r="U218" s="144">
        <f>COUNTIF(G214:Y214,"&gt;=3")</f>
        <v>18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0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0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0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18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>
        <f>C17</f>
        <v>0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e">
        <f>INDEX($C$11:$AC$40,MATCH(G227,$C$11:$C$40,0),27)</f>
        <v>#N/A</v>
      </c>
      <c r="Z227" s="75" t="s">
        <v>16</v>
      </c>
      <c r="AA227" s="96">
        <f>$D$3</f>
        <v>37684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20</v>
      </c>
      <c r="H228" s="245"/>
      <c r="I228" s="245"/>
      <c r="J228" s="245"/>
      <c r="K228" s="1"/>
      <c r="L228" s="245" t="e">
        <f>IF(X227="H",IF($X228="Blancs",$G$3,IF($X228="Jaunes",$G$4,IF($X228="Bleus",$G$5,$G$6))),IF($X228="Blancs",$I$3,IF($X228="Jaunes",$I$4,IF($X228="Bleus",$I$5,$I$6))))</f>
        <v>#N/A</v>
      </c>
      <c r="M228" s="245"/>
      <c r="N228" s="245"/>
      <c r="O228" s="245" t="e">
        <f>IF(X227="H",IF($X228="Blancs",$H$3,IF($X228="Jaunes",$H$4,IF($X228="Bleus",$H$5,$H$6))),IF($X228="Blancs",$J$3,IF($X228="Jaunes",$J$4,IF($X228="Bleus",$J$5,$J$6))))</f>
        <v>#N/A</v>
      </c>
      <c r="P228" s="245"/>
      <c r="Q228" s="246" t="e">
        <f>ROUND((G228*(L228/113)+(O228-AA231)),0)</f>
        <v>#N/A</v>
      </c>
      <c r="R228" s="246"/>
      <c r="S228" s="246"/>
      <c r="T228" s="246"/>
      <c r="U228" s="1"/>
      <c r="V228" s="266" t="s">
        <v>108</v>
      </c>
      <c r="W228" s="267"/>
      <c r="X228" s="187" t="e">
        <f>INDEX($C$11:$AC$40,MATCH(G227,$C$11:$C$40,0),26)</f>
        <v>#N/A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0">H$9</f>
        <v>4</v>
      </c>
      <c r="I231" s="103">
        <f t="shared" si="100"/>
        <v>5</v>
      </c>
      <c r="J231" s="103">
        <f t="shared" si="100"/>
        <v>4</v>
      </c>
      <c r="K231" s="103">
        <f t="shared" si="100"/>
        <v>3</v>
      </c>
      <c r="L231" s="103">
        <f t="shared" si="100"/>
        <v>5</v>
      </c>
      <c r="M231" s="103">
        <f t="shared" si="100"/>
        <v>3</v>
      </c>
      <c r="N231" s="103">
        <f t="shared" si="100"/>
        <v>5</v>
      </c>
      <c r="O231" s="103">
        <f t="shared" si="100"/>
        <v>3</v>
      </c>
      <c r="P231" s="104">
        <f>SUM(G231:O231)</f>
        <v>36</v>
      </c>
      <c r="Q231" s="103">
        <f t="shared" ref="Q231:Y231" si="101">Q$9</f>
        <v>4</v>
      </c>
      <c r="R231" s="105">
        <f t="shared" si="101"/>
        <v>4</v>
      </c>
      <c r="S231" s="105">
        <f t="shared" si="101"/>
        <v>3</v>
      </c>
      <c r="T231" s="105">
        <f t="shared" si="101"/>
        <v>5</v>
      </c>
      <c r="U231" s="105">
        <f t="shared" si="101"/>
        <v>3</v>
      </c>
      <c r="V231" s="105">
        <f t="shared" si="101"/>
        <v>4</v>
      </c>
      <c r="W231" s="105">
        <f t="shared" si="101"/>
        <v>4</v>
      </c>
      <c r="X231" s="105">
        <f t="shared" si="101"/>
        <v>5</v>
      </c>
      <c r="Y231" s="106">
        <f t="shared" si="101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02">H$10</f>
        <v>8</v>
      </c>
      <c r="I232" s="108">
        <f t="shared" si="102"/>
        <v>12</v>
      </c>
      <c r="J232" s="108">
        <f t="shared" si="102"/>
        <v>14</v>
      </c>
      <c r="K232" s="108">
        <f t="shared" si="102"/>
        <v>2</v>
      </c>
      <c r="L232" s="108">
        <f t="shared" si="102"/>
        <v>10</v>
      </c>
      <c r="M232" s="108">
        <f t="shared" si="102"/>
        <v>18</v>
      </c>
      <c r="N232" s="108">
        <f t="shared" si="102"/>
        <v>16</v>
      </c>
      <c r="O232" s="109">
        <f t="shared" si="102"/>
        <v>6</v>
      </c>
      <c r="P232" s="110"/>
      <c r="Q232" s="111">
        <f t="shared" ref="Q232:Y232" si="103">Q$10</f>
        <v>1</v>
      </c>
      <c r="R232" s="112">
        <f t="shared" si="103"/>
        <v>9</v>
      </c>
      <c r="S232" s="112">
        <f t="shared" si="103"/>
        <v>11</v>
      </c>
      <c r="T232" s="112">
        <f t="shared" si="103"/>
        <v>5</v>
      </c>
      <c r="U232" s="112">
        <f t="shared" si="103"/>
        <v>17</v>
      </c>
      <c r="V232" s="112">
        <f t="shared" si="103"/>
        <v>15</v>
      </c>
      <c r="W232" s="112">
        <f t="shared" si="103"/>
        <v>3</v>
      </c>
      <c r="X232" s="112">
        <f t="shared" si="103"/>
        <v>13</v>
      </c>
      <c r="Y232" s="109">
        <f t="shared" si="103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 t="e">
        <f>IF($Q228&lt;=18,IF(G232&lt;=$Q228,1,0),IF($Q228&lt;=36,IF(G232&lt;=($Q228-18),2,1),IF($Q228&lt;=54,IF(G232&lt;=($Q228-36),3,2),IF($Q228&gt;54,IF(G232&lt;=($Q228-54),4,3)))))</f>
        <v>#N/A</v>
      </c>
      <c r="H233" s="115" t="e">
        <f t="shared" ref="H233:O233" si="104">IF($Q228&lt;=18,IF(H232&lt;=$Q228,1,0),IF($Q228&lt;=36,IF(H232&lt;=($Q228-18),2,1),IF($Q228&lt;=54,IF(H232&lt;=($Q228-36),3,2),IF($Q228&gt;54,IF(H232&lt;=($Q228-54),4,3)))))</f>
        <v>#N/A</v>
      </c>
      <c r="I233" s="115" t="e">
        <f t="shared" si="104"/>
        <v>#N/A</v>
      </c>
      <c r="J233" s="115" t="e">
        <f t="shared" si="104"/>
        <v>#N/A</v>
      </c>
      <c r="K233" s="115" t="e">
        <f t="shared" si="104"/>
        <v>#N/A</v>
      </c>
      <c r="L233" s="115" t="e">
        <f t="shared" si="104"/>
        <v>#N/A</v>
      </c>
      <c r="M233" s="115" t="e">
        <f t="shared" si="104"/>
        <v>#N/A</v>
      </c>
      <c r="N233" s="115" t="e">
        <f t="shared" si="104"/>
        <v>#N/A</v>
      </c>
      <c r="O233" s="116" t="e">
        <f t="shared" si="104"/>
        <v>#N/A</v>
      </c>
      <c r="P233" s="117" t="e">
        <f>SUM(G233:O233)</f>
        <v>#N/A</v>
      </c>
      <c r="Q233" s="116" t="e">
        <f t="shared" ref="Q233:Y233" si="105">IF($Q228&lt;=18,IF(Q232&lt;=$Q228,1,0),IF($Q228&lt;=36,IF(Q232&lt;=($Q228-18),2,1),IF($Q228&lt;=54,IF(Q232&lt;=($Q228-36),3,2),IF($Q228&gt;54,IF(Q232&lt;=($Q228-54),4,3)))))</f>
        <v>#N/A</v>
      </c>
      <c r="R233" s="116" t="e">
        <f t="shared" si="105"/>
        <v>#N/A</v>
      </c>
      <c r="S233" s="116" t="e">
        <f t="shared" si="105"/>
        <v>#N/A</v>
      </c>
      <c r="T233" s="116" t="e">
        <f t="shared" si="105"/>
        <v>#N/A</v>
      </c>
      <c r="U233" s="116" t="e">
        <f t="shared" si="105"/>
        <v>#N/A</v>
      </c>
      <c r="V233" s="116" t="e">
        <f t="shared" si="105"/>
        <v>#N/A</v>
      </c>
      <c r="W233" s="116" t="e">
        <f t="shared" si="105"/>
        <v>#N/A</v>
      </c>
      <c r="X233" s="116" t="e">
        <f t="shared" si="105"/>
        <v>#N/A</v>
      </c>
      <c r="Y233" s="116" t="e">
        <f t="shared" si="105"/>
        <v>#N/A</v>
      </c>
      <c r="Z233" s="118" t="e">
        <f>SUM(Q233:Y233)</f>
        <v>#N/A</v>
      </c>
      <c r="AA233" s="119" t="e">
        <f>P233+Z233</f>
        <v>#N/A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6">G17</f>
        <v>10</v>
      </c>
      <c r="H234" s="121">
        <f t="shared" si="106"/>
        <v>10</v>
      </c>
      <c r="I234" s="121">
        <f t="shared" si="106"/>
        <v>10</v>
      </c>
      <c r="J234" s="121">
        <f t="shared" si="106"/>
        <v>10</v>
      </c>
      <c r="K234" s="121">
        <f t="shared" si="106"/>
        <v>10</v>
      </c>
      <c r="L234" s="121">
        <f t="shared" si="106"/>
        <v>10</v>
      </c>
      <c r="M234" s="121">
        <f t="shared" si="106"/>
        <v>10</v>
      </c>
      <c r="N234" s="121">
        <f t="shared" si="106"/>
        <v>10</v>
      </c>
      <c r="O234" s="121">
        <f t="shared" si="106"/>
        <v>10</v>
      </c>
      <c r="P234" s="122">
        <f>SUM(G234:O234)</f>
        <v>90</v>
      </c>
      <c r="Q234" s="123">
        <f t="shared" ref="Q234:Y234" si="107">Q17</f>
        <v>10</v>
      </c>
      <c r="R234" s="121">
        <f t="shared" si="107"/>
        <v>10</v>
      </c>
      <c r="S234" s="121">
        <f t="shared" si="107"/>
        <v>10</v>
      </c>
      <c r="T234" s="121">
        <f t="shared" si="107"/>
        <v>10</v>
      </c>
      <c r="U234" s="121">
        <f t="shared" si="107"/>
        <v>10</v>
      </c>
      <c r="V234" s="121">
        <f t="shared" si="107"/>
        <v>10</v>
      </c>
      <c r="W234" s="121">
        <f t="shared" si="107"/>
        <v>10</v>
      </c>
      <c r="X234" s="121">
        <f t="shared" si="107"/>
        <v>10</v>
      </c>
      <c r="Y234" s="124">
        <f t="shared" si="107"/>
        <v>10</v>
      </c>
      <c r="Z234" s="122">
        <f>SUM(Q234:Y234)</f>
        <v>90</v>
      </c>
      <c r="AA234" s="125">
        <f>P234+Z234</f>
        <v>180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0</v>
      </c>
      <c r="H235" s="127">
        <f t="shared" ref="H235:O235" si="108">IF(H234-H231=-1,3+H233)+IF(H234-H231=0,2+H233)+IF(H234-H231=1,1+H233)+IF(H234-H231=2,H233)+IF(H234-H231=3,IF(H233-1&gt;0,H233-1,0))+IF(H234-H231=4,IF(H233-2&gt;0,H233-2,0))</f>
        <v>0</v>
      </c>
      <c r="I235" s="127">
        <f t="shared" si="108"/>
        <v>0</v>
      </c>
      <c r="J235" s="127">
        <f t="shared" si="108"/>
        <v>0</v>
      </c>
      <c r="K235" s="127">
        <f t="shared" si="108"/>
        <v>0</v>
      </c>
      <c r="L235" s="127">
        <f t="shared" si="108"/>
        <v>0</v>
      </c>
      <c r="M235" s="127">
        <f t="shared" si="108"/>
        <v>0</v>
      </c>
      <c r="N235" s="127">
        <f t="shared" si="108"/>
        <v>0</v>
      </c>
      <c r="O235" s="128">
        <f t="shared" si="108"/>
        <v>0</v>
      </c>
      <c r="P235" s="129">
        <f>SUM(G235:O235)</f>
        <v>0</v>
      </c>
      <c r="Q235" s="130">
        <f t="shared" ref="Q235:Y235" si="109">IF(Q234-Q231=-1,3+Q233)+IF(Q234-Q231=0,2+Q233)+IF(Q234-Q231=1,1+Q233)+IF(Q234-Q231=2,Q233)+IF(Q234-Q231=3,IF(Q233-1&gt;0,Q233-1,0))+IF(Q234-Q231=4,IF(Q233-2&gt;0,Q233-2,0))</f>
        <v>0</v>
      </c>
      <c r="R235" s="131">
        <f t="shared" si="109"/>
        <v>0</v>
      </c>
      <c r="S235" s="131">
        <f t="shared" si="109"/>
        <v>0</v>
      </c>
      <c r="T235" s="131">
        <f t="shared" si="109"/>
        <v>0</v>
      </c>
      <c r="U235" s="131">
        <f t="shared" si="109"/>
        <v>0</v>
      </c>
      <c r="V235" s="131">
        <f t="shared" si="109"/>
        <v>0</v>
      </c>
      <c r="W235" s="131">
        <f t="shared" si="109"/>
        <v>0</v>
      </c>
      <c r="X235" s="131">
        <f t="shared" si="109"/>
        <v>0</v>
      </c>
      <c r="Y235" s="128">
        <f t="shared" si="109"/>
        <v>0</v>
      </c>
      <c r="Z235" s="129">
        <f>SUM(Q235:Y235)</f>
        <v>0</v>
      </c>
      <c r="AA235" s="132">
        <f>P235+Z235</f>
        <v>0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0">IF(G234-G231=-2,4)+IF(G234-G231=-1,3)+IF(G234-G231=0,2)+IF(G234-G231=1,1)+IF(G234-G231&gt;2,0)</f>
        <v>0</v>
      </c>
      <c r="H236" s="134">
        <f t="shared" si="110"/>
        <v>0</v>
      </c>
      <c r="I236" s="134">
        <f t="shared" si="110"/>
        <v>0</v>
      </c>
      <c r="J236" s="134">
        <f t="shared" si="110"/>
        <v>0</v>
      </c>
      <c r="K236" s="134">
        <f t="shared" si="110"/>
        <v>0</v>
      </c>
      <c r="L236" s="134">
        <f t="shared" si="110"/>
        <v>0</v>
      </c>
      <c r="M236" s="134">
        <f t="shared" si="110"/>
        <v>0</v>
      </c>
      <c r="N236" s="134">
        <f t="shared" si="110"/>
        <v>0</v>
      </c>
      <c r="O236" s="135">
        <f t="shared" si="110"/>
        <v>0</v>
      </c>
      <c r="P236" s="136">
        <f>SUM(G236:O236)</f>
        <v>0</v>
      </c>
      <c r="Q236" s="135">
        <f t="shared" ref="Q236:Y236" si="111">IF(Q234-Q231=-2,4)+IF(Q234-Q231=-1,3)+IF(Q234-Q231=0,2)+IF(Q234-Q231=1,1)+IF(Q234-Q231&gt;2,0)</f>
        <v>0</v>
      </c>
      <c r="R236" s="135">
        <f t="shared" si="111"/>
        <v>0</v>
      </c>
      <c r="S236" s="135">
        <f t="shared" si="111"/>
        <v>0</v>
      </c>
      <c r="T236" s="135">
        <f t="shared" si="111"/>
        <v>0</v>
      </c>
      <c r="U236" s="135">
        <f t="shared" si="111"/>
        <v>0</v>
      </c>
      <c r="V236" s="135">
        <f t="shared" si="111"/>
        <v>0</v>
      </c>
      <c r="W236" s="135">
        <f t="shared" si="111"/>
        <v>0</v>
      </c>
      <c r="X236" s="135">
        <f t="shared" si="111"/>
        <v>0</v>
      </c>
      <c r="Y236" s="135">
        <f t="shared" si="111"/>
        <v>0</v>
      </c>
      <c r="Z236" s="136">
        <f>SUM(Q236:Y236)</f>
        <v>0</v>
      </c>
      <c r="AA236" s="137">
        <f>P236+Z236</f>
        <v>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6</v>
      </c>
      <c r="H237" s="24">
        <f t="shared" ref="H237:O237" si="112">H234-H231</f>
        <v>6</v>
      </c>
      <c r="I237" s="24">
        <f t="shared" si="112"/>
        <v>5</v>
      </c>
      <c r="J237" s="24">
        <f t="shared" si="112"/>
        <v>6</v>
      </c>
      <c r="K237" s="24">
        <f t="shared" si="112"/>
        <v>7</v>
      </c>
      <c r="L237" s="24">
        <f t="shared" si="112"/>
        <v>5</v>
      </c>
      <c r="M237" s="24">
        <f t="shared" si="112"/>
        <v>7</v>
      </c>
      <c r="N237" s="24">
        <f t="shared" si="112"/>
        <v>5</v>
      </c>
      <c r="O237" s="15">
        <f t="shared" si="112"/>
        <v>7</v>
      </c>
      <c r="P237" s="15"/>
      <c r="Q237" s="15">
        <f t="shared" ref="Q237:Y237" si="113">Q234-Q231</f>
        <v>6</v>
      </c>
      <c r="R237" s="15">
        <f t="shared" si="113"/>
        <v>6</v>
      </c>
      <c r="S237" s="15">
        <f t="shared" si="113"/>
        <v>7</v>
      </c>
      <c r="T237" s="15">
        <f t="shared" si="113"/>
        <v>5</v>
      </c>
      <c r="U237" s="15">
        <f t="shared" si="113"/>
        <v>7</v>
      </c>
      <c r="V237" s="15">
        <f t="shared" si="113"/>
        <v>6</v>
      </c>
      <c r="W237" s="15">
        <f t="shared" si="113"/>
        <v>6</v>
      </c>
      <c r="X237" s="15">
        <f t="shared" si="113"/>
        <v>5</v>
      </c>
      <c r="Y237" s="15">
        <f t="shared" si="113"/>
        <v>6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0</v>
      </c>
      <c r="P240" s="241" t="s">
        <v>86</v>
      </c>
      <c r="Q240" s="241"/>
      <c r="R240" s="241"/>
      <c r="S240" s="241"/>
      <c r="T240" s="241"/>
      <c r="U240" s="141">
        <f>COUNTIF(G237:Y237,"=2")</f>
        <v>0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0</v>
      </c>
      <c r="P241" s="241" t="s">
        <v>89</v>
      </c>
      <c r="Q241" s="241"/>
      <c r="R241" s="241"/>
      <c r="S241" s="241"/>
      <c r="T241" s="241"/>
      <c r="U241" s="144">
        <f>COUNTIF(G237:Y237,"&gt;=3")</f>
        <v>18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0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0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0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18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>
        <f>C18</f>
        <v>0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e">
        <f>INDEX($C$11:$AC$40,MATCH(G250,$C$11:$C$40,0),27)</f>
        <v>#N/A</v>
      </c>
      <c r="Z250" s="75" t="s">
        <v>16</v>
      </c>
      <c r="AA250" s="96">
        <f>$D$3</f>
        <v>37684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20</v>
      </c>
      <c r="H251" s="245"/>
      <c r="I251" s="245"/>
      <c r="J251" s="245"/>
      <c r="K251" s="1"/>
      <c r="L251" s="245" t="e">
        <f>IF(X250="H",IF($X251="Blancs",$G$3,IF($X251="Jaunes",$G$4,IF($X251="Bleus",$G$5,$G$6))),IF($X251="Blancs",$I$3,IF($X251="Jaunes",$I$4,IF($X251="Bleus",$I$5,$I$6))))</f>
        <v>#N/A</v>
      </c>
      <c r="M251" s="245"/>
      <c r="N251" s="245"/>
      <c r="O251" s="245" t="e">
        <f>IF(X250="H",IF($X251="Blancs",$H$3,IF($X251="Jaunes",$H$4,IF($X251="Bleus",$H$5,$H$6))),IF($X251="Blancs",$J$3,IF($X251="Jaunes",$J$4,IF($X251="Bleus",$J$5,$J$6))))</f>
        <v>#N/A</v>
      </c>
      <c r="P251" s="245"/>
      <c r="Q251" s="246" t="e">
        <f>ROUND((G251*(L251/113)+(O251-AA254)),0)</f>
        <v>#N/A</v>
      </c>
      <c r="R251" s="246"/>
      <c r="S251" s="246"/>
      <c r="T251" s="246"/>
      <c r="U251" s="1"/>
      <c r="V251" s="266" t="s">
        <v>108</v>
      </c>
      <c r="W251" s="267"/>
      <c r="X251" s="187" t="e">
        <f>INDEX($C$11:$AC$40,MATCH(G250,$C$11:$C$40,0),26)</f>
        <v>#N/A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4">H$9</f>
        <v>4</v>
      </c>
      <c r="I254" s="103">
        <f t="shared" si="114"/>
        <v>5</v>
      </c>
      <c r="J254" s="103">
        <f t="shared" si="114"/>
        <v>4</v>
      </c>
      <c r="K254" s="103">
        <f t="shared" si="114"/>
        <v>3</v>
      </c>
      <c r="L254" s="103">
        <f t="shared" si="114"/>
        <v>5</v>
      </c>
      <c r="M254" s="103">
        <f t="shared" si="114"/>
        <v>3</v>
      </c>
      <c r="N254" s="103">
        <f t="shared" si="114"/>
        <v>5</v>
      </c>
      <c r="O254" s="103">
        <f t="shared" si="114"/>
        <v>3</v>
      </c>
      <c r="P254" s="104">
        <f>SUM(G254:O254)</f>
        <v>36</v>
      </c>
      <c r="Q254" s="103">
        <f t="shared" ref="Q254:Y254" si="115">Q$9</f>
        <v>4</v>
      </c>
      <c r="R254" s="105">
        <f t="shared" si="115"/>
        <v>4</v>
      </c>
      <c r="S254" s="105">
        <f t="shared" si="115"/>
        <v>3</v>
      </c>
      <c r="T254" s="105">
        <f t="shared" si="115"/>
        <v>5</v>
      </c>
      <c r="U254" s="105">
        <f t="shared" si="115"/>
        <v>3</v>
      </c>
      <c r="V254" s="105">
        <f t="shared" si="115"/>
        <v>4</v>
      </c>
      <c r="W254" s="105">
        <f t="shared" si="115"/>
        <v>4</v>
      </c>
      <c r="X254" s="105">
        <f t="shared" si="115"/>
        <v>5</v>
      </c>
      <c r="Y254" s="106">
        <f t="shared" si="11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116">H$10</f>
        <v>8</v>
      </c>
      <c r="I255" s="108">
        <f t="shared" si="116"/>
        <v>12</v>
      </c>
      <c r="J255" s="108">
        <f t="shared" si="116"/>
        <v>14</v>
      </c>
      <c r="K255" s="108">
        <f t="shared" si="116"/>
        <v>2</v>
      </c>
      <c r="L255" s="108">
        <f t="shared" si="116"/>
        <v>10</v>
      </c>
      <c r="M255" s="108">
        <f t="shared" si="116"/>
        <v>18</v>
      </c>
      <c r="N255" s="108">
        <f t="shared" si="116"/>
        <v>16</v>
      </c>
      <c r="O255" s="109">
        <f t="shared" si="116"/>
        <v>6</v>
      </c>
      <c r="P255" s="110"/>
      <c r="Q255" s="111">
        <f t="shared" ref="Q255:Y255" si="117">Q$10</f>
        <v>1</v>
      </c>
      <c r="R255" s="112">
        <f t="shared" si="117"/>
        <v>9</v>
      </c>
      <c r="S255" s="112">
        <f t="shared" si="117"/>
        <v>11</v>
      </c>
      <c r="T255" s="112">
        <f t="shared" si="117"/>
        <v>5</v>
      </c>
      <c r="U255" s="112">
        <f t="shared" si="117"/>
        <v>17</v>
      </c>
      <c r="V255" s="112">
        <f t="shared" si="117"/>
        <v>15</v>
      </c>
      <c r="W255" s="112">
        <f t="shared" si="117"/>
        <v>3</v>
      </c>
      <c r="X255" s="112">
        <f t="shared" si="117"/>
        <v>13</v>
      </c>
      <c r="Y255" s="109">
        <f t="shared" si="11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 t="e">
        <f>IF($Q251&lt;=18,IF(G255&lt;=$Q251,1,0),IF($Q251&lt;=36,IF(G255&lt;=($Q251-18),2,1),IF($Q251&lt;=54,IF(G255&lt;=($Q251-36),3,2),IF($Q251&gt;54,IF(G255&lt;=($Q251-54),4,3)))))</f>
        <v>#N/A</v>
      </c>
      <c r="H256" s="115" t="e">
        <f t="shared" ref="H256:O256" si="118">IF($Q251&lt;=18,IF(H255&lt;=$Q251,1,0),IF($Q251&lt;=36,IF(H255&lt;=($Q251-18),2,1),IF($Q251&lt;=54,IF(H255&lt;=($Q251-36),3,2),IF($Q251&gt;54,IF(H255&lt;=($Q251-54),4,3)))))</f>
        <v>#N/A</v>
      </c>
      <c r="I256" s="115" t="e">
        <f t="shared" si="118"/>
        <v>#N/A</v>
      </c>
      <c r="J256" s="115" t="e">
        <f t="shared" si="118"/>
        <v>#N/A</v>
      </c>
      <c r="K256" s="115" t="e">
        <f t="shared" si="118"/>
        <v>#N/A</v>
      </c>
      <c r="L256" s="115" t="e">
        <f t="shared" si="118"/>
        <v>#N/A</v>
      </c>
      <c r="M256" s="115" t="e">
        <f t="shared" si="118"/>
        <v>#N/A</v>
      </c>
      <c r="N256" s="115" t="e">
        <f t="shared" si="118"/>
        <v>#N/A</v>
      </c>
      <c r="O256" s="116" t="e">
        <f t="shared" si="118"/>
        <v>#N/A</v>
      </c>
      <c r="P256" s="117" t="e">
        <f>SUM(G256:O256)</f>
        <v>#N/A</v>
      </c>
      <c r="Q256" s="116" t="e">
        <f t="shared" ref="Q256:Y256" si="119">IF($Q251&lt;=18,IF(Q255&lt;=$Q251,1,0),IF($Q251&lt;=36,IF(Q255&lt;=($Q251-18),2,1),IF($Q251&lt;=54,IF(Q255&lt;=($Q251-36),3,2),IF($Q251&gt;54,IF(Q255&lt;=($Q251-54),4,3)))))</f>
        <v>#N/A</v>
      </c>
      <c r="R256" s="116" t="e">
        <f t="shared" si="119"/>
        <v>#N/A</v>
      </c>
      <c r="S256" s="116" t="e">
        <f t="shared" si="119"/>
        <v>#N/A</v>
      </c>
      <c r="T256" s="116" t="e">
        <f t="shared" si="119"/>
        <v>#N/A</v>
      </c>
      <c r="U256" s="116" t="e">
        <f t="shared" si="119"/>
        <v>#N/A</v>
      </c>
      <c r="V256" s="116" t="e">
        <f t="shared" si="119"/>
        <v>#N/A</v>
      </c>
      <c r="W256" s="116" t="e">
        <f t="shared" si="119"/>
        <v>#N/A</v>
      </c>
      <c r="X256" s="116" t="e">
        <f t="shared" si="119"/>
        <v>#N/A</v>
      </c>
      <c r="Y256" s="116" t="e">
        <f t="shared" si="119"/>
        <v>#N/A</v>
      </c>
      <c r="Z256" s="118" t="e">
        <f>SUM(Q256:Y256)</f>
        <v>#N/A</v>
      </c>
      <c r="AA256" s="119" t="e">
        <f>P256+Z256</f>
        <v>#N/A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0">G18</f>
        <v>10</v>
      </c>
      <c r="H257" s="121">
        <f t="shared" si="120"/>
        <v>10</v>
      </c>
      <c r="I257" s="121">
        <f t="shared" si="120"/>
        <v>10</v>
      </c>
      <c r="J257" s="121">
        <f t="shared" si="120"/>
        <v>10</v>
      </c>
      <c r="K257" s="121">
        <f t="shared" si="120"/>
        <v>10</v>
      </c>
      <c r="L257" s="121">
        <f t="shared" si="120"/>
        <v>10</v>
      </c>
      <c r="M257" s="121">
        <f t="shared" si="120"/>
        <v>10</v>
      </c>
      <c r="N257" s="121">
        <f t="shared" si="120"/>
        <v>10</v>
      </c>
      <c r="O257" s="121">
        <f t="shared" si="120"/>
        <v>10</v>
      </c>
      <c r="P257" s="122">
        <f>SUM(G257:O257)</f>
        <v>90</v>
      </c>
      <c r="Q257" s="123">
        <f t="shared" ref="Q257:Y257" si="121">Q18</f>
        <v>10</v>
      </c>
      <c r="R257" s="121">
        <f t="shared" si="121"/>
        <v>10</v>
      </c>
      <c r="S257" s="121">
        <f t="shared" si="121"/>
        <v>10</v>
      </c>
      <c r="T257" s="121">
        <f t="shared" si="121"/>
        <v>10</v>
      </c>
      <c r="U257" s="121">
        <f t="shared" si="121"/>
        <v>10</v>
      </c>
      <c r="V257" s="121">
        <f t="shared" si="121"/>
        <v>10</v>
      </c>
      <c r="W257" s="121">
        <f t="shared" si="121"/>
        <v>10</v>
      </c>
      <c r="X257" s="121">
        <f t="shared" si="121"/>
        <v>10</v>
      </c>
      <c r="Y257" s="124">
        <f t="shared" si="121"/>
        <v>10</v>
      </c>
      <c r="Z257" s="122">
        <f>SUM(Q257:Y257)</f>
        <v>90</v>
      </c>
      <c r="AA257" s="125">
        <f>P257+Z257</f>
        <v>180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0</v>
      </c>
      <c r="H258" s="127">
        <f t="shared" ref="H258:O258" si="122">IF(H257-H254=-1,3+H256)+IF(H257-H254=0,2+H256)+IF(H257-H254=1,1+H256)+IF(H257-H254=2,H256)+IF(H257-H254=3,IF(H256-1&gt;0,H256-1,0))+IF(H257-H254=4,IF(H256-2&gt;0,H256-2,0))</f>
        <v>0</v>
      </c>
      <c r="I258" s="127">
        <f t="shared" si="122"/>
        <v>0</v>
      </c>
      <c r="J258" s="127">
        <f t="shared" si="122"/>
        <v>0</v>
      </c>
      <c r="K258" s="127">
        <f t="shared" si="122"/>
        <v>0</v>
      </c>
      <c r="L258" s="127">
        <f t="shared" si="122"/>
        <v>0</v>
      </c>
      <c r="M258" s="127">
        <f t="shared" si="122"/>
        <v>0</v>
      </c>
      <c r="N258" s="127">
        <f t="shared" si="122"/>
        <v>0</v>
      </c>
      <c r="O258" s="128">
        <f t="shared" si="122"/>
        <v>0</v>
      </c>
      <c r="P258" s="129">
        <f>SUM(G258:O258)</f>
        <v>0</v>
      </c>
      <c r="Q258" s="130">
        <f t="shared" ref="Q258:Y258" si="123">IF(Q257-Q254=-1,3+Q256)+IF(Q257-Q254=0,2+Q256)+IF(Q257-Q254=1,1+Q256)+IF(Q257-Q254=2,Q256)+IF(Q257-Q254=3,IF(Q256-1&gt;0,Q256-1,0))+IF(Q257-Q254=4,IF(Q256-2&gt;0,Q256-2,0))</f>
        <v>0</v>
      </c>
      <c r="R258" s="131">
        <f t="shared" si="123"/>
        <v>0</v>
      </c>
      <c r="S258" s="131">
        <f t="shared" si="123"/>
        <v>0</v>
      </c>
      <c r="T258" s="131">
        <f t="shared" si="123"/>
        <v>0</v>
      </c>
      <c r="U258" s="131">
        <f t="shared" si="123"/>
        <v>0</v>
      </c>
      <c r="V258" s="131">
        <f t="shared" si="123"/>
        <v>0</v>
      </c>
      <c r="W258" s="131">
        <f t="shared" si="123"/>
        <v>0</v>
      </c>
      <c r="X258" s="131">
        <f t="shared" si="123"/>
        <v>0</v>
      </c>
      <c r="Y258" s="128">
        <f t="shared" si="123"/>
        <v>0</v>
      </c>
      <c r="Z258" s="129">
        <f>SUM(Q258:Y258)</f>
        <v>0</v>
      </c>
      <c r="AA258" s="132">
        <f>P258+Z258</f>
        <v>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4">IF(G257-G254=-2,4)+IF(G257-G254=-1,3)+IF(G257-G254=0,2)+IF(G257-G254=1,1)+IF(G257-G254&gt;2,0)</f>
        <v>0</v>
      </c>
      <c r="H259" s="134">
        <f t="shared" si="124"/>
        <v>0</v>
      </c>
      <c r="I259" s="134">
        <f t="shared" si="124"/>
        <v>0</v>
      </c>
      <c r="J259" s="134">
        <f t="shared" si="124"/>
        <v>0</v>
      </c>
      <c r="K259" s="134">
        <f t="shared" si="124"/>
        <v>0</v>
      </c>
      <c r="L259" s="134">
        <f t="shared" si="124"/>
        <v>0</v>
      </c>
      <c r="M259" s="134">
        <f t="shared" si="124"/>
        <v>0</v>
      </c>
      <c r="N259" s="134">
        <f t="shared" si="124"/>
        <v>0</v>
      </c>
      <c r="O259" s="135">
        <f t="shared" si="124"/>
        <v>0</v>
      </c>
      <c r="P259" s="136">
        <f>SUM(G259:O259)</f>
        <v>0</v>
      </c>
      <c r="Q259" s="135">
        <f t="shared" ref="Q259:Y259" si="125">IF(Q257-Q254=-2,4)+IF(Q257-Q254=-1,3)+IF(Q257-Q254=0,2)+IF(Q257-Q254=1,1)+IF(Q257-Q254&gt;2,0)</f>
        <v>0</v>
      </c>
      <c r="R259" s="135">
        <f t="shared" si="125"/>
        <v>0</v>
      </c>
      <c r="S259" s="135">
        <f t="shared" si="125"/>
        <v>0</v>
      </c>
      <c r="T259" s="135">
        <f t="shared" si="125"/>
        <v>0</v>
      </c>
      <c r="U259" s="135">
        <f t="shared" si="125"/>
        <v>0</v>
      </c>
      <c r="V259" s="135">
        <f t="shared" si="125"/>
        <v>0</v>
      </c>
      <c r="W259" s="135">
        <f t="shared" si="125"/>
        <v>0</v>
      </c>
      <c r="X259" s="135">
        <f t="shared" si="125"/>
        <v>0</v>
      </c>
      <c r="Y259" s="135">
        <f t="shared" si="125"/>
        <v>0</v>
      </c>
      <c r="Z259" s="136">
        <f>SUM(Q259:Y259)</f>
        <v>0</v>
      </c>
      <c r="AA259" s="137">
        <f>P259+Z259</f>
        <v>0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6</v>
      </c>
      <c r="H260" s="24">
        <f t="shared" ref="H260:O260" si="126">H257-H254</f>
        <v>6</v>
      </c>
      <c r="I260" s="24">
        <f t="shared" si="126"/>
        <v>5</v>
      </c>
      <c r="J260" s="24">
        <f t="shared" si="126"/>
        <v>6</v>
      </c>
      <c r="K260" s="24">
        <f t="shared" si="126"/>
        <v>7</v>
      </c>
      <c r="L260" s="24">
        <f t="shared" si="126"/>
        <v>5</v>
      </c>
      <c r="M260" s="24">
        <f t="shared" si="126"/>
        <v>7</v>
      </c>
      <c r="N260" s="24">
        <f t="shared" si="126"/>
        <v>5</v>
      </c>
      <c r="O260" s="15">
        <f t="shared" si="126"/>
        <v>7</v>
      </c>
      <c r="P260" s="15"/>
      <c r="Q260" s="15">
        <f t="shared" ref="Q260:Y260" si="127">Q257-Q254</f>
        <v>6</v>
      </c>
      <c r="R260" s="15">
        <f t="shared" si="127"/>
        <v>6</v>
      </c>
      <c r="S260" s="15">
        <f t="shared" si="127"/>
        <v>7</v>
      </c>
      <c r="T260" s="15">
        <f t="shared" si="127"/>
        <v>5</v>
      </c>
      <c r="U260" s="15">
        <f t="shared" si="127"/>
        <v>7</v>
      </c>
      <c r="V260" s="15">
        <f t="shared" si="127"/>
        <v>6</v>
      </c>
      <c r="W260" s="15">
        <f t="shared" si="127"/>
        <v>6</v>
      </c>
      <c r="X260" s="15">
        <f t="shared" si="127"/>
        <v>5</v>
      </c>
      <c r="Y260" s="15">
        <f t="shared" si="127"/>
        <v>6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0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0</v>
      </c>
      <c r="P264" s="241" t="s">
        <v>89</v>
      </c>
      <c r="Q264" s="241"/>
      <c r="R264" s="241"/>
      <c r="S264" s="241"/>
      <c r="T264" s="241"/>
      <c r="U264" s="144">
        <f>COUNTIF(G260:Y260,"&gt;=3")</f>
        <v>18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0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0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18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>
        <f>C19</f>
        <v>0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e">
        <f>INDEX($C$11:$AC$40,MATCH(G273,$C$11:$C$40,0),27)</f>
        <v>#N/A</v>
      </c>
      <c r="Z273" s="75" t="s">
        <v>16</v>
      </c>
      <c r="AA273" s="96">
        <f>$D$3</f>
        <v>37684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20</v>
      </c>
      <c r="H274" s="245"/>
      <c r="I274" s="245"/>
      <c r="J274" s="245"/>
      <c r="K274" s="1"/>
      <c r="L274" s="245" t="e">
        <f>IF(X273="H",IF($X274="Blancs",$G$3,IF($X274="Jaunes",$G$4,IF($X274="Bleus",$G$5,$G$6))),IF($X274="Blancs",$I$3,IF($X274="Jaunes",$I$4,IF($X274="Bleus",$I$5,$I$6))))</f>
        <v>#N/A</v>
      </c>
      <c r="M274" s="245"/>
      <c r="N274" s="245"/>
      <c r="O274" s="245" t="e">
        <f>IF(X273="H",IF($X274="Blancs",$H$3,IF($X274="Jaunes",$H$4,IF($X274="Bleus",$H$5,$H$6))),IF($X274="Blancs",$J$3,IF($X274="Jaunes",$J$4,IF($X274="Bleus",$J$5,$J$6))))</f>
        <v>#N/A</v>
      </c>
      <c r="P274" s="245"/>
      <c r="Q274" s="246" t="e">
        <f>ROUND((G274*(L274/113)+(O274-AA277)),0)</f>
        <v>#N/A</v>
      </c>
      <c r="R274" s="246"/>
      <c r="S274" s="246"/>
      <c r="T274" s="246"/>
      <c r="U274" s="1"/>
      <c r="V274" s="266" t="s">
        <v>108</v>
      </c>
      <c r="W274" s="267"/>
      <c r="X274" s="187" t="e">
        <f>INDEX($C$11:$AC$40,MATCH(G273,$C$11:$C$40,0),26)</f>
        <v>#N/A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8">H$9</f>
        <v>4</v>
      </c>
      <c r="I277" s="103">
        <f t="shared" si="128"/>
        <v>5</v>
      </c>
      <c r="J277" s="103">
        <f t="shared" si="128"/>
        <v>4</v>
      </c>
      <c r="K277" s="103">
        <f t="shared" si="128"/>
        <v>3</v>
      </c>
      <c r="L277" s="103">
        <f t="shared" si="128"/>
        <v>5</v>
      </c>
      <c r="M277" s="103">
        <f t="shared" si="128"/>
        <v>3</v>
      </c>
      <c r="N277" s="103">
        <f t="shared" si="128"/>
        <v>5</v>
      </c>
      <c r="O277" s="103">
        <f t="shared" si="128"/>
        <v>3</v>
      </c>
      <c r="P277" s="104">
        <f>SUM(G277:O277)</f>
        <v>36</v>
      </c>
      <c r="Q277" s="103">
        <f t="shared" ref="Q277:Y277" si="129">Q$9</f>
        <v>4</v>
      </c>
      <c r="R277" s="105">
        <f t="shared" si="129"/>
        <v>4</v>
      </c>
      <c r="S277" s="105">
        <f t="shared" si="129"/>
        <v>3</v>
      </c>
      <c r="T277" s="105">
        <f t="shared" si="129"/>
        <v>5</v>
      </c>
      <c r="U277" s="105">
        <f t="shared" si="129"/>
        <v>3</v>
      </c>
      <c r="V277" s="105">
        <f t="shared" si="129"/>
        <v>4</v>
      </c>
      <c r="W277" s="105">
        <f t="shared" si="129"/>
        <v>4</v>
      </c>
      <c r="X277" s="105">
        <f t="shared" si="129"/>
        <v>5</v>
      </c>
      <c r="Y277" s="106">
        <f t="shared" si="129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130">H$10</f>
        <v>8</v>
      </c>
      <c r="I278" s="108">
        <f t="shared" si="130"/>
        <v>12</v>
      </c>
      <c r="J278" s="108">
        <f t="shared" si="130"/>
        <v>14</v>
      </c>
      <c r="K278" s="108">
        <f t="shared" si="130"/>
        <v>2</v>
      </c>
      <c r="L278" s="108">
        <f t="shared" si="130"/>
        <v>10</v>
      </c>
      <c r="M278" s="108">
        <f t="shared" si="130"/>
        <v>18</v>
      </c>
      <c r="N278" s="108">
        <f t="shared" si="130"/>
        <v>16</v>
      </c>
      <c r="O278" s="109">
        <f t="shared" si="130"/>
        <v>6</v>
      </c>
      <c r="P278" s="110"/>
      <c r="Q278" s="111">
        <f t="shared" ref="Q278:Y278" si="131">Q$10</f>
        <v>1</v>
      </c>
      <c r="R278" s="112">
        <f t="shared" si="131"/>
        <v>9</v>
      </c>
      <c r="S278" s="112">
        <f t="shared" si="131"/>
        <v>11</v>
      </c>
      <c r="T278" s="112">
        <f t="shared" si="131"/>
        <v>5</v>
      </c>
      <c r="U278" s="112">
        <f t="shared" si="131"/>
        <v>17</v>
      </c>
      <c r="V278" s="112">
        <f t="shared" si="131"/>
        <v>15</v>
      </c>
      <c r="W278" s="112">
        <f t="shared" si="131"/>
        <v>3</v>
      </c>
      <c r="X278" s="112">
        <f t="shared" si="131"/>
        <v>13</v>
      </c>
      <c r="Y278" s="109">
        <f t="shared" si="131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 t="e">
        <f>IF($Q274&lt;=18,IF(G278&lt;=$Q274,1,0),IF($Q274&lt;=36,IF(G278&lt;=($Q274-18),2,1),IF($Q274&lt;=54,IF(G278&lt;=($Q274-36),3,2),IF($Q274&gt;54,IF(G278&lt;=($Q274-54),4,3)))))</f>
        <v>#N/A</v>
      </c>
      <c r="H279" s="115" t="e">
        <f t="shared" ref="H279:O279" si="132">IF($Q274&lt;=18,IF(H278&lt;=$Q274,1,0),IF($Q274&lt;=36,IF(H278&lt;=($Q274-18),2,1),IF($Q274&lt;=54,IF(H278&lt;=($Q274-36),3,2),IF($Q274&gt;54,IF(H278&lt;=($Q274-54),4,3)))))</f>
        <v>#N/A</v>
      </c>
      <c r="I279" s="115" t="e">
        <f t="shared" si="132"/>
        <v>#N/A</v>
      </c>
      <c r="J279" s="115" t="e">
        <f t="shared" si="132"/>
        <v>#N/A</v>
      </c>
      <c r="K279" s="115" t="e">
        <f t="shared" si="132"/>
        <v>#N/A</v>
      </c>
      <c r="L279" s="115" t="e">
        <f t="shared" si="132"/>
        <v>#N/A</v>
      </c>
      <c r="M279" s="115" t="e">
        <f t="shared" si="132"/>
        <v>#N/A</v>
      </c>
      <c r="N279" s="115" t="e">
        <f t="shared" si="132"/>
        <v>#N/A</v>
      </c>
      <c r="O279" s="116" t="e">
        <f t="shared" si="132"/>
        <v>#N/A</v>
      </c>
      <c r="P279" s="117" t="e">
        <f>SUM(G279:O279)</f>
        <v>#N/A</v>
      </c>
      <c r="Q279" s="116" t="e">
        <f t="shared" ref="Q279:Y279" si="133">IF($Q274&lt;=18,IF(Q278&lt;=$Q274,1,0),IF($Q274&lt;=36,IF(Q278&lt;=($Q274-18),2,1),IF($Q274&lt;=54,IF(Q278&lt;=($Q274-36),3,2),IF($Q274&gt;54,IF(Q278&lt;=($Q274-54),4,3)))))</f>
        <v>#N/A</v>
      </c>
      <c r="R279" s="116" t="e">
        <f t="shared" si="133"/>
        <v>#N/A</v>
      </c>
      <c r="S279" s="116" t="e">
        <f t="shared" si="133"/>
        <v>#N/A</v>
      </c>
      <c r="T279" s="116" t="e">
        <f t="shared" si="133"/>
        <v>#N/A</v>
      </c>
      <c r="U279" s="116" t="e">
        <f t="shared" si="133"/>
        <v>#N/A</v>
      </c>
      <c r="V279" s="116" t="e">
        <f t="shared" si="133"/>
        <v>#N/A</v>
      </c>
      <c r="W279" s="116" t="e">
        <f t="shared" si="133"/>
        <v>#N/A</v>
      </c>
      <c r="X279" s="116" t="e">
        <f t="shared" si="133"/>
        <v>#N/A</v>
      </c>
      <c r="Y279" s="116" t="e">
        <f t="shared" si="133"/>
        <v>#N/A</v>
      </c>
      <c r="Z279" s="118" t="e">
        <f>SUM(Q279:Y279)</f>
        <v>#N/A</v>
      </c>
      <c r="AA279" s="119" t="e">
        <f>P279+Z279</f>
        <v>#N/A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4">G19</f>
        <v>10</v>
      </c>
      <c r="H280" s="121">
        <f t="shared" si="134"/>
        <v>10</v>
      </c>
      <c r="I280" s="121">
        <f t="shared" si="134"/>
        <v>10</v>
      </c>
      <c r="J280" s="121">
        <f t="shared" si="134"/>
        <v>10</v>
      </c>
      <c r="K280" s="121">
        <f t="shared" si="134"/>
        <v>10</v>
      </c>
      <c r="L280" s="121">
        <f t="shared" si="134"/>
        <v>10</v>
      </c>
      <c r="M280" s="121">
        <f t="shared" si="134"/>
        <v>10</v>
      </c>
      <c r="N280" s="121">
        <f t="shared" si="134"/>
        <v>10</v>
      </c>
      <c r="O280" s="121">
        <f t="shared" si="134"/>
        <v>10</v>
      </c>
      <c r="P280" s="122">
        <f>SUM(G280:O280)</f>
        <v>90</v>
      </c>
      <c r="Q280" s="123">
        <f t="shared" ref="Q280:Y280" si="135">Q19</f>
        <v>10</v>
      </c>
      <c r="R280" s="121">
        <f t="shared" si="135"/>
        <v>10</v>
      </c>
      <c r="S280" s="121">
        <f t="shared" si="135"/>
        <v>10</v>
      </c>
      <c r="T280" s="121">
        <f t="shared" si="135"/>
        <v>10</v>
      </c>
      <c r="U280" s="121">
        <f t="shared" si="135"/>
        <v>10</v>
      </c>
      <c r="V280" s="121">
        <f t="shared" si="135"/>
        <v>10</v>
      </c>
      <c r="W280" s="121">
        <f t="shared" si="135"/>
        <v>10</v>
      </c>
      <c r="X280" s="121">
        <f t="shared" si="135"/>
        <v>10</v>
      </c>
      <c r="Y280" s="124">
        <f t="shared" si="135"/>
        <v>10</v>
      </c>
      <c r="Z280" s="122">
        <f>SUM(Q280:Y280)</f>
        <v>90</v>
      </c>
      <c r="AA280" s="125">
        <f>P280+Z280</f>
        <v>180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6">IF(H280-H277=-1,3+H279)+IF(H280-H277=0,2+H279)+IF(H280-H277=1,1+H279)+IF(H280-H277=2,H279)+IF(H280-H277=3,IF(H279-1&gt;0,H279-1,0))+IF(H280-H277=4,IF(H279-2&gt;0,H279-2,0))</f>
        <v>0</v>
      </c>
      <c r="I281" s="127">
        <f t="shared" si="136"/>
        <v>0</v>
      </c>
      <c r="J281" s="127">
        <f t="shared" si="136"/>
        <v>0</v>
      </c>
      <c r="K281" s="127">
        <f t="shared" si="136"/>
        <v>0</v>
      </c>
      <c r="L281" s="127">
        <f t="shared" si="136"/>
        <v>0</v>
      </c>
      <c r="M281" s="127">
        <f t="shared" si="136"/>
        <v>0</v>
      </c>
      <c r="N281" s="127">
        <f t="shared" si="136"/>
        <v>0</v>
      </c>
      <c r="O281" s="128">
        <f t="shared" si="136"/>
        <v>0</v>
      </c>
      <c r="P281" s="129">
        <f>SUM(G281:O281)</f>
        <v>0</v>
      </c>
      <c r="Q281" s="130">
        <f t="shared" ref="Q281:Y281" si="137">IF(Q280-Q277=-1,3+Q279)+IF(Q280-Q277=0,2+Q279)+IF(Q280-Q277=1,1+Q279)+IF(Q280-Q277=2,Q279)+IF(Q280-Q277=3,IF(Q279-1&gt;0,Q279-1,0))+IF(Q280-Q277=4,IF(Q279-2&gt;0,Q279-2,0))</f>
        <v>0</v>
      </c>
      <c r="R281" s="131">
        <f t="shared" si="137"/>
        <v>0</v>
      </c>
      <c r="S281" s="131">
        <f t="shared" si="137"/>
        <v>0</v>
      </c>
      <c r="T281" s="131">
        <f t="shared" si="137"/>
        <v>0</v>
      </c>
      <c r="U281" s="131">
        <f t="shared" si="137"/>
        <v>0</v>
      </c>
      <c r="V281" s="131">
        <f t="shared" si="137"/>
        <v>0</v>
      </c>
      <c r="W281" s="131">
        <f t="shared" si="137"/>
        <v>0</v>
      </c>
      <c r="X281" s="131">
        <f t="shared" si="137"/>
        <v>0</v>
      </c>
      <c r="Y281" s="128">
        <f t="shared" si="137"/>
        <v>0</v>
      </c>
      <c r="Z281" s="129">
        <f>SUM(Q281:Y281)</f>
        <v>0</v>
      </c>
      <c r="AA281" s="132">
        <f>P281+Z281</f>
        <v>0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8">IF(G280-G277=-2,4)+IF(G280-G277=-1,3)+IF(G280-G277=0,2)+IF(G280-G277=1,1)+IF(G280-G277&gt;2,0)</f>
        <v>0</v>
      </c>
      <c r="H282" s="134">
        <f t="shared" si="138"/>
        <v>0</v>
      </c>
      <c r="I282" s="134">
        <f t="shared" si="138"/>
        <v>0</v>
      </c>
      <c r="J282" s="134">
        <f t="shared" si="138"/>
        <v>0</v>
      </c>
      <c r="K282" s="134">
        <f t="shared" si="138"/>
        <v>0</v>
      </c>
      <c r="L282" s="134">
        <f t="shared" si="138"/>
        <v>0</v>
      </c>
      <c r="M282" s="134">
        <f t="shared" si="138"/>
        <v>0</v>
      </c>
      <c r="N282" s="134">
        <f t="shared" si="138"/>
        <v>0</v>
      </c>
      <c r="O282" s="135">
        <f t="shared" si="138"/>
        <v>0</v>
      </c>
      <c r="P282" s="136">
        <f>SUM(G282:O282)</f>
        <v>0</v>
      </c>
      <c r="Q282" s="135">
        <f t="shared" ref="Q282:Y282" si="139">IF(Q280-Q277=-2,4)+IF(Q280-Q277=-1,3)+IF(Q280-Q277=0,2)+IF(Q280-Q277=1,1)+IF(Q280-Q277&gt;2,0)</f>
        <v>0</v>
      </c>
      <c r="R282" s="135">
        <f t="shared" si="139"/>
        <v>0</v>
      </c>
      <c r="S282" s="135">
        <f t="shared" si="139"/>
        <v>0</v>
      </c>
      <c r="T282" s="135">
        <f t="shared" si="139"/>
        <v>0</v>
      </c>
      <c r="U282" s="135">
        <f t="shared" si="139"/>
        <v>0</v>
      </c>
      <c r="V282" s="135">
        <f t="shared" si="139"/>
        <v>0</v>
      </c>
      <c r="W282" s="135">
        <f t="shared" si="139"/>
        <v>0</v>
      </c>
      <c r="X282" s="135">
        <f t="shared" si="139"/>
        <v>0</v>
      </c>
      <c r="Y282" s="135">
        <f t="shared" si="139"/>
        <v>0</v>
      </c>
      <c r="Z282" s="136">
        <f>SUM(Q282:Y282)</f>
        <v>0</v>
      </c>
      <c r="AA282" s="137">
        <f>P282+Z282</f>
        <v>0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6</v>
      </c>
      <c r="H283" s="24">
        <f t="shared" ref="H283:O283" si="140">H280-H277</f>
        <v>6</v>
      </c>
      <c r="I283" s="24">
        <f t="shared" si="140"/>
        <v>5</v>
      </c>
      <c r="J283" s="24">
        <f t="shared" si="140"/>
        <v>6</v>
      </c>
      <c r="K283" s="24">
        <f t="shared" si="140"/>
        <v>7</v>
      </c>
      <c r="L283" s="24">
        <f t="shared" si="140"/>
        <v>5</v>
      </c>
      <c r="M283" s="24">
        <f t="shared" si="140"/>
        <v>7</v>
      </c>
      <c r="N283" s="24">
        <f t="shared" si="140"/>
        <v>5</v>
      </c>
      <c r="O283" s="15">
        <f t="shared" si="140"/>
        <v>7</v>
      </c>
      <c r="P283" s="15"/>
      <c r="Q283" s="15">
        <f t="shared" ref="Q283:Y283" si="141">Q280-Q277</f>
        <v>6</v>
      </c>
      <c r="R283" s="15">
        <f t="shared" si="141"/>
        <v>6</v>
      </c>
      <c r="S283" s="15">
        <f t="shared" si="141"/>
        <v>7</v>
      </c>
      <c r="T283" s="15">
        <f t="shared" si="141"/>
        <v>5</v>
      </c>
      <c r="U283" s="15">
        <f t="shared" si="141"/>
        <v>7</v>
      </c>
      <c r="V283" s="15">
        <f t="shared" si="141"/>
        <v>6</v>
      </c>
      <c r="W283" s="15">
        <f t="shared" si="141"/>
        <v>6</v>
      </c>
      <c r="X283" s="15">
        <f t="shared" si="141"/>
        <v>5</v>
      </c>
      <c r="Y283" s="15">
        <f t="shared" si="141"/>
        <v>6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0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0</v>
      </c>
      <c r="P287" s="241" t="s">
        <v>89</v>
      </c>
      <c r="Q287" s="241"/>
      <c r="R287" s="241"/>
      <c r="S287" s="241"/>
      <c r="T287" s="241"/>
      <c r="U287" s="144">
        <f>COUNTIF(G283:Y283,"&gt;=3")</f>
        <v>18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0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0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18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>
        <f>C20</f>
        <v>0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e">
        <f>INDEX($C$11:$AC$40,MATCH(G296,$C$11:$C$40,0),27)</f>
        <v>#N/A</v>
      </c>
      <c r="Z296" s="75" t="s">
        <v>16</v>
      </c>
      <c r="AA296" s="96">
        <f>$D$3</f>
        <v>37684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20</v>
      </c>
      <c r="H297" s="245"/>
      <c r="I297" s="245"/>
      <c r="J297" s="245"/>
      <c r="K297" s="1"/>
      <c r="L297" s="245" t="e">
        <f>IF(X296="H",IF($X297="Blancs",$G$3,IF($X297="Jaunes",$G$4,IF($X297="Bleus",$G$5,$G$6))),IF($X297="Blancs",$I$3,IF($X297="Jaunes",$I$4,IF($X297="Bleus",$I$5,$I$6))))</f>
        <v>#N/A</v>
      </c>
      <c r="M297" s="245"/>
      <c r="N297" s="245"/>
      <c r="O297" s="245" t="e">
        <f>IF(X296="H",IF($X297="Blancs",$H$3,IF($X297="Jaunes",$H$4,IF($X297="Bleus",$H$5,$H$6))),IF($X297="Blancs",$J$3,IF($X297="Jaunes",$J$4,IF($X297="Bleus",$J$5,$J$6))))</f>
        <v>#N/A</v>
      </c>
      <c r="P297" s="245"/>
      <c r="Q297" s="246" t="e">
        <f>ROUND((G297*(L297/113)+(O297-AA300)),0)</f>
        <v>#N/A</v>
      </c>
      <c r="R297" s="246"/>
      <c r="S297" s="246"/>
      <c r="T297" s="246"/>
      <c r="U297" s="1"/>
      <c r="V297" s="266" t="s">
        <v>108</v>
      </c>
      <c r="W297" s="267"/>
      <c r="X297" s="187" t="e">
        <f>INDEX($C$11:$AC$40,MATCH(G296,$C$11:$C$40,0),26)</f>
        <v>#N/A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2">H$9</f>
        <v>4</v>
      </c>
      <c r="I300" s="103">
        <f t="shared" si="142"/>
        <v>5</v>
      </c>
      <c r="J300" s="103">
        <f t="shared" si="142"/>
        <v>4</v>
      </c>
      <c r="K300" s="103">
        <f t="shared" si="142"/>
        <v>3</v>
      </c>
      <c r="L300" s="103">
        <f t="shared" si="142"/>
        <v>5</v>
      </c>
      <c r="M300" s="103">
        <f t="shared" si="142"/>
        <v>3</v>
      </c>
      <c r="N300" s="103">
        <f t="shared" si="142"/>
        <v>5</v>
      </c>
      <c r="O300" s="103">
        <f t="shared" si="142"/>
        <v>3</v>
      </c>
      <c r="P300" s="104">
        <f>SUM(G300:O300)</f>
        <v>36</v>
      </c>
      <c r="Q300" s="103">
        <f t="shared" ref="Q300:Y300" si="143">Q$9</f>
        <v>4</v>
      </c>
      <c r="R300" s="105">
        <f t="shared" si="143"/>
        <v>4</v>
      </c>
      <c r="S300" s="105">
        <f t="shared" si="143"/>
        <v>3</v>
      </c>
      <c r="T300" s="105">
        <f t="shared" si="143"/>
        <v>5</v>
      </c>
      <c r="U300" s="105">
        <f t="shared" si="143"/>
        <v>3</v>
      </c>
      <c r="V300" s="105">
        <f t="shared" si="143"/>
        <v>4</v>
      </c>
      <c r="W300" s="105">
        <f t="shared" si="143"/>
        <v>4</v>
      </c>
      <c r="X300" s="105">
        <f t="shared" si="143"/>
        <v>5</v>
      </c>
      <c r="Y300" s="106">
        <f t="shared" si="14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144">H$10</f>
        <v>8</v>
      </c>
      <c r="I301" s="108">
        <f t="shared" si="144"/>
        <v>12</v>
      </c>
      <c r="J301" s="108">
        <f t="shared" si="144"/>
        <v>14</v>
      </c>
      <c r="K301" s="108">
        <f t="shared" si="144"/>
        <v>2</v>
      </c>
      <c r="L301" s="108">
        <f t="shared" si="144"/>
        <v>10</v>
      </c>
      <c r="M301" s="108">
        <f t="shared" si="144"/>
        <v>18</v>
      </c>
      <c r="N301" s="108">
        <f t="shared" si="144"/>
        <v>16</v>
      </c>
      <c r="O301" s="109">
        <f t="shared" si="144"/>
        <v>6</v>
      </c>
      <c r="P301" s="110"/>
      <c r="Q301" s="111">
        <f t="shared" ref="Q301:Y301" si="145">Q$10</f>
        <v>1</v>
      </c>
      <c r="R301" s="112">
        <f t="shared" si="145"/>
        <v>9</v>
      </c>
      <c r="S301" s="112">
        <f t="shared" si="145"/>
        <v>11</v>
      </c>
      <c r="T301" s="112">
        <f t="shared" si="145"/>
        <v>5</v>
      </c>
      <c r="U301" s="112">
        <f t="shared" si="145"/>
        <v>17</v>
      </c>
      <c r="V301" s="112">
        <f t="shared" si="145"/>
        <v>15</v>
      </c>
      <c r="W301" s="112">
        <f t="shared" si="145"/>
        <v>3</v>
      </c>
      <c r="X301" s="112">
        <f t="shared" si="145"/>
        <v>13</v>
      </c>
      <c r="Y301" s="109">
        <f t="shared" si="14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 t="e">
        <f>IF($Q297&lt;=18,IF(G301&lt;=$Q297,1,0),IF($Q297&lt;=36,IF(G301&lt;=($Q297-18),2,1),IF($Q297&lt;=54,IF(G301&lt;=($Q297-36),3,2),IF($Q297&gt;54,IF(G301&lt;=($Q297-54),4,3)))))</f>
        <v>#N/A</v>
      </c>
      <c r="H302" s="115" t="e">
        <f t="shared" ref="H302:O302" si="146">IF($Q297&lt;=18,IF(H301&lt;=$Q297,1,0),IF($Q297&lt;=36,IF(H301&lt;=($Q297-18),2,1),IF($Q297&lt;=54,IF(H301&lt;=($Q297-36),3,2),IF($Q297&gt;54,IF(H301&lt;=($Q297-54),4,3)))))</f>
        <v>#N/A</v>
      </c>
      <c r="I302" s="115" t="e">
        <f t="shared" si="146"/>
        <v>#N/A</v>
      </c>
      <c r="J302" s="115" t="e">
        <f t="shared" si="146"/>
        <v>#N/A</v>
      </c>
      <c r="K302" s="115" t="e">
        <f t="shared" si="146"/>
        <v>#N/A</v>
      </c>
      <c r="L302" s="115" t="e">
        <f t="shared" si="146"/>
        <v>#N/A</v>
      </c>
      <c r="M302" s="115" t="e">
        <f t="shared" si="146"/>
        <v>#N/A</v>
      </c>
      <c r="N302" s="115" t="e">
        <f t="shared" si="146"/>
        <v>#N/A</v>
      </c>
      <c r="O302" s="116" t="e">
        <f t="shared" si="146"/>
        <v>#N/A</v>
      </c>
      <c r="P302" s="117" t="e">
        <f>SUM(G302:O302)</f>
        <v>#N/A</v>
      </c>
      <c r="Q302" s="116" t="e">
        <f t="shared" ref="Q302:Y302" si="147">IF($Q297&lt;=18,IF(Q301&lt;=$Q297,1,0),IF($Q297&lt;=36,IF(Q301&lt;=($Q297-18),2,1),IF($Q297&lt;=54,IF(Q301&lt;=($Q297-36),3,2),IF($Q297&gt;54,IF(Q301&lt;=($Q297-54),4,3)))))</f>
        <v>#N/A</v>
      </c>
      <c r="R302" s="116" t="e">
        <f t="shared" si="147"/>
        <v>#N/A</v>
      </c>
      <c r="S302" s="116" t="e">
        <f t="shared" si="147"/>
        <v>#N/A</v>
      </c>
      <c r="T302" s="116" t="e">
        <f t="shared" si="147"/>
        <v>#N/A</v>
      </c>
      <c r="U302" s="116" t="e">
        <f t="shared" si="147"/>
        <v>#N/A</v>
      </c>
      <c r="V302" s="116" t="e">
        <f t="shared" si="147"/>
        <v>#N/A</v>
      </c>
      <c r="W302" s="116" t="e">
        <f t="shared" si="147"/>
        <v>#N/A</v>
      </c>
      <c r="X302" s="116" t="e">
        <f t="shared" si="147"/>
        <v>#N/A</v>
      </c>
      <c r="Y302" s="116" t="e">
        <f t="shared" si="147"/>
        <v>#N/A</v>
      </c>
      <c r="Z302" s="118" t="e">
        <f>SUM(Q302:Y302)</f>
        <v>#N/A</v>
      </c>
      <c r="AA302" s="119" t="e">
        <f>P302+Z302</f>
        <v>#N/A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8">G20</f>
        <v>10</v>
      </c>
      <c r="H303" s="121">
        <f t="shared" si="148"/>
        <v>10</v>
      </c>
      <c r="I303" s="121">
        <f t="shared" si="148"/>
        <v>10</v>
      </c>
      <c r="J303" s="121">
        <f t="shared" si="148"/>
        <v>10</v>
      </c>
      <c r="K303" s="121">
        <f t="shared" si="148"/>
        <v>10</v>
      </c>
      <c r="L303" s="121">
        <f t="shared" si="148"/>
        <v>10</v>
      </c>
      <c r="M303" s="121">
        <f t="shared" si="148"/>
        <v>10</v>
      </c>
      <c r="N303" s="121">
        <f t="shared" si="148"/>
        <v>10</v>
      </c>
      <c r="O303" s="121">
        <f t="shared" si="148"/>
        <v>10</v>
      </c>
      <c r="P303" s="122">
        <f>SUM(G303:O303)</f>
        <v>90</v>
      </c>
      <c r="Q303" s="123">
        <f t="shared" ref="Q303:Y303" si="149">Q20</f>
        <v>10</v>
      </c>
      <c r="R303" s="121">
        <f t="shared" si="149"/>
        <v>10</v>
      </c>
      <c r="S303" s="121">
        <f t="shared" si="149"/>
        <v>10</v>
      </c>
      <c r="T303" s="121">
        <f t="shared" si="149"/>
        <v>10</v>
      </c>
      <c r="U303" s="121">
        <f t="shared" si="149"/>
        <v>10</v>
      </c>
      <c r="V303" s="121">
        <f t="shared" si="149"/>
        <v>10</v>
      </c>
      <c r="W303" s="121">
        <f t="shared" si="149"/>
        <v>10</v>
      </c>
      <c r="X303" s="121">
        <f t="shared" si="149"/>
        <v>10</v>
      </c>
      <c r="Y303" s="124">
        <f t="shared" si="149"/>
        <v>10</v>
      </c>
      <c r="Z303" s="122">
        <f>SUM(Q303:Y303)</f>
        <v>90</v>
      </c>
      <c r="AA303" s="125">
        <f>P303+Z303</f>
        <v>180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0">IF(H303-H300=-1,3+H302)+IF(H303-H300=0,2+H302)+IF(H303-H300=1,1+H302)+IF(H303-H300=2,H302)+IF(H303-H300=3,IF(H302-1&gt;0,H302-1,0))+IF(H303-H300=4,IF(H302-2&gt;0,H302-2,0))</f>
        <v>0</v>
      </c>
      <c r="I304" s="127">
        <f t="shared" si="150"/>
        <v>0</v>
      </c>
      <c r="J304" s="127">
        <f t="shared" si="150"/>
        <v>0</v>
      </c>
      <c r="K304" s="127">
        <f t="shared" si="150"/>
        <v>0</v>
      </c>
      <c r="L304" s="127">
        <f t="shared" si="150"/>
        <v>0</v>
      </c>
      <c r="M304" s="127">
        <f t="shared" si="150"/>
        <v>0</v>
      </c>
      <c r="N304" s="127">
        <f t="shared" si="150"/>
        <v>0</v>
      </c>
      <c r="O304" s="128">
        <f t="shared" si="150"/>
        <v>0</v>
      </c>
      <c r="P304" s="129">
        <f>SUM(G304:O304)</f>
        <v>0</v>
      </c>
      <c r="Q304" s="130">
        <f t="shared" ref="Q304:Y304" si="151">IF(Q303-Q300=-1,3+Q302)+IF(Q303-Q300=0,2+Q302)+IF(Q303-Q300=1,1+Q302)+IF(Q303-Q300=2,Q302)+IF(Q303-Q300=3,IF(Q302-1&gt;0,Q302-1,0))+IF(Q303-Q300=4,IF(Q302-2&gt;0,Q302-2,0))</f>
        <v>0</v>
      </c>
      <c r="R304" s="131">
        <f t="shared" si="151"/>
        <v>0</v>
      </c>
      <c r="S304" s="131">
        <f t="shared" si="151"/>
        <v>0</v>
      </c>
      <c r="T304" s="131">
        <f t="shared" si="151"/>
        <v>0</v>
      </c>
      <c r="U304" s="131">
        <f t="shared" si="151"/>
        <v>0</v>
      </c>
      <c r="V304" s="131">
        <f t="shared" si="151"/>
        <v>0</v>
      </c>
      <c r="W304" s="131">
        <f t="shared" si="151"/>
        <v>0</v>
      </c>
      <c r="X304" s="131">
        <f t="shared" si="151"/>
        <v>0</v>
      </c>
      <c r="Y304" s="128">
        <f t="shared" si="151"/>
        <v>0</v>
      </c>
      <c r="Z304" s="129">
        <f>SUM(Q304:Y304)</f>
        <v>0</v>
      </c>
      <c r="AA304" s="132">
        <f>P304+Z304</f>
        <v>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2">IF(G303-G300=-2,4)+IF(G303-G300=-1,3)+IF(G303-G300=0,2)+IF(G303-G300=1,1)+IF(G303-G300&gt;2,0)</f>
        <v>0</v>
      </c>
      <c r="H305" s="134">
        <f t="shared" si="152"/>
        <v>0</v>
      </c>
      <c r="I305" s="134">
        <f t="shared" si="152"/>
        <v>0</v>
      </c>
      <c r="J305" s="134">
        <f t="shared" si="152"/>
        <v>0</v>
      </c>
      <c r="K305" s="134">
        <f t="shared" si="152"/>
        <v>0</v>
      </c>
      <c r="L305" s="134">
        <f t="shared" si="152"/>
        <v>0</v>
      </c>
      <c r="M305" s="134">
        <f t="shared" si="152"/>
        <v>0</v>
      </c>
      <c r="N305" s="134">
        <f t="shared" si="152"/>
        <v>0</v>
      </c>
      <c r="O305" s="135">
        <f t="shared" si="152"/>
        <v>0</v>
      </c>
      <c r="P305" s="136">
        <f>SUM(G305:O305)</f>
        <v>0</v>
      </c>
      <c r="Q305" s="135">
        <f t="shared" ref="Q305:Y305" si="153">IF(Q303-Q300=-2,4)+IF(Q303-Q300=-1,3)+IF(Q303-Q300=0,2)+IF(Q303-Q300=1,1)+IF(Q303-Q300&gt;2,0)</f>
        <v>0</v>
      </c>
      <c r="R305" s="135">
        <f t="shared" si="153"/>
        <v>0</v>
      </c>
      <c r="S305" s="135">
        <f t="shared" si="153"/>
        <v>0</v>
      </c>
      <c r="T305" s="135">
        <f t="shared" si="153"/>
        <v>0</v>
      </c>
      <c r="U305" s="135">
        <f t="shared" si="153"/>
        <v>0</v>
      </c>
      <c r="V305" s="135">
        <f t="shared" si="153"/>
        <v>0</v>
      </c>
      <c r="W305" s="135">
        <f t="shared" si="153"/>
        <v>0</v>
      </c>
      <c r="X305" s="135">
        <f t="shared" si="153"/>
        <v>0</v>
      </c>
      <c r="Y305" s="135">
        <f t="shared" si="153"/>
        <v>0</v>
      </c>
      <c r="Z305" s="136">
        <f>SUM(Q305:Y305)</f>
        <v>0</v>
      </c>
      <c r="AA305" s="137">
        <f>P305+Z305</f>
        <v>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4">H303-H300</f>
        <v>6</v>
      </c>
      <c r="I306" s="24">
        <f t="shared" si="154"/>
        <v>5</v>
      </c>
      <c r="J306" s="24">
        <f t="shared" si="154"/>
        <v>6</v>
      </c>
      <c r="K306" s="24">
        <f t="shared" si="154"/>
        <v>7</v>
      </c>
      <c r="L306" s="24">
        <f t="shared" si="154"/>
        <v>5</v>
      </c>
      <c r="M306" s="24">
        <f t="shared" si="154"/>
        <v>7</v>
      </c>
      <c r="N306" s="24">
        <f t="shared" si="154"/>
        <v>5</v>
      </c>
      <c r="O306" s="15">
        <f t="shared" si="154"/>
        <v>7</v>
      </c>
      <c r="P306" s="15"/>
      <c r="Q306" s="15">
        <f t="shared" ref="Q306:Y306" si="155">Q303-Q300</f>
        <v>6</v>
      </c>
      <c r="R306" s="15">
        <f t="shared" si="155"/>
        <v>6</v>
      </c>
      <c r="S306" s="15">
        <f t="shared" si="155"/>
        <v>7</v>
      </c>
      <c r="T306" s="15">
        <f t="shared" si="155"/>
        <v>5</v>
      </c>
      <c r="U306" s="15">
        <f t="shared" si="155"/>
        <v>7</v>
      </c>
      <c r="V306" s="15">
        <f t="shared" si="155"/>
        <v>6</v>
      </c>
      <c r="W306" s="15">
        <f t="shared" si="155"/>
        <v>6</v>
      </c>
      <c r="X306" s="15">
        <f t="shared" si="155"/>
        <v>5</v>
      </c>
      <c r="Y306" s="15">
        <f t="shared" si="155"/>
        <v>6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>
        <f>C21</f>
        <v>0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e">
        <f>INDEX($C$11:$AC$40,MATCH(G319,$C$11:$C$40,0),27)</f>
        <v>#N/A</v>
      </c>
      <c r="Z319" s="75" t="s">
        <v>16</v>
      </c>
      <c r="AA319" s="96">
        <f>$D$3</f>
        <v>37684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20</v>
      </c>
      <c r="H320" s="245"/>
      <c r="I320" s="245"/>
      <c r="J320" s="245"/>
      <c r="K320" s="1"/>
      <c r="L320" s="245" t="e">
        <f>IF(X319="H",IF($X320="Blancs",$G$3,IF($X320="Jaunes",$G$4,IF($X320="Bleus",$G$5,$G$6))),IF($X320="Blancs",$I$3,IF($X320="Jaunes",$I$4,IF($X320="Bleus",$I$5,$I$6))))</f>
        <v>#N/A</v>
      </c>
      <c r="M320" s="245"/>
      <c r="N320" s="245"/>
      <c r="O320" s="245" t="e">
        <f>IF(X319="H",IF($X320="Blancs",$H$3,IF($X320="Jaunes",$H$4,IF($X320="Bleus",$H$5,$H$6))),IF($X320="Blancs",$J$3,IF($X320="Jaunes",$J$4,IF($X320="Bleus",$J$5,$J$6))))</f>
        <v>#N/A</v>
      </c>
      <c r="P320" s="245"/>
      <c r="Q320" s="246" t="e">
        <f>ROUND((G320*(L320/113)+(O320-AA323)),0)</f>
        <v>#N/A</v>
      </c>
      <c r="R320" s="246"/>
      <c r="S320" s="246"/>
      <c r="T320" s="246"/>
      <c r="U320" s="1"/>
      <c r="V320" s="266" t="s">
        <v>108</v>
      </c>
      <c r="W320" s="267"/>
      <c r="X320" s="187" t="e">
        <f>INDEX($C$11:$AC$40,MATCH(G319,$C$11:$C$40,0),26)</f>
        <v>#N/A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6">H$9</f>
        <v>4</v>
      </c>
      <c r="I323" s="103">
        <f t="shared" si="156"/>
        <v>5</v>
      </c>
      <c r="J323" s="103">
        <f t="shared" si="156"/>
        <v>4</v>
      </c>
      <c r="K323" s="103">
        <f t="shared" si="156"/>
        <v>3</v>
      </c>
      <c r="L323" s="103">
        <f t="shared" si="156"/>
        <v>5</v>
      </c>
      <c r="M323" s="103">
        <f t="shared" si="156"/>
        <v>3</v>
      </c>
      <c r="N323" s="103">
        <f t="shared" si="156"/>
        <v>5</v>
      </c>
      <c r="O323" s="103">
        <f t="shared" si="156"/>
        <v>3</v>
      </c>
      <c r="P323" s="104">
        <f>SUM(G323:O323)</f>
        <v>36</v>
      </c>
      <c r="Q323" s="103">
        <f t="shared" ref="Q323:Y323" si="157">Q$9</f>
        <v>4</v>
      </c>
      <c r="R323" s="105">
        <f t="shared" si="157"/>
        <v>4</v>
      </c>
      <c r="S323" s="105">
        <f t="shared" si="157"/>
        <v>3</v>
      </c>
      <c r="T323" s="105">
        <f t="shared" si="157"/>
        <v>5</v>
      </c>
      <c r="U323" s="105">
        <f t="shared" si="157"/>
        <v>3</v>
      </c>
      <c r="V323" s="105">
        <f t="shared" si="157"/>
        <v>4</v>
      </c>
      <c r="W323" s="105">
        <f t="shared" si="157"/>
        <v>4</v>
      </c>
      <c r="X323" s="105">
        <f t="shared" si="157"/>
        <v>5</v>
      </c>
      <c r="Y323" s="106">
        <f t="shared" si="157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158">H$10</f>
        <v>8</v>
      </c>
      <c r="I324" s="108">
        <f t="shared" si="158"/>
        <v>12</v>
      </c>
      <c r="J324" s="108">
        <f t="shared" si="158"/>
        <v>14</v>
      </c>
      <c r="K324" s="108">
        <f t="shared" si="158"/>
        <v>2</v>
      </c>
      <c r="L324" s="108">
        <f t="shared" si="158"/>
        <v>10</v>
      </c>
      <c r="M324" s="108">
        <f t="shared" si="158"/>
        <v>18</v>
      </c>
      <c r="N324" s="108">
        <f t="shared" si="158"/>
        <v>16</v>
      </c>
      <c r="O324" s="109">
        <f t="shared" si="158"/>
        <v>6</v>
      </c>
      <c r="P324" s="110"/>
      <c r="Q324" s="111">
        <f t="shared" ref="Q324:Y324" si="159">Q$10</f>
        <v>1</v>
      </c>
      <c r="R324" s="112">
        <f t="shared" si="159"/>
        <v>9</v>
      </c>
      <c r="S324" s="112">
        <f t="shared" si="159"/>
        <v>11</v>
      </c>
      <c r="T324" s="112">
        <f t="shared" si="159"/>
        <v>5</v>
      </c>
      <c r="U324" s="112">
        <f t="shared" si="159"/>
        <v>17</v>
      </c>
      <c r="V324" s="112">
        <f t="shared" si="159"/>
        <v>15</v>
      </c>
      <c r="W324" s="112">
        <f t="shared" si="159"/>
        <v>3</v>
      </c>
      <c r="X324" s="112">
        <f t="shared" si="159"/>
        <v>13</v>
      </c>
      <c r="Y324" s="109">
        <f t="shared" si="159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 t="e">
        <f>IF($Q320&lt;=18,IF(G324&lt;=$Q320,1,0),IF($Q320&lt;=36,IF(G324&lt;=($Q320-18),2,1),IF($Q320&lt;=54,IF(G324&lt;=($Q320-36),3,2),IF($Q320&gt;54,IF(G324&lt;=($Q320-54),4,3)))))</f>
        <v>#N/A</v>
      </c>
      <c r="H325" s="115" t="e">
        <f t="shared" ref="H325:O325" si="160">IF($Q320&lt;=18,IF(H324&lt;=$Q320,1,0),IF($Q320&lt;=36,IF(H324&lt;=($Q320-18),2,1),IF($Q320&lt;=54,IF(H324&lt;=($Q320-36),3,2),IF($Q320&gt;54,IF(H324&lt;=($Q320-54),4,3)))))</f>
        <v>#N/A</v>
      </c>
      <c r="I325" s="115" t="e">
        <f t="shared" si="160"/>
        <v>#N/A</v>
      </c>
      <c r="J325" s="115" t="e">
        <f t="shared" si="160"/>
        <v>#N/A</v>
      </c>
      <c r="K325" s="115" t="e">
        <f t="shared" si="160"/>
        <v>#N/A</v>
      </c>
      <c r="L325" s="115" t="e">
        <f t="shared" si="160"/>
        <v>#N/A</v>
      </c>
      <c r="M325" s="115" t="e">
        <f t="shared" si="160"/>
        <v>#N/A</v>
      </c>
      <c r="N325" s="115" t="e">
        <f t="shared" si="160"/>
        <v>#N/A</v>
      </c>
      <c r="O325" s="116" t="e">
        <f t="shared" si="160"/>
        <v>#N/A</v>
      </c>
      <c r="P325" s="117" t="e">
        <f>SUM(G325:O325)</f>
        <v>#N/A</v>
      </c>
      <c r="Q325" s="116" t="e">
        <f t="shared" ref="Q325:Y325" si="161">IF($Q320&lt;=18,IF(Q324&lt;=$Q320,1,0),IF($Q320&lt;=36,IF(Q324&lt;=($Q320-18),2,1),IF($Q320&lt;=54,IF(Q324&lt;=($Q320-36),3,2),IF($Q320&gt;54,IF(Q324&lt;=($Q320-54),4,3)))))</f>
        <v>#N/A</v>
      </c>
      <c r="R325" s="116" t="e">
        <f t="shared" si="161"/>
        <v>#N/A</v>
      </c>
      <c r="S325" s="116" t="e">
        <f t="shared" si="161"/>
        <v>#N/A</v>
      </c>
      <c r="T325" s="116" t="e">
        <f t="shared" si="161"/>
        <v>#N/A</v>
      </c>
      <c r="U325" s="116" t="e">
        <f t="shared" si="161"/>
        <v>#N/A</v>
      </c>
      <c r="V325" s="116" t="e">
        <f t="shared" si="161"/>
        <v>#N/A</v>
      </c>
      <c r="W325" s="116" t="e">
        <f t="shared" si="161"/>
        <v>#N/A</v>
      </c>
      <c r="X325" s="116" t="e">
        <f t="shared" si="161"/>
        <v>#N/A</v>
      </c>
      <c r="Y325" s="116" t="e">
        <f t="shared" si="161"/>
        <v>#N/A</v>
      </c>
      <c r="Z325" s="118" t="e">
        <f>SUM(Q325:Y325)</f>
        <v>#N/A</v>
      </c>
      <c r="AA325" s="119" t="e">
        <f>P325+Z325</f>
        <v>#N/A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2">G21</f>
        <v>10</v>
      </c>
      <c r="H326" s="121">
        <f t="shared" si="162"/>
        <v>10</v>
      </c>
      <c r="I326" s="121">
        <f t="shared" si="162"/>
        <v>10</v>
      </c>
      <c r="J326" s="121">
        <f t="shared" si="162"/>
        <v>10</v>
      </c>
      <c r="K326" s="121">
        <f t="shared" si="162"/>
        <v>10</v>
      </c>
      <c r="L326" s="121">
        <f t="shared" si="162"/>
        <v>10</v>
      </c>
      <c r="M326" s="121">
        <f t="shared" si="162"/>
        <v>10</v>
      </c>
      <c r="N326" s="121">
        <f t="shared" si="162"/>
        <v>10</v>
      </c>
      <c r="O326" s="121">
        <f t="shared" si="162"/>
        <v>10</v>
      </c>
      <c r="P326" s="122">
        <f>SUM(G326:O326)</f>
        <v>90</v>
      </c>
      <c r="Q326" s="123">
        <f t="shared" ref="Q326:Y326" si="163">Q21</f>
        <v>10</v>
      </c>
      <c r="R326" s="121">
        <f t="shared" si="163"/>
        <v>10</v>
      </c>
      <c r="S326" s="121">
        <f t="shared" si="163"/>
        <v>10</v>
      </c>
      <c r="T326" s="121">
        <f t="shared" si="163"/>
        <v>10</v>
      </c>
      <c r="U326" s="121">
        <f t="shared" si="163"/>
        <v>10</v>
      </c>
      <c r="V326" s="121">
        <f t="shared" si="163"/>
        <v>10</v>
      </c>
      <c r="W326" s="121">
        <f t="shared" si="163"/>
        <v>10</v>
      </c>
      <c r="X326" s="121">
        <f t="shared" si="163"/>
        <v>10</v>
      </c>
      <c r="Y326" s="124">
        <f t="shared" si="163"/>
        <v>10</v>
      </c>
      <c r="Z326" s="122">
        <f>SUM(Q326:Y326)</f>
        <v>90</v>
      </c>
      <c r="AA326" s="125">
        <f>P326+Z326</f>
        <v>180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4">IF(H326-H323=-1,3+H325)+IF(H326-H323=0,2+H325)+IF(H326-H323=1,1+H325)+IF(H326-H323=2,H325)+IF(H326-H323=3,IF(H325-1&gt;0,H325-1,0))+IF(H326-H323=4,IF(H325-2&gt;0,H325-2,0))</f>
        <v>0</v>
      </c>
      <c r="I327" s="127">
        <f t="shared" si="164"/>
        <v>0</v>
      </c>
      <c r="J327" s="127">
        <f t="shared" si="164"/>
        <v>0</v>
      </c>
      <c r="K327" s="127">
        <f t="shared" si="164"/>
        <v>0</v>
      </c>
      <c r="L327" s="127">
        <f t="shared" si="164"/>
        <v>0</v>
      </c>
      <c r="M327" s="127">
        <f t="shared" si="164"/>
        <v>0</v>
      </c>
      <c r="N327" s="127">
        <f t="shared" si="164"/>
        <v>0</v>
      </c>
      <c r="O327" s="128">
        <f t="shared" si="164"/>
        <v>0</v>
      </c>
      <c r="P327" s="129">
        <f>SUM(G327:O327)</f>
        <v>0</v>
      </c>
      <c r="Q327" s="130">
        <f t="shared" ref="Q327:Y327" si="165">IF(Q326-Q323=-1,3+Q325)+IF(Q326-Q323=0,2+Q325)+IF(Q326-Q323=1,1+Q325)+IF(Q326-Q323=2,Q325)+IF(Q326-Q323=3,IF(Q325-1&gt;0,Q325-1,0))+IF(Q326-Q323=4,IF(Q325-2&gt;0,Q325-2,0))</f>
        <v>0</v>
      </c>
      <c r="R327" s="131">
        <f t="shared" si="165"/>
        <v>0</v>
      </c>
      <c r="S327" s="131">
        <f t="shared" si="165"/>
        <v>0</v>
      </c>
      <c r="T327" s="131">
        <f t="shared" si="165"/>
        <v>0</v>
      </c>
      <c r="U327" s="131">
        <f t="shared" si="165"/>
        <v>0</v>
      </c>
      <c r="V327" s="131">
        <f t="shared" si="165"/>
        <v>0</v>
      </c>
      <c r="W327" s="131">
        <f t="shared" si="165"/>
        <v>0</v>
      </c>
      <c r="X327" s="131">
        <f t="shared" si="165"/>
        <v>0</v>
      </c>
      <c r="Y327" s="128">
        <f t="shared" si="165"/>
        <v>0</v>
      </c>
      <c r="Z327" s="129">
        <f>SUM(Q327:Y327)</f>
        <v>0</v>
      </c>
      <c r="AA327" s="132">
        <f>P327+Z327</f>
        <v>0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6">IF(G326-G323=-2,4)+IF(G326-G323=-1,3)+IF(G326-G323=0,2)+IF(G326-G323=1,1)+IF(G326-G323&gt;2,0)</f>
        <v>0</v>
      </c>
      <c r="H328" s="134">
        <f t="shared" si="166"/>
        <v>0</v>
      </c>
      <c r="I328" s="134">
        <f t="shared" si="166"/>
        <v>0</v>
      </c>
      <c r="J328" s="134">
        <f t="shared" si="166"/>
        <v>0</v>
      </c>
      <c r="K328" s="134">
        <f t="shared" si="166"/>
        <v>0</v>
      </c>
      <c r="L328" s="134">
        <f t="shared" si="166"/>
        <v>0</v>
      </c>
      <c r="M328" s="134">
        <f t="shared" si="166"/>
        <v>0</v>
      </c>
      <c r="N328" s="134">
        <f t="shared" si="166"/>
        <v>0</v>
      </c>
      <c r="O328" s="135">
        <f t="shared" si="166"/>
        <v>0</v>
      </c>
      <c r="P328" s="136">
        <f>SUM(G328:O328)</f>
        <v>0</v>
      </c>
      <c r="Q328" s="135">
        <f t="shared" ref="Q328:Y328" si="167">IF(Q326-Q323=-2,4)+IF(Q326-Q323=-1,3)+IF(Q326-Q323=0,2)+IF(Q326-Q323=1,1)+IF(Q326-Q323&gt;2,0)</f>
        <v>0</v>
      </c>
      <c r="R328" s="135">
        <f t="shared" si="167"/>
        <v>0</v>
      </c>
      <c r="S328" s="135">
        <f t="shared" si="167"/>
        <v>0</v>
      </c>
      <c r="T328" s="135">
        <f t="shared" si="167"/>
        <v>0</v>
      </c>
      <c r="U328" s="135">
        <f t="shared" si="167"/>
        <v>0</v>
      </c>
      <c r="V328" s="135">
        <f t="shared" si="167"/>
        <v>0</v>
      </c>
      <c r="W328" s="135">
        <f t="shared" si="167"/>
        <v>0</v>
      </c>
      <c r="X328" s="135">
        <f t="shared" si="167"/>
        <v>0</v>
      </c>
      <c r="Y328" s="135">
        <f t="shared" si="167"/>
        <v>0</v>
      </c>
      <c r="Z328" s="136">
        <f>SUM(Q328:Y328)</f>
        <v>0</v>
      </c>
      <c r="AA328" s="137">
        <f>P328+Z328</f>
        <v>0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68">H326-H323</f>
        <v>6</v>
      </c>
      <c r="I329" s="24">
        <f t="shared" si="168"/>
        <v>5</v>
      </c>
      <c r="J329" s="24">
        <f t="shared" si="168"/>
        <v>6</v>
      </c>
      <c r="K329" s="24">
        <f t="shared" si="168"/>
        <v>7</v>
      </c>
      <c r="L329" s="24">
        <f t="shared" si="168"/>
        <v>5</v>
      </c>
      <c r="M329" s="24">
        <f t="shared" si="168"/>
        <v>7</v>
      </c>
      <c r="N329" s="24">
        <f t="shared" si="168"/>
        <v>5</v>
      </c>
      <c r="O329" s="15">
        <f t="shared" si="168"/>
        <v>7</v>
      </c>
      <c r="P329" s="15"/>
      <c r="Q329" s="15">
        <f t="shared" ref="Q329:Y329" si="169">Q326-Q323</f>
        <v>6</v>
      </c>
      <c r="R329" s="15">
        <f t="shared" si="169"/>
        <v>6</v>
      </c>
      <c r="S329" s="15">
        <f t="shared" si="169"/>
        <v>7</v>
      </c>
      <c r="T329" s="15">
        <f t="shared" si="169"/>
        <v>5</v>
      </c>
      <c r="U329" s="15">
        <f t="shared" si="169"/>
        <v>7</v>
      </c>
      <c r="V329" s="15">
        <f t="shared" si="169"/>
        <v>6</v>
      </c>
      <c r="W329" s="15">
        <f t="shared" si="169"/>
        <v>6</v>
      </c>
      <c r="X329" s="15">
        <f t="shared" si="169"/>
        <v>5</v>
      </c>
      <c r="Y329" s="15">
        <f t="shared" si="169"/>
        <v>6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0</v>
      </c>
      <c r="P332" s="241" t="s">
        <v>86</v>
      </c>
      <c r="Q332" s="241"/>
      <c r="R332" s="241"/>
      <c r="S332" s="241"/>
      <c r="T332" s="241"/>
      <c r="U332" s="141">
        <f>COUNTIF(G329:Y329,"=2")</f>
        <v>0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0</v>
      </c>
      <c r="P333" s="241" t="s">
        <v>89</v>
      </c>
      <c r="Q333" s="241"/>
      <c r="R333" s="241"/>
      <c r="S333" s="241"/>
      <c r="T333" s="241"/>
      <c r="U333" s="144">
        <f>COUNTIF(G329:Y329,"&gt;=3")</f>
        <v>18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0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0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0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18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>
        <f>C22</f>
        <v>0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e">
        <f>INDEX($C$11:$AC$40,MATCH(G342,$C$11:$C$40,0),27)</f>
        <v>#N/A</v>
      </c>
      <c r="Z342" s="75" t="s">
        <v>16</v>
      </c>
      <c r="AA342" s="96">
        <f>$D$3</f>
        <v>37684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20</v>
      </c>
      <c r="H343" s="245"/>
      <c r="I343" s="245"/>
      <c r="J343" s="245"/>
      <c r="K343" s="1"/>
      <c r="L343" s="245" t="e">
        <f>IF(X342="H",IF($X343="Blancs",$G$3,IF($X343="Jaunes",$G$4,IF($X343="Bleus",$G$5,$G$6))),IF($X343="Blancs",$I$3,IF($X343="Jaunes",$I$4,IF($X343="Bleus",$I$5,$I$6))))</f>
        <v>#N/A</v>
      </c>
      <c r="M343" s="245"/>
      <c r="N343" s="245"/>
      <c r="O343" s="245" t="e">
        <f>IF(X342="H",IF($X343="Blancs",$H$3,IF($X343="Jaunes",$H$4,IF($X343="Bleus",$H$5,$H$6))),IF($X343="Blancs",$J$3,IF($X343="Jaunes",$J$4,IF($X343="Bleus",$J$5,$J$6))))</f>
        <v>#N/A</v>
      </c>
      <c r="P343" s="245"/>
      <c r="Q343" s="246" t="e">
        <f>ROUND((G343*(L343/113)+(O343-AA346)),0)</f>
        <v>#N/A</v>
      </c>
      <c r="R343" s="246"/>
      <c r="S343" s="246"/>
      <c r="T343" s="246"/>
      <c r="U343" s="1"/>
      <c r="V343" s="266" t="s">
        <v>108</v>
      </c>
      <c r="W343" s="267"/>
      <c r="X343" s="187" t="e">
        <f>INDEX($C$11:$AC$40,MATCH(G342,$C$11:$C$40,0),26)</f>
        <v>#N/A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0">H$9</f>
        <v>4</v>
      </c>
      <c r="I346" s="103">
        <f t="shared" si="170"/>
        <v>5</v>
      </c>
      <c r="J346" s="103">
        <f t="shared" si="170"/>
        <v>4</v>
      </c>
      <c r="K346" s="103">
        <f t="shared" si="170"/>
        <v>3</v>
      </c>
      <c r="L346" s="103">
        <f t="shared" si="170"/>
        <v>5</v>
      </c>
      <c r="M346" s="103">
        <f t="shared" si="170"/>
        <v>3</v>
      </c>
      <c r="N346" s="103">
        <f t="shared" si="170"/>
        <v>5</v>
      </c>
      <c r="O346" s="103">
        <f t="shared" si="170"/>
        <v>3</v>
      </c>
      <c r="P346" s="104">
        <f>SUM(G346:O346)</f>
        <v>36</v>
      </c>
      <c r="Q346" s="103">
        <f t="shared" ref="Q346:Y346" si="171">Q$9</f>
        <v>4</v>
      </c>
      <c r="R346" s="105">
        <f t="shared" si="171"/>
        <v>4</v>
      </c>
      <c r="S346" s="105">
        <f t="shared" si="171"/>
        <v>3</v>
      </c>
      <c r="T346" s="105">
        <f t="shared" si="171"/>
        <v>5</v>
      </c>
      <c r="U346" s="105">
        <f t="shared" si="171"/>
        <v>3</v>
      </c>
      <c r="V346" s="105">
        <f t="shared" si="171"/>
        <v>4</v>
      </c>
      <c r="W346" s="105">
        <f t="shared" si="171"/>
        <v>4</v>
      </c>
      <c r="X346" s="105">
        <f t="shared" si="171"/>
        <v>5</v>
      </c>
      <c r="Y346" s="106">
        <f t="shared" si="17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172">H$10</f>
        <v>8</v>
      </c>
      <c r="I347" s="108">
        <f t="shared" si="172"/>
        <v>12</v>
      </c>
      <c r="J347" s="108">
        <f t="shared" si="172"/>
        <v>14</v>
      </c>
      <c r="K347" s="108">
        <f t="shared" si="172"/>
        <v>2</v>
      </c>
      <c r="L347" s="108">
        <f t="shared" si="172"/>
        <v>10</v>
      </c>
      <c r="M347" s="108">
        <f t="shared" si="172"/>
        <v>18</v>
      </c>
      <c r="N347" s="108">
        <f t="shared" si="172"/>
        <v>16</v>
      </c>
      <c r="O347" s="109">
        <f t="shared" si="172"/>
        <v>6</v>
      </c>
      <c r="P347" s="110"/>
      <c r="Q347" s="111">
        <f t="shared" ref="Q347:Y347" si="173">Q$10</f>
        <v>1</v>
      </c>
      <c r="R347" s="112">
        <f t="shared" si="173"/>
        <v>9</v>
      </c>
      <c r="S347" s="112">
        <f t="shared" si="173"/>
        <v>11</v>
      </c>
      <c r="T347" s="112">
        <f t="shared" si="173"/>
        <v>5</v>
      </c>
      <c r="U347" s="112">
        <f t="shared" si="173"/>
        <v>17</v>
      </c>
      <c r="V347" s="112">
        <f t="shared" si="173"/>
        <v>15</v>
      </c>
      <c r="W347" s="112">
        <f t="shared" si="173"/>
        <v>3</v>
      </c>
      <c r="X347" s="112">
        <f t="shared" si="173"/>
        <v>13</v>
      </c>
      <c r="Y347" s="109">
        <f t="shared" si="17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 t="e">
        <f>IF($Q343&lt;=18,IF(G347&lt;=$Q343,1,0),IF($Q343&lt;=36,IF(G347&lt;=($Q343-18),2,1),IF($Q343&lt;=54,IF(G347&lt;=($Q343-36),3,2),IF($Q343&gt;54,IF(G347&lt;=($Q343-54),4,3)))))</f>
        <v>#N/A</v>
      </c>
      <c r="H348" s="115" t="e">
        <f t="shared" ref="H348:O348" si="174">IF($Q343&lt;=18,IF(H347&lt;=$Q343,1,0),IF($Q343&lt;=36,IF(H347&lt;=($Q343-18),2,1),IF($Q343&lt;=54,IF(H347&lt;=($Q343-36),3,2),IF($Q343&gt;54,IF(H347&lt;=($Q343-54),4,3)))))</f>
        <v>#N/A</v>
      </c>
      <c r="I348" s="115" t="e">
        <f t="shared" si="174"/>
        <v>#N/A</v>
      </c>
      <c r="J348" s="115" t="e">
        <f t="shared" si="174"/>
        <v>#N/A</v>
      </c>
      <c r="K348" s="115" t="e">
        <f t="shared" si="174"/>
        <v>#N/A</v>
      </c>
      <c r="L348" s="115" t="e">
        <f t="shared" si="174"/>
        <v>#N/A</v>
      </c>
      <c r="M348" s="115" t="e">
        <f t="shared" si="174"/>
        <v>#N/A</v>
      </c>
      <c r="N348" s="115" t="e">
        <f t="shared" si="174"/>
        <v>#N/A</v>
      </c>
      <c r="O348" s="116" t="e">
        <f t="shared" si="174"/>
        <v>#N/A</v>
      </c>
      <c r="P348" s="117" t="e">
        <f>SUM(G348:O348)</f>
        <v>#N/A</v>
      </c>
      <c r="Q348" s="116" t="e">
        <f t="shared" ref="Q348:Y348" si="175">IF($Q343&lt;=18,IF(Q347&lt;=$Q343,1,0),IF($Q343&lt;=36,IF(Q347&lt;=($Q343-18),2,1),IF($Q343&lt;=54,IF(Q347&lt;=($Q343-36),3,2),IF($Q343&gt;54,IF(Q347&lt;=($Q343-54),4,3)))))</f>
        <v>#N/A</v>
      </c>
      <c r="R348" s="116" t="e">
        <f t="shared" si="175"/>
        <v>#N/A</v>
      </c>
      <c r="S348" s="116" t="e">
        <f t="shared" si="175"/>
        <v>#N/A</v>
      </c>
      <c r="T348" s="116" t="e">
        <f t="shared" si="175"/>
        <v>#N/A</v>
      </c>
      <c r="U348" s="116" t="e">
        <f t="shared" si="175"/>
        <v>#N/A</v>
      </c>
      <c r="V348" s="116" t="e">
        <f t="shared" si="175"/>
        <v>#N/A</v>
      </c>
      <c r="W348" s="116" t="e">
        <f t="shared" si="175"/>
        <v>#N/A</v>
      </c>
      <c r="X348" s="116" t="e">
        <f t="shared" si="175"/>
        <v>#N/A</v>
      </c>
      <c r="Y348" s="116" t="e">
        <f t="shared" si="175"/>
        <v>#N/A</v>
      </c>
      <c r="Z348" s="118" t="e">
        <f>SUM(Q348:Y348)</f>
        <v>#N/A</v>
      </c>
      <c r="AA348" s="119" t="e">
        <f>P348+Z348</f>
        <v>#N/A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6">G22</f>
        <v>10</v>
      </c>
      <c r="H349" s="121">
        <f t="shared" si="176"/>
        <v>10</v>
      </c>
      <c r="I349" s="121">
        <f t="shared" si="176"/>
        <v>10</v>
      </c>
      <c r="J349" s="121">
        <f t="shared" si="176"/>
        <v>10</v>
      </c>
      <c r="K349" s="121">
        <f t="shared" si="176"/>
        <v>10</v>
      </c>
      <c r="L349" s="121">
        <f t="shared" si="176"/>
        <v>10</v>
      </c>
      <c r="M349" s="121">
        <f t="shared" si="176"/>
        <v>10</v>
      </c>
      <c r="N349" s="121">
        <f t="shared" si="176"/>
        <v>10</v>
      </c>
      <c r="O349" s="121">
        <f t="shared" si="176"/>
        <v>10</v>
      </c>
      <c r="P349" s="122">
        <f>SUM(G349:O349)</f>
        <v>90</v>
      </c>
      <c r="Q349" s="123">
        <f t="shared" ref="Q349:Y349" si="177">Q22</f>
        <v>10</v>
      </c>
      <c r="R349" s="121">
        <f t="shared" si="177"/>
        <v>10</v>
      </c>
      <c r="S349" s="121">
        <f t="shared" si="177"/>
        <v>10</v>
      </c>
      <c r="T349" s="121">
        <f t="shared" si="177"/>
        <v>10</v>
      </c>
      <c r="U349" s="121">
        <f t="shared" si="177"/>
        <v>10</v>
      </c>
      <c r="V349" s="121">
        <f t="shared" si="177"/>
        <v>10</v>
      </c>
      <c r="W349" s="121">
        <f t="shared" si="177"/>
        <v>10</v>
      </c>
      <c r="X349" s="121">
        <f t="shared" si="177"/>
        <v>10</v>
      </c>
      <c r="Y349" s="124">
        <f t="shared" si="177"/>
        <v>10</v>
      </c>
      <c r="Z349" s="122">
        <f>SUM(Q349:Y349)</f>
        <v>90</v>
      </c>
      <c r="AA349" s="125">
        <f>P349+Z349</f>
        <v>180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8">IF(H349-H346=-1,3+H348)+IF(H349-H346=0,2+H348)+IF(H349-H346=1,1+H348)+IF(H349-H346=2,H348)+IF(H349-H346=3,IF(H348-1&gt;0,H348-1,0))+IF(H349-H346=4,IF(H348-2&gt;0,H348-2,0))</f>
        <v>0</v>
      </c>
      <c r="I350" s="127">
        <f t="shared" si="178"/>
        <v>0</v>
      </c>
      <c r="J350" s="127">
        <f t="shared" si="178"/>
        <v>0</v>
      </c>
      <c r="K350" s="127">
        <f t="shared" si="178"/>
        <v>0</v>
      </c>
      <c r="L350" s="127">
        <f t="shared" si="178"/>
        <v>0</v>
      </c>
      <c r="M350" s="127">
        <f t="shared" si="178"/>
        <v>0</v>
      </c>
      <c r="N350" s="127">
        <f t="shared" si="178"/>
        <v>0</v>
      </c>
      <c r="O350" s="128">
        <f t="shared" si="178"/>
        <v>0</v>
      </c>
      <c r="P350" s="129">
        <f>SUM(G350:O350)</f>
        <v>0</v>
      </c>
      <c r="Q350" s="130">
        <f t="shared" ref="Q350:Y350" si="179">IF(Q349-Q346=-1,3+Q348)+IF(Q349-Q346=0,2+Q348)+IF(Q349-Q346=1,1+Q348)+IF(Q349-Q346=2,Q348)+IF(Q349-Q346=3,IF(Q348-1&gt;0,Q348-1,0))+IF(Q349-Q346=4,IF(Q348-2&gt;0,Q348-2,0))</f>
        <v>0</v>
      </c>
      <c r="R350" s="131">
        <f t="shared" si="179"/>
        <v>0</v>
      </c>
      <c r="S350" s="131">
        <f t="shared" si="179"/>
        <v>0</v>
      </c>
      <c r="T350" s="131">
        <f t="shared" si="179"/>
        <v>0</v>
      </c>
      <c r="U350" s="131">
        <f t="shared" si="179"/>
        <v>0</v>
      </c>
      <c r="V350" s="131">
        <f t="shared" si="179"/>
        <v>0</v>
      </c>
      <c r="W350" s="131">
        <f t="shared" si="179"/>
        <v>0</v>
      </c>
      <c r="X350" s="131">
        <f t="shared" si="179"/>
        <v>0</v>
      </c>
      <c r="Y350" s="128">
        <f t="shared" si="179"/>
        <v>0</v>
      </c>
      <c r="Z350" s="129">
        <f>SUM(Q350:Y350)</f>
        <v>0</v>
      </c>
      <c r="AA350" s="132">
        <f>P350+Z350</f>
        <v>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0">IF(G349-G346=-2,4)+IF(G349-G346=-1,3)+IF(G349-G346=0,2)+IF(G349-G346=1,1)+IF(G349-G346&gt;2,0)</f>
        <v>0</v>
      </c>
      <c r="H351" s="134">
        <f t="shared" si="180"/>
        <v>0</v>
      </c>
      <c r="I351" s="134">
        <f t="shared" si="180"/>
        <v>0</v>
      </c>
      <c r="J351" s="134">
        <f t="shared" si="180"/>
        <v>0</v>
      </c>
      <c r="K351" s="134">
        <f t="shared" si="180"/>
        <v>0</v>
      </c>
      <c r="L351" s="134">
        <f t="shared" si="180"/>
        <v>0</v>
      </c>
      <c r="M351" s="134">
        <f t="shared" si="180"/>
        <v>0</v>
      </c>
      <c r="N351" s="134">
        <f t="shared" si="180"/>
        <v>0</v>
      </c>
      <c r="O351" s="135">
        <f t="shared" si="180"/>
        <v>0</v>
      </c>
      <c r="P351" s="136">
        <f>SUM(G351:O351)</f>
        <v>0</v>
      </c>
      <c r="Q351" s="135">
        <f t="shared" ref="Q351:Y351" si="181">IF(Q349-Q346=-2,4)+IF(Q349-Q346=-1,3)+IF(Q349-Q346=0,2)+IF(Q349-Q346=1,1)+IF(Q349-Q346&gt;2,0)</f>
        <v>0</v>
      </c>
      <c r="R351" s="135">
        <f t="shared" si="181"/>
        <v>0</v>
      </c>
      <c r="S351" s="135">
        <f t="shared" si="181"/>
        <v>0</v>
      </c>
      <c r="T351" s="135">
        <f t="shared" si="181"/>
        <v>0</v>
      </c>
      <c r="U351" s="135">
        <f t="shared" si="181"/>
        <v>0</v>
      </c>
      <c r="V351" s="135">
        <f t="shared" si="181"/>
        <v>0</v>
      </c>
      <c r="W351" s="135">
        <f t="shared" si="181"/>
        <v>0</v>
      </c>
      <c r="X351" s="135">
        <f t="shared" si="181"/>
        <v>0</v>
      </c>
      <c r="Y351" s="135">
        <f t="shared" si="181"/>
        <v>0</v>
      </c>
      <c r="Z351" s="136">
        <f>SUM(Q351:Y351)</f>
        <v>0</v>
      </c>
      <c r="AA351" s="137">
        <f>P351+Z351</f>
        <v>0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6</v>
      </c>
      <c r="H352" s="24">
        <f t="shared" ref="H352:O352" si="182">H349-H346</f>
        <v>6</v>
      </c>
      <c r="I352" s="24">
        <f t="shared" si="182"/>
        <v>5</v>
      </c>
      <c r="J352" s="24">
        <f t="shared" si="182"/>
        <v>6</v>
      </c>
      <c r="K352" s="24">
        <f t="shared" si="182"/>
        <v>7</v>
      </c>
      <c r="L352" s="24">
        <f t="shared" si="182"/>
        <v>5</v>
      </c>
      <c r="M352" s="24">
        <f t="shared" si="182"/>
        <v>7</v>
      </c>
      <c r="N352" s="24">
        <f t="shared" si="182"/>
        <v>5</v>
      </c>
      <c r="O352" s="15">
        <f t="shared" si="182"/>
        <v>7</v>
      </c>
      <c r="P352" s="15"/>
      <c r="Q352" s="15">
        <f t="shared" ref="Q352:Y352" si="183">Q349-Q346</f>
        <v>6</v>
      </c>
      <c r="R352" s="15">
        <f t="shared" si="183"/>
        <v>6</v>
      </c>
      <c r="S352" s="15">
        <f t="shared" si="183"/>
        <v>7</v>
      </c>
      <c r="T352" s="15">
        <f t="shared" si="183"/>
        <v>5</v>
      </c>
      <c r="U352" s="15">
        <f t="shared" si="183"/>
        <v>7</v>
      </c>
      <c r="V352" s="15">
        <f t="shared" si="183"/>
        <v>6</v>
      </c>
      <c r="W352" s="15">
        <f t="shared" si="183"/>
        <v>6</v>
      </c>
      <c r="X352" s="15">
        <f t="shared" si="183"/>
        <v>5</v>
      </c>
      <c r="Y352" s="15">
        <f t="shared" si="183"/>
        <v>6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0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0</v>
      </c>
      <c r="P356" s="241" t="s">
        <v>89</v>
      </c>
      <c r="Q356" s="241"/>
      <c r="R356" s="241"/>
      <c r="S356" s="241"/>
      <c r="T356" s="241"/>
      <c r="U356" s="144">
        <f>COUNTIF(G352:Y352,"&gt;=3")</f>
        <v>18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0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0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18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>
        <f>C23</f>
        <v>0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e">
        <f>INDEX($C$11:$AC$40,MATCH(G365,$C$11:$C$40,0),27)</f>
        <v>#N/A</v>
      </c>
      <c r="Z365" s="75" t="s">
        <v>16</v>
      </c>
      <c r="AA365" s="96">
        <f>$D$3</f>
        <v>37684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20</v>
      </c>
      <c r="H366" s="245"/>
      <c r="I366" s="245"/>
      <c r="J366" s="245"/>
      <c r="K366" s="1"/>
      <c r="L366" s="245" t="e">
        <f>IF(X365="H",IF($X366="Blancs",$G$3,IF($X366="Jaunes",$G$4,IF($X366="Bleus",$G$5,$G$6))),IF($X366="Blancs",$I$3,IF($X366="Jaunes",$I$4,IF($X366="Bleus",$I$5,$I$6))))</f>
        <v>#N/A</v>
      </c>
      <c r="M366" s="245"/>
      <c r="N366" s="245"/>
      <c r="O366" s="245" t="e">
        <f>IF(X365="H",IF($X366="Blancs",$H$3,IF($X366="Jaunes",$H$4,IF($X366="Bleus",$H$5,$H$6))),IF($X366="Blancs",$J$3,IF($X366="Jaunes",$J$4,IF($X366="Bleus",$J$5,$J$6))))</f>
        <v>#N/A</v>
      </c>
      <c r="P366" s="245"/>
      <c r="Q366" s="246" t="e">
        <f>ROUND((G366*(L366/113)+(O366-AA369)),0)</f>
        <v>#N/A</v>
      </c>
      <c r="R366" s="246"/>
      <c r="S366" s="246"/>
      <c r="T366" s="246"/>
      <c r="U366" s="1"/>
      <c r="V366" s="266" t="s">
        <v>108</v>
      </c>
      <c r="W366" s="267"/>
      <c r="X366" s="187" t="e">
        <f>INDEX($C$11:$AC$40,MATCH(G365,$C$11:$C$40,0),26)</f>
        <v>#N/A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4">H$9</f>
        <v>4</v>
      </c>
      <c r="I369" s="103">
        <f t="shared" si="184"/>
        <v>5</v>
      </c>
      <c r="J369" s="103">
        <f t="shared" si="184"/>
        <v>4</v>
      </c>
      <c r="K369" s="103">
        <f t="shared" si="184"/>
        <v>3</v>
      </c>
      <c r="L369" s="103">
        <f t="shared" si="184"/>
        <v>5</v>
      </c>
      <c r="M369" s="103">
        <f t="shared" si="184"/>
        <v>3</v>
      </c>
      <c r="N369" s="103">
        <f t="shared" si="184"/>
        <v>5</v>
      </c>
      <c r="O369" s="103">
        <f t="shared" si="184"/>
        <v>3</v>
      </c>
      <c r="P369" s="104">
        <f>SUM(G369:O369)</f>
        <v>36</v>
      </c>
      <c r="Q369" s="103">
        <f t="shared" ref="Q369:Y369" si="185">Q$9</f>
        <v>4</v>
      </c>
      <c r="R369" s="105">
        <f t="shared" si="185"/>
        <v>4</v>
      </c>
      <c r="S369" s="105">
        <f t="shared" si="185"/>
        <v>3</v>
      </c>
      <c r="T369" s="105">
        <f t="shared" si="185"/>
        <v>5</v>
      </c>
      <c r="U369" s="105">
        <f t="shared" si="185"/>
        <v>3</v>
      </c>
      <c r="V369" s="105">
        <f t="shared" si="185"/>
        <v>4</v>
      </c>
      <c r="W369" s="105">
        <f t="shared" si="185"/>
        <v>4</v>
      </c>
      <c r="X369" s="105">
        <f t="shared" si="185"/>
        <v>5</v>
      </c>
      <c r="Y369" s="106">
        <f t="shared" si="185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186">H$10</f>
        <v>8</v>
      </c>
      <c r="I370" s="108">
        <f t="shared" si="186"/>
        <v>12</v>
      </c>
      <c r="J370" s="108">
        <f t="shared" si="186"/>
        <v>14</v>
      </c>
      <c r="K370" s="108">
        <f t="shared" si="186"/>
        <v>2</v>
      </c>
      <c r="L370" s="108">
        <f t="shared" si="186"/>
        <v>10</v>
      </c>
      <c r="M370" s="108">
        <f t="shared" si="186"/>
        <v>18</v>
      </c>
      <c r="N370" s="108">
        <f t="shared" si="186"/>
        <v>16</v>
      </c>
      <c r="O370" s="109">
        <f t="shared" si="186"/>
        <v>6</v>
      </c>
      <c r="P370" s="110"/>
      <c r="Q370" s="111">
        <f t="shared" ref="Q370:Y370" si="187">Q$10</f>
        <v>1</v>
      </c>
      <c r="R370" s="112">
        <f t="shared" si="187"/>
        <v>9</v>
      </c>
      <c r="S370" s="112">
        <f t="shared" si="187"/>
        <v>11</v>
      </c>
      <c r="T370" s="112">
        <f t="shared" si="187"/>
        <v>5</v>
      </c>
      <c r="U370" s="112">
        <f t="shared" si="187"/>
        <v>17</v>
      </c>
      <c r="V370" s="112">
        <f t="shared" si="187"/>
        <v>15</v>
      </c>
      <c r="W370" s="112">
        <f t="shared" si="187"/>
        <v>3</v>
      </c>
      <c r="X370" s="112">
        <f t="shared" si="187"/>
        <v>13</v>
      </c>
      <c r="Y370" s="109">
        <f t="shared" si="187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 t="e">
        <f>IF($Q366&lt;=18,IF(G370&lt;=$Q366,1,0),IF($Q366&lt;=36,IF(G370&lt;=($Q366-18),2,1),IF($Q366&lt;=54,IF(G370&lt;=($Q366-36),3,2),IF($Q366&gt;54,IF(G370&lt;=($Q366-54),4,3)))))</f>
        <v>#N/A</v>
      </c>
      <c r="H371" s="115" t="e">
        <f t="shared" ref="H371:O371" si="188">IF($Q366&lt;=18,IF(H370&lt;=$Q366,1,0),IF($Q366&lt;=36,IF(H370&lt;=($Q366-18),2,1),IF($Q366&lt;=54,IF(H370&lt;=($Q366-36),3,2),IF($Q366&gt;54,IF(H370&lt;=($Q366-54),4,3)))))</f>
        <v>#N/A</v>
      </c>
      <c r="I371" s="115" t="e">
        <f t="shared" si="188"/>
        <v>#N/A</v>
      </c>
      <c r="J371" s="115" t="e">
        <f t="shared" si="188"/>
        <v>#N/A</v>
      </c>
      <c r="K371" s="115" t="e">
        <f t="shared" si="188"/>
        <v>#N/A</v>
      </c>
      <c r="L371" s="115" t="e">
        <f t="shared" si="188"/>
        <v>#N/A</v>
      </c>
      <c r="M371" s="115" t="e">
        <f t="shared" si="188"/>
        <v>#N/A</v>
      </c>
      <c r="N371" s="115" t="e">
        <f t="shared" si="188"/>
        <v>#N/A</v>
      </c>
      <c r="O371" s="116" t="e">
        <f t="shared" si="188"/>
        <v>#N/A</v>
      </c>
      <c r="P371" s="117" t="e">
        <f>SUM(G371:O371)</f>
        <v>#N/A</v>
      </c>
      <c r="Q371" s="116" t="e">
        <f t="shared" ref="Q371:Y371" si="189">IF($Q366&lt;=18,IF(Q370&lt;=$Q366,1,0),IF($Q366&lt;=36,IF(Q370&lt;=($Q366-18),2,1),IF($Q366&lt;=54,IF(Q370&lt;=($Q366-36),3,2),IF($Q366&gt;54,IF(Q370&lt;=($Q366-54),4,3)))))</f>
        <v>#N/A</v>
      </c>
      <c r="R371" s="116" t="e">
        <f t="shared" si="189"/>
        <v>#N/A</v>
      </c>
      <c r="S371" s="116" t="e">
        <f t="shared" si="189"/>
        <v>#N/A</v>
      </c>
      <c r="T371" s="116" t="e">
        <f t="shared" si="189"/>
        <v>#N/A</v>
      </c>
      <c r="U371" s="116" t="e">
        <f t="shared" si="189"/>
        <v>#N/A</v>
      </c>
      <c r="V371" s="116" t="e">
        <f t="shared" si="189"/>
        <v>#N/A</v>
      </c>
      <c r="W371" s="116" t="e">
        <f t="shared" si="189"/>
        <v>#N/A</v>
      </c>
      <c r="X371" s="116" t="e">
        <f t="shared" si="189"/>
        <v>#N/A</v>
      </c>
      <c r="Y371" s="116" t="e">
        <f t="shared" si="189"/>
        <v>#N/A</v>
      </c>
      <c r="Z371" s="118" t="e">
        <f>SUM(Q371:Y371)</f>
        <v>#N/A</v>
      </c>
      <c r="AA371" s="119" t="e">
        <f>P371+Z371</f>
        <v>#N/A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0">G23</f>
        <v>10</v>
      </c>
      <c r="H372" s="121">
        <f t="shared" si="190"/>
        <v>10</v>
      </c>
      <c r="I372" s="121">
        <f t="shared" si="190"/>
        <v>10</v>
      </c>
      <c r="J372" s="121">
        <f t="shared" si="190"/>
        <v>10</v>
      </c>
      <c r="K372" s="121">
        <f t="shared" si="190"/>
        <v>10</v>
      </c>
      <c r="L372" s="121">
        <f t="shared" si="190"/>
        <v>10</v>
      </c>
      <c r="M372" s="121">
        <f t="shared" si="190"/>
        <v>10</v>
      </c>
      <c r="N372" s="121">
        <f t="shared" si="190"/>
        <v>10</v>
      </c>
      <c r="O372" s="121">
        <f t="shared" si="190"/>
        <v>10</v>
      </c>
      <c r="P372" s="122">
        <f>SUM(G372:O372)</f>
        <v>90</v>
      </c>
      <c r="Q372" s="123">
        <f t="shared" ref="Q372:Y372" si="191">Q23</f>
        <v>10</v>
      </c>
      <c r="R372" s="121">
        <f t="shared" si="191"/>
        <v>10</v>
      </c>
      <c r="S372" s="121">
        <f t="shared" si="191"/>
        <v>10</v>
      </c>
      <c r="T372" s="121">
        <f t="shared" si="191"/>
        <v>10</v>
      </c>
      <c r="U372" s="121">
        <f t="shared" si="191"/>
        <v>10</v>
      </c>
      <c r="V372" s="121">
        <f t="shared" si="191"/>
        <v>10</v>
      </c>
      <c r="W372" s="121">
        <f t="shared" si="191"/>
        <v>10</v>
      </c>
      <c r="X372" s="121">
        <f t="shared" si="191"/>
        <v>10</v>
      </c>
      <c r="Y372" s="124">
        <f t="shared" si="191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2">IF(H372-H369=-1,3+H371)+IF(H372-H369=0,2+H371)+IF(H372-H369=1,1+H371)+IF(H372-H369=2,H371)+IF(H372-H369=3,IF(H371-1&gt;0,H371-1,0))+IF(H372-H369=4,IF(H371-2&gt;0,H371-2,0))</f>
        <v>0</v>
      </c>
      <c r="I373" s="127">
        <f t="shared" si="192"/>
        <v>0</v>
      </c>
      <c r="J373" s="127">
        <f t="shared" si="192"/>
        <v>0</v>
      </c>
      <c r="K373" s="127">
        <f t="shared" si="192"/>
        <v>0</v>
      </c>
      <c r="L373" s="127">
        <f t="shared" si="192"/>
        <v>0</v>
      </c>
      <c r="M373" s="127">
        <f t="shared" si="192"/>
        <v>0</v>
      </c>
      <c r="N373" s="127">
        <f t="shared" si="192"/>
        <v>0</v>
      </c>
      <c r="O373" s="128">
        <f t="shared" si="192"/>
        <v>0</v>
      </c>
      <c r="P373" s="129">
        <f>SUM(G373:O373)</f>
        <v>0</v>
      </c>
      <c r="Q373" s="130">
        <f t="shared" ref="Q373:Y373" si="193">IF(Q372-Q369=-1,3+Q371)+IF(Q372-Q369=0,2+Q371)+IF(Q372-Q369=1,1+Q371)+IF(Q372-Q369=2,Q371)+IF(Q372-Q369=3,IF(Q371-1&gt;0,Q371-1,0))+IF(Q372-Q369=4,IF(Q371-2&gt;0,Q371-2,0))</f>
        <v>0</v>
      </c>
      <c r="R373" s="131">
        <f t="shared" si="193"/>
        <v>0</v>
      </c>
      <c r="S373" s="131">
        <f t="shared" si="193"/>
        <v>0</v>
      </c>
      <c r="T373" s="131">
        <f t="shared" si="193"/>
        <v>0</v>
      </c>
      <c r="U373" s="131">
        <f t="shared" si="193"/>
        <v>0</v>
      </c>
      <c r="V373" s="131">
        <f t="shared" si="193"/>
        <v>0</v>
      </c>
      <c r="W373" s="131">
        <f t="shared" si="193"/>
        <v>0</v>
      </c>
      <c r="X373" s="131">
        <f t="shared" si="193"/>
        <v>0</v>
      </c>
      <c r="Y373" s="128">
        <f t="shared" si="193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4">IF(G372-G369=-2,4)+IF(G372-G369=-1,3)+IF(G372-G369=0,2)+IF(G372-G369=1,1)+IF(G372-G369&gt;2,0)</f>
        <v>0</v>
      </c>
      <c r="H374" s="134">
        <f t="shared" si="194"/>
        <v>0</v>
      </c>
      <c r="I374" s="134">
        <f t="shared" si="194"/>
        <v>0</v>
      </c>
      <c r="J374" s="134">
        <f t="shared" si="194"/>
        <v>0</v>
      </c>
      <c r="K374" s="134">
        <f t="shared" si="194"/>
        <v>0</v>
      </c>
      <c r="L374" s="134">
        <f t="shared" si="194"/>
        <v>0</v>
      </c>
      <c r="M374" s="134">
        <f t="shared" si="194"/>
        <v>0</v>
      </c>
      <c r="N374" s="134">
        <f t="shared" si="194"/>
        <v>0</v>
      </c>
      <c r="O374" s="135">
        <f t="shared" si="194"/>
        <v>0</v>
      </c>
      <c r="P374" s="136">
        <f>SUM(G374:O374)</f>
        <v>0</v>
      </c>
      <c r="Q374" s="135">
        <f t="shared" ref="Q374:Y374" si="195">IF(Q372-Q369=-2,4)+IF(Q372-Q369=-1,3)+IF(Q372-Q369=0,2)+IF(Q372-Q369=1,1)+IF(Q372-Q369&gt;2,0)</f>
        <v>0</v>
      </c>
      <c r="R374" s="135">
        <f t="shared" si="195"/>
        <v>0</v>
      </c>
      <c r="S374" s="135">
        <f t="shared" si="195"/>
        <v>0</v>
      </c>
      <c r="T374" s="135">
        <f t="shared" si="195"/>
        <v>0</v>
      </c>
      <c r="U374" s="135">
        <f t="shared" si="195"/>
        <v>0</v>
      </c>
      <c r="V374" s="135">
        <f t="shared" si="195"/>
        <v>0</v>
      </c>
      <c r="W374" s="135">
        <f t="shared" si="195"/>
        <v>0</v>
      </c>
      <c r="X374" s="135">
        <f t="shared" si="195"/>
        <v>0</v>
      </c>
      <c r="Y374" s="135">
        <f t="shared" si="195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6">H372-H369</f>
        <v>6</v>
      </c>
      <c r="I375" s="24">
        <f t="shared" si="196"/>
        <v>5</v>
      </c>
      <c r="J375" s="24">
        <f t="shared" si="196"/>
        <v>6</v>
      </c>
      <c r="K375" s="24">
        <f t="shared" si="196"/>
        <v>7</v>
      </c>
      <c r="L375" s="24">
        <f t="shared" si="196"/>
        <v>5</v>
      </c>
      <c r="M375" s="24">
        <f t="shared" si="196"/>
        <v>7</v>
      </c>
      <c r="N375" s="24">
        <f t="shared" si="196"/>
        <v>5</v>
      </c>
      <c r="O375" s="15">
        <f t="shared" si="196"/>
        <v>7</v>
      </c>
      <c r="P375" s="15"/>
      <c r="Q375" s="15">
        <f t="shared" ref="Q375:Y375" si="197">Q372-Q369</f>
        <v>6</v>
      </c>
      <c r="R375" s="15">
        <f t="shared" si="197"/>
        <v>6</v>
      </c>
      <c r="S375" s="15">
        <f t="shared" si="197"/>
        <v>7</v>
      </c>
      <c r="T375" s="15">
        <f t="shared" si="197"/>
        <v>5</v>
      </c>
      <c r="U375" s="15">
        <f t="shared" si="197"/>
        <v>7</v>
      </c>
      <c r="V375" s="15">
        <f t="shared" si="197"/>
        <v>6</v>
      </c>
      <c r="W375" s="15">
        <f t="shared" si="197"/>
        <v>6</v>
      </c>
      <c r="X375" s="15">
        <f t="shared" si="197"/>
        <v>5</v>
      </c>
      <c r="Y375" s="15">
        <f t="shared" si="197"/>
        <v>6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37684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8">H$9</f>
        <v>4</v>
      </c>
      <c r="I392" s="103">
        <f t="shared" si="198"/>
        <v>5</v>
      </c>
      <c r="J392" s="103">
        <f t="shared" si="198"/>
        <v>4</v>
      </c>
      <c r="K392" s="103">
        <f t="shared" si="198"/>
        <v>3</v>
      </c>
      <c r="L392" s="103">
        <f t="shared" si="198"/>
        <v>5</v>
      </c>
      <c r="M392" s="103">
        <f t="shared" si="198"/>
        <v>3</v>
      </c>
      <c r="N392" s="103">
        <f t="shared" si="198"/>
        <v>5</v>
      </c>
      <c r="O392" s="103">
        <f t="shared" si="198"/>
        <v>3</v>
      </c>
      <c r="P392" s="104">
        <f>SUM(G392:O392)</f>
        <v>36</v>
      </c>
      <c r="Q392" s="103">
        <f t="shared" ref="Q392:Y392" si="199">Q$9</f>
        <v>4</v>
      </c>
      <c r="R392" s="105">
        <f t="shared" si="199"/>
        <v>4</v>
      </c>
      <c r="S392" s="105">
        <f t="shared" si="199"/>
        <v>3</v>
      </c>
      <c r="T392" s="105">
        <f t="shared" si="199"/>
        <v>5</v>
      </c>
      <c r="U392" s="105">
        <f t="shared" si="199"/>
        <v>3</v>
      </c>
      <c r="V392" s="105">
        <f t="shared" si="199"/>
        <v>4</v>
      </c>
      <c r="W392" s="105">
        <f t="shared" si="199"/>
        <v>4</v>
      </c>
      <c r="X392" s="105">
        <f t="shared" si="199"/>
        <v>5</v>
      </c>
      <c r="Y392" s="106">
        <f t="shared" si="19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200">H$10</f>
        <v>8</v>
      </c>
      <c r="I393" s="108">
        <f t="shared" si="200"/>
        <v>12</v>
      </c>
      <c r="J393" s="108">
        <f t="shared" si="200"/>
        <v>14</v>
      </c>
      <c r="K393" s="108">
        <f t="shared" si="200"/>
        <v>2</v>
      </c>
      <c r="L393" s="108">
        <f t="shared" si="200"/>
        <v>10</v>
      </c>
      <c r="M393" s="108">
        <f t="shared" si="200"/>
        <v>18</v>
      </c>
      <c r="N393" s="108">
        <f t="shared" si="200"/>
        <v>16</v>
      </c>
      <c r="O393" s="109">
        <f t="shared" si="200"/>
        <v>6</v>
      </c>
      <c r="P393" s="110"/>
      <c r="Q393" s="111">
        <f t="shared" ref="Q393:Y393" si="201">Q$10</f>
        <v>1</v>
      </c>
      <c r="R393" s="112">
        <f t="shared" si="201"/>
        <v>9</v>
      </c>
      <c r="S393" s="112">
        <f t="shared" si="201"/>
        <v>11</v>
      </c>
      <c r="T393" s="112">
        <f t="shared" si="201"/>
        <v>5</v>
      </c>
      <c r="U393" s="112">
        <f t="shared" si="201"/>
        <v>17</v>
      </c>
      <c r="V393" s="112">
        <f t="shared" si="201"/>
        <v>15</v>
      </c>
      <c r="W393" s="112">
        <f t="shared" si="201"/>
        <v>3</v>
      </c>
      <c r="X393" s="112">
        <f t="shared" si="201"/>
        <v>13</v>
      </c>
      <c r="Y393" s="109">
        <f t="shared" si="20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2">IF($Q389&lt;=18,IF(H393&lt;=$Q389,1,0),IF($Q389&lt;=36,IF(H393&lt;=($Q389-18),2,1),IF($Q389&lt;=54,IF(H393&lt;=($Q389-36),3,2),IF($Q389&gt;54,IF(H393&lt;=($Q389-54),4,3)))))</f>
        <v>#N/A</v>
      </c>
      <c r="I394" s="115" t="e">
        <f t="shared" si="202"/>
        <v>#N/A</v>
      </c>
      <c r="J394" s="115" t="e">
        <f t="shared" si="202"/>
        <v>#N/A</v>
      </c>
      <c r="K394" s="115" t="e">
        <f t="shared" si="202"/>
        <v>#N/A</v>
      </c>
      <c r="L394" s="115" t="e">
        <f t="shared" si="202"/>
        <v>#N/A</v>
      </c>
      <c r="M394" s="115" t="e">
        <f t="shared" si="202"/>
        <v>#N/A</v>
      </c>
      <c r="N394" s="115" t="e">
        <f t="shared" si="202"/>
        <v>#N/A</v>
      </c>
      <c r="O394" s="116" t="e">
        <f t="shared" si="202"/>
        <v>#N/A</v>
      </c>
      <c r="P394" s="117" t="e">
        <f>SUM(G394:O394)</f>
        <v>#N/A</v>
      </c>
      <c r="Q394" s="116" t="e">
        <f t="shared" ref="Q394:Y394" si="203">IF($Q389&lt;=18,IF(Q393&lt;=$Q389,1,0),IF($Q389&lt;=36,IF(Q393&lt;=($Q389-18),2,1),IF($Q389&lt;=54,IF(Q393&lt;=($Q389-36),3,2),IF($Q389&gt;54,IF(Q393&lt;=($Q389-54),4,3)))))</f>
        <v>#N/A</v>
      </c>
      <c r="R394" s="116" t="e">
        <f t="shared" si="203"/>
        <v>#N/A</v>
      </c>
      <c r="S394" s="116" t="e">
        <f t="shared" si="203"/>
        <v>#N/A</v>
      </c>
      <c r="T394" s="116" t="e">
        <f t="shared" si="203"/>
        <v>#N/A</v>
      </c>
      <c r="U394" s="116" t="e">
        <f t="shared" si="203"/>
        <v>#N/A</v>
      </c>
      <c r="V394" s="116" t="e">
        <f t="shared" si="203"/>
        <v>#N/A</v>
      </c>
      <c r="W394" s="116" t="e">
        <f t="shared" si="203"/>
        <v>#N/A</v>
      </c>
      <c r="X394" s="116" t="e">
        <f t="shared" si="203"/>
        <v>#N/A</v>
      </c>
      <c r="Y394" s="116" t="e">
        <f t="shared" si="203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4">G24</f>
        <v>10</v>
      </c>
      <c r="H395" s="121">
        <f t="shared" si="204"/>
        <v>10</v>
      </c>
      <c r="I395" s="121">
        <f t="shared" si="204"/>
        <v>10</v>
      </c>
      <c r="J395" s="121">
        <f t="shared" si="204"/>
        <v>10</v>
      </c>
      <c r="K395" s="121">
        <f t="shared" si="204"/>
        <v>10</v>
      </c>
      <c r="L395" s="121">
        <f t="shared" si="204"/>
        <v>10</v>
      </c>
      <c r="M395" s="121">
        <f t="shared" si="204"/>
        <v>10</v>
      </c>
      <c r="N395" s="121">
        <f t="shared" si="204"/>
        <v>10</v>
      </c>
      <c r="O395" s="121">
        <f t="shared" si="204"/>
        <v>10</v>
      </c>
      <c r="P395" s="122">
        <f>SUM(G395:O395)</f>
        <v>90</v>
      </c>
      <c r="Q395" s="123">
        <f t="shared" ref="Q395:Y395" si="205">Q24</f>
        <v>10</v>
      </c>
      <c r="R395" s="121">
        <f t="shared" si="205"/>
        <v>10</v>
      </c>
      <c r="S395" s="121">
        <f t="shared" si="205"/>
        <v>10</v>
      </c>
      <c r="T395" s="121">
        <f t="shared" si="205"/>
        <v>10</v>
      </c>
      <c r="U395" s="121">
        <f t="shared" si="205"/>
        <v>10</v>
      </c>
      <c r="V395" s="121">
        <f t="shared" si="205"/>
        <v>10</v>
      </c>
      <c r="W395" s="121">
        <f t="shared" si="205"/>
        <v>10</v>
      </c>
      <c r="X395" s="121">
        <f t="shared" si="205"/>
        <v>10</v>
      </c>
      <c r="Y395" s="124">
        <f t="shared" si="205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6">IF(H395-H392=-1,3+H394)+IF(H395-H392=0,2+H394)+IF(H395-H392=1,1+H394)+IF(H395-H392=2,H394)+IF(H395-H392=3,IF(H394-1&gt;0,H394-1,0))+IF(H395-H392=4,IF(H394-2&gt;0,H394-2,0))</f>
        <v>0</v>
      </c>
      <c r="I396" s="127">
        <f t="shared" si="206"/>
        <v>0</v>
      </c>
      <c r="J396" s="127">
        <f t="shared" si="206"/>
        <v>0</v>
      </c>
      <c r="K396" s="127">
        <f t="shared" si="206"/>
        <v>0</v>
      </c>
      <c r="L396" s="127">
        <f t="shared" si="206"/>
        <v>0</v>
      </c>
      <c r="M396" s="127">
        <f t="shared" si="206"/>
        <v>0</v>
      </c>
      <c r="N396" s="127">
        <f t="shared" si="206"/>
        <v>0</v>
      </c>
      <c r="O396" s="128">
        <f t="shared" si="206"/>
        <v>0</v>
      </c>
      <c r="P396" s="129">
        <f>SUM(G396:O396)</f>
        <v>0</v>
      </c>
      <c r="Q396" s="130">
        <f t="shared" ref="Q396:Y396" si="207">IF(Q395-Q392=-1,3+Q394)+IF(Q395-Q392=0,2+Q394)+IF(Q395-Q392=1,1+Q394)+IF(Q395-Q392=2,Q394)+IF(Q395-Q392=3,IF(Q394-1&gt;0,Q394-1,0))+IF(Q395-Q392=4,IF(Q394-2&gt;0,Q394-2,0))</f>
        <v>0</v>
      </c>
      <c r="R396" s="131">
        <f t="shared" si="207"/>
        <v>0</v>
      </c>
      <c r="S396" s="131">
        <f t="shared" si="207"/>
        <v>0</v>
      </c>
      <c r="T396" s="131">
        <f t="shared" si="207"/>
        <v>0</v>
      </c>
      <c r="U396" s="131">
        <f t="shared" si="207"/>
        <v>0</v>
      </c>
      <c r="V396" s="131">
        <f t="shared" si="207"/>
        <v>0</v>
      </c>
      <c r="W396" s="131">
        <f t="shared" si="207"/>
        <v>0</v>
      </c>
      <c r="X396" s="131">
        <f t="shared" si="207"/>
        <v>0</v>
      </c>
      <c r="Y396" s="128">
        <f t="shared" si="207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8">IF(G395-G392=-2,4)+IF(G395-G392=-1,3)+IF(G395-G392=0,2)+IF(G395-G392=1,1)+IF(G395-G392&gt;2,0)</f>
        <v>0</v>
      </c>
      <c r="H397" s="134">
        <f t="shared" si="208"/>
        <v>0</v>
      </c>
      <c r="I397" s="134">
        <f t="shared" si="208"/>
        <v>0</v>
      </c>
      <c r="J397" s="134">
        <f t="shared" si="208"/>
        <v>0</v>
      </c>
      <c r="K397" s="134">
        <f t="shared" si="208"/>
        <v>0</v>
      </c>
      <c r="L397" s="134">
        <f t="shared" si="208"/>
        <v>0</v>
      </c>
      <c r="M397" s="134">
        <f t="shared" si="208"/>
        <v>0</v>
      </c>
      <c r="N397" s="134">
        <f t="shared" si="208"/>
        <v>0</v>
      </c>
      <c r="O397" s="135">
        <f t="shared" si="208"/>
        <v>0</v>
      </c>
      <c r="P397" s="136">
        <f>SUM(G397:O397)</f>
        <v>0</v>
      </c>
      <c r="Q397" s="135">
        <f t="shared" ref="Q397:Y397" si="209">IF(Q395-Q392=-2,4)+IF(Q395-Q392=-1,3)+IF(Q395-Q392=0,2)+IF(Q395-Q392=1,1)+IF(Q395-Q392&gt;2,0)</f>
        <v>0</v>
      </c>
      <c r="R397" s="135">
        <f t="shared" si="209"/>
        <v>0</v>
      </c>
      <c r="S397" s="135">
        <f t="shared" si="209"/>
        <v>0</v>
      </c>
      <c r="T397" s="135">
        <f t="shared" si="209"/>
        <v>0</v>
      </c>
      <c r="U397" s="135">
        <f t="shared" si="209"/>
        <v>0</v>
      </c>
      <c r="V397" s="135">
        <f t="shared" si="209"/>
        <v>0</v>
      </c>
      <c r="W397" s="135">
        <f t="shared" si="209"/>
        <v>0</v>
      </c>
      <c r="X397" s="135">
        <f t="shared" si="209"/>
        <v>0</v>
      </c>
      <c r="Y397" s="135">
        <f t="shared" si="209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0">H395-H392</f>
        <v>6</v>
      </c>
      <c r="I398" s="24">
        <f t="shared" si="210"/>
        <v>5</v>
      </c>
      <c r="J398" s="24">
        <f t="shared" si="210"/>
        <v>6</v>
      </c>
      <c r="K398" s="24">
        <f t="shared" si="210"/>
        <v>7</v>
      </c>
      <c r="L398" s="24">
        <f t="shared" si="210"/>
        <v>5</v>
      </c>
      <c r="M398" s="24">
        <f t="shared" si="210"/>
        <v>7</v>
      </c>
      <c r="N398" s="24">
        <f t="shared" si="210"/>
        <v>5</v>
      </c>
      <c r="O398" s="15">
        <f t="shared" si="210"/>
        <v>7</v>
      </c>
      <c r="P398" s="15"/>
      <c r="Q398" s="15">
        <f t="shared" ref="Q398:Y398" si="211">Q395-Q392</f>
        <v>6</v>
      </c>
      <c r="R398" s="15">
        <f t="shared" si="211"/>
        <v>6</v>
      </c>
      <c r="S398" s="15">
        <f t="shared" si="211"/>
        <v>7</v>
      </c>
      <c r="T398" s="15">
        <f t="shared" si="211"/>
        <v>5</v>
      </c>
      <c r="U398" s="15">
        <f t="shared" si="211"/>
        <v>7</v>
      </c>
      <c r="V398" s="15">
        <f t="shared" si="211"/>
        <v>6</v>
      </c>
      <c r="W398" s="15">
        <f t="shared" si="211"/>
        <v>6</v>
      </c>
      <c r="X398" s="15">
        <f t="shared" si="211"/>
        <v>5</v>
      </c>
      <c r="Y398" s="15">
        <f t="shared" si="211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37684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2">H$9</f>
        <v>4</v>
      </c>
      <c r="I415" s="103">
        <f t="shared" si="212"/>
        <v>5</v>
      </c>
      <c r="J415" s="103">
        <f t="shared" si="212"/>
        <v>4</v>
      </c>
      <c r="K415" s="103">
        <f t="shared" si="212"/>
        <v>3</v>
      </c>
      <c r="L415" s="103">
        <f t="shared" si="212"/>
        <v>5</v>
      </c>
      <c r="M415" s="103">
        <f t="shared" si="212"/>
        <v>3</v>
      </c>
      <c r="N415" s="103">
        <f t="shared" si="212"/>
        <v>5</v>
      </c>
      <c r="O415" s="103">
        <f t="shared" si="212"/>
        <v>3</v>
      </c>
      <c r="P415" s="104">
        <f>SUM(G415:O415)</f>
        <v>36</v>
      </c>
      <c r="Q415" s="103">
        <f t="shared" ref="Q415:Y415" si="213">Q$9</f>
        <v>4</v>
      </c>
      <c r="R415" s="105">
        <f t="shared" si="213"/>
        <v>4</v>
      </c>
      <c r="S415" s="105">
        <f t="shared" si="213"/>
        <v>3</v>
      </c>
      <c r="T415" s="105">
        <f t="shared" si="213"/>
        <v>5</v>
      </c>
      <c r="U415" s="105">
        <f t="shared" si="213"/>
        <v>3</v>
      </c>
      <c r="V415" s="105">
        <f t="shared" si="213"/>
        <v>4</v>
      </c>
      <c r="W415" s="105">
        <f t="shared" si="213"/>
        <v>4</v>
      </c>
      <c r="X415" s="105">
        <f t="shared" si="213"/>
        <v>5</v>
      </c>
      <c r="Y415" s="106">
        <f t="shared" si="213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214">H$10</f>
        <v>8</v>
      </c>
      <c r="I416" s="108">
        <f t="shared" si="214"/>
        <v>12</v>
      </c>
      <c r="J416" s="108">
        <f t="shared" si="214"/>
        <v>14</v>
      </c>
      <c r="K416" s="108">
        <f t="shared" si="214"/>
        <v>2</v>
      </c>
      <c r="L416" s="108">
        <f t="shared" si="214"/>
        <v>10</v>
      </c>
      <c r="M416" s="108">
        <f t="shared" si="214"/>
        <v>18</v>
      </c>
      <c r="N416" s="108">
        <f t="shared" si="214"/>
        <v>16</v>
      </c>
      <c r="O416" s="109">
        <f t="shared" si="214"/>
        <v>6</v>
      </c>
      <c r="P416" s="110"/>
      <c r="Q416" s="111">
        <f t="shared" ref="Q416:Y416" si="215">Q$10</f>
        <v>1</v>
      </c>
      <c r="R416" s="112">
        <f t="shared" si="215"/>
        <v>9</v>
      </c>
      <c r="S416" s="112">
        <f t="shared" si="215"/>
        <v>11</v>
      </c>
      <c r="T416" s="112">
        <f t="shared" si="215"/>
        <v>5</v>
      </c>
      <c r="U416" s="112">
        <f t="shared" si="215"/>
        <v>17</v>
      </c>
      <c r="V416" s="112">
        <f t="shared" si="215"/>
        <v>15</v>
      </c>
      <c r="W416" s="112">
        <f t="shared" si="215"/>
        <v>3</v>
      </c>
      <c r="X416" s="112">
        <f t="shared" si="215"/>
        <v>13</v>
      </c>
      <c r="Y416" s="109">
        <f t="shared" si="215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6">IF($Q412&lt;=18,IF(H416&lt;=$Q412,1,0),IF($Q412&lt;=36,IF(H416&lt;=($Q412-18),2,1),IF($Q412&lt;=54,IF(H416&lt;=($Q412-36),3,2),IF($Q412&gt;54,IF(H416&lt;=($Q412-54),4,3)))))</f>
        <v>#N/A</v>
      </c>
      <c r="I417" s="115" t="e">
        <f t="shared" si="216"/>
        <v>#N/A</v>
      </c>
      <c r="J417" s="115" t="e">
        <f t="shared" si="216"/>
        <v>#N/A</v>
      </c>
      <c r="K417" s="115" t="e">
        <f t="shared" si="216"/>
        <v>#N/A</v>
      </c>
      <c r="L417" s="115" t="e">
        <f t="shared" si="216"/>
        <v>#N/A</v>
      </c>
      <c r="M417" s="115" t="e">
        <f t="shared" si="216"/>
        <v>#N/A</v>
      </c>
      <c r="N417" s="115" t="e">
        <f t="shared" si="216"/>
        <v>#N/A</v>
      </c>
      <c r="O417" s="116" t="e">
        <f t="shared" si="216"/>
        <v>#N/A</v>
      </c>
      <c r="P417" s="117" t="e">
        <f>SUM(G417:O417)</f>
        <v>#N/A</v>
      </c>
      <c r="Q417" s="116" t="e">
        <f t="shared" ref="Q417:Y417" si="217">IF($Q412&lt;=18,IF(Q416&lt;=$Q412,1,0),IF($Q412&lt;=36,IF(Q416&lt;=($Q412-18),2,1),IF($Q412&lt;=54,IF(Q416&lt;=($Q412-36),3,2),IF($Q412&gt;54,IF(Q416&lt;=($Q412-54),4,3)))))</f>
        <v>#N/A</v>
      </c>
      <c r="R417" s="116" t="e">
        <f t="shared" si="217"/>
        <v>#N/A</v>
      </c>
      <c r="S417" s="116" t="e">
        <f t="shared" si="217"/>
        <v>#N/A</v>
      </c>
      <c r="T417" s="116" t="e">
        <f t="shared" si="217"/>
        <v>#N/A</v>
      </c>
      <c r="U417" s="116" t="e">
        <f t="shared" si="217"/>
        <v>#N/A</v>
      </c>
      <c r="V417" s="116" t="e">
        <f t="shared" si="217"/>
        <v>#N/A</v>
      </c>
      <c r="W417" s="116" t="e">
        <f t="shared" si="217"/>
        <v>#N/A</v>
      </c>
      <c r="X417" s="116" t="e">
        <f t="shared" si="217"/>
        <v>#N/A</v>
      </c>
      <c r="Y417" s="116" t="e">
        <f t="shared" si="217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8">G25</f>
        <v>10</v>
      </c>
      <c r="H418" s="121">
        <f t="shared" si="218"/>
        <v>10</v>
      </c>
      <c r="I418" s="121">
        <f t="shared" si="218"/>
        <v>10</v>
      </c>
      <c r="J418" s="121">
        <f t="shared" si="218"/>
        <v>10</v>
      </c>
      <c r="K418" s="121">
        <f t="shared" si="218"/>
        <v>10</v>
      </c>
      <c r="L418" s="121">
        <f t="shared" si="218"/>
        <v>10</v>
      </c>
      <c r="M418" s="121">
        <f t="shared" si="218"/>
        <v>10</v>
      </c>
      <c r="N418" s="121">
        <f t="shared" si="218"/>
        <v>10</v>
      </c>
      <c r="O418" s="121">
        <f t="shared" si="218"/>
        <v>10</v>
      </c>
      <c r="P418" s="122">
        <f>SUM(G418:O418)</f>
        <v>90</v>
      </c>
      <c r="Q418" s="123">
        <f t="shared" ref="Q418:Y418" si="219">Q25</f>
        <v>10</v>
      </c>
      <c r="R418" s="121">
        <f t="shared" si="219"/>
        <v>10</v>
      </c>
      <c r="S418" s="121">
        <f t="shared" si="219"/>
        <v>10</v>
      </c>
      <c r="T418" s="121">
        <f t="shared" si="219"/>
        <v>10</v>
      </c>
      <c r="U418" s="121">
        <f t="shared" si="219"/>
        <v>10</v>
      </c>
      <c r="V418" s="121">
        <f t="shared" si="219"/>
        <v>10</v>
      </c>
      <c r="W418" s="121">
        <f t="shared" si="219"/>
        <v>10</v>
      </c>
      <c r="X418" s="121">
        <f t="shared" si="219"/>
        <v>10</v>
      </c>
      <c r="Y418" s="124">
        <f t="shared" si="219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0">IF(H418-H415=-1,3+H417)+IF(H418-H415=0,2+H417)+IF(H418-H415=1,1+H417)+IF(H418-H415=2,H417)+IF(H418-H415=3,IF(H417-1&gt;0,H417-1,0))+IF(H418-H415=4,IF(H417-2&gt;0,H417-2,0))</f>
        <v>0</v>
      </c>
      <c r="I419" s="127">
        <f t="shared" si="220"/>
        <v>0</v>
      </c>
      <c r="J419" s="127">
        <f t="shared" si="220"/>
        <v>0</v>
      </c>
      <c r="K419" s="127">
        <f t="shared" si="220"/>
        <v>0</v>
      </c>
      <c r="L419" s="127">
        <f t="shared" si="220"/>
        <v>0</v>
      </c>
      <c r="M419" s="127">
        <f t="shared" si="220"/>
        <v>0</v>
      </c>
      <c r="N419" s="127">
        <f t="shared" si="220"/>
        <v>0</v>
      </c>
      <c r="O419" s="128">
        <f t="shared" si="220"/>
        <v>0</v>
      </c>
      <c r="P419" s="129">
        <f>SUM(G419:O419)</f>
        <v>0</v>
      </c>
      <c r="Q419" s="130">
        <f t="shared" ref="Q419:Y419" si="221">IF(Q418-Q415=-1,3+Q417)+IF(Q418-Q415=0,2+Q417)+IF(Q418-Q415=1,1+Q417)+IF(Q418-Q415=2,Q417)+IF(Q418-Q415=3,IF(Q417-1&gt;0,Q417-1,0))+IF(Q418-Q415=4,IF(Q417-2&gt;0,Q417-2,0))</f>
        <v>0</v>
      </c>
      <c r="R419" s="131">
        <f t="shared" si="221"/>
        <v>0</v>
      </c>
      <c r="S419" s="131">
        <f t="shared" si="221"/>
        <v>0</v>
      </c>
      <c r="T419" s="131">
        <f t="shared" si="221"/>
        <v>0</v>
      </c>
      <c r="U419" s="131">
        <f t="shared" si="221"/>
        <v>0</v>
      </c>
      <c r="V419" s="131">
        <f t="shared" si="221"/>
        <v>0</v>
      </c>
      <c r="W419" s="131">
        <f t="shared" si="221"/>
        <v>0</v>
      </c>
      <c r="X419" s="131">
        <f t="shared" si="221"/>
        <v>0</v>
      </c>
      <c r="Y419" s="128">
        <f t="shared" si="221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2">IF(G418-G415=-2,4)+IF(G418-G415=-1,3)+IF(G418-G415=0,2)+IF(G418-G415=1,1)+IF(G418-G415&gt;2,0)</f>
        <v>0</v>
      </c>
      <c r="H420" s="134">
        <f t="shared" si="222"/>
        <v>0</v>
      </c>
      <c r="I420" s="134">
        <f t="shared" si="222"/>
        <v>0</v>
      </c>
      <c r="J420" s="134">
        <f t="shared" si="222"/>
        <v>0</v>
      </c>
      <c r="K420" s="134">
        <f t="shared" si="222"/>
        <v>0</v>
      </c>
      <c r="L420" s="134">
        <f t="shared" si="222"/>
        <v>0</v>
      </c>
      <c r="M420" s="134">
        <f t="shared" si="222"/>
        <v>0</v>
      </c>
      <c r="N420" s="134">
        <f t="shared" si="222"/>
        <v>0</v>
      </c>
      <c r="O420" s="135">
        <f t="shared" si="222"/>
        <v>0</v>
      </c>
      <c r="P420" s="136">
        <f>SUM(G420:O420)</f>
        <v>0</v>
      </c>
      <c r="Q420" s="135">
        <f t="shared" ref="Q420:Y420" si="223">IF(Q418-Q415=-2,4)+IF(Q418-Q415=-1,3)+IF(Q418-Q415=0,2)+IF(Q418-Q415=1,1)+IF(Q418-Q415&gt;2,0)</f>
        <v>0</v>
      </c>
      <c r="R420" s="135">
        <f t="shared" si="223"/>
        <v>0</v>
      </c>
      <c r="S420" s="135">
        <f t="shared" si="223"/>
        <v>0</v>
      </c>
      <c r="T420" s="135">
        <f t="shared" si="223"/>
        <v>0</v>
      </c>
      <c r="U420" s="135">
        <f t="shared" si="223"/>
        <v>0</v>
      </c>
      <c r="V420" s="135">
        <f t="shared" si="223"/>
        <v>0</v>
      </c>
      <c r="W420" s="135">
        <f t="shared" si="223"/>
        <v>0</v>
      </c>
      <c r="X420" s="135">
        <f t="shared" si="223"/>
        <v>0</v>
      </c>
      <c r="Y420" s="135">
        <f t="shared" si="223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4">H418-H415</f>
        <v>6</v>
      </c>
      <c r="I421" s="24">
        <f t="shared" si="224"/>
        <v>5</v>
      </c>
      <c r="J421" s="24">
        <f t="shared" si="224"/>
        <v>6</v>
      </c>
      <c r="K421" s="24">
        <f t="shared" si="224"/>
        <v>7</v>
      </c>
      <c r="L421" s="24">
        <f t="shared" si="224"/>
        <v>5</v>
      </c>
      <c r="M421" s="24">
        <f t="shared" si="224"/>
        <v>7</v>
      </c>
      <c r="N421" s="24">
        <f t="shared" si="224"/>
        <v>5</v>
      </c>
      <c r="O421" s="15">
        <f t="shared" si="224"/>
        <v>7</v>
      </c>
      <c r="P421" s="15"/>
      <c r="Q421" s="15">
        <f t="shared" ref="Q421:Y421" si="225">Q418-Q415</f>
        <v>6</v>
      </c>
      <c r="R421" s="15">
        <f t="shared" si="225"/>
        <v>6</v>
      </c>
      <c r="S421" s="15">
        <f t="shared" si="225"/>
        <v>7</v>
      </c>
      <c r="T421" s="15">
        <f t="shared" si="225"/>
        <v>5</v>
      </c>
      <c r="U421" s="15">
        <f t="shared" si="225"/>
        <v>7</v>
      </c>
      <c r="V421" s="15">
        <f t="shared" si="225"/>
        <v>6</v>
      </c>
      <c r="W421" s="15">
        <f t="shared" si="225"/>
        <v>6</v>
      </c>
      <c r="X421" s="15">
        <f t="shared" si="225"/>
        <v>5</v>
      </c>
      <c r="Y421" s="15">
        <f t="shared" si="225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37684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6">H$9</f>
        <v>4</v>
      </c>
      <c r="I438" s="103">
        <f t="shared" si="226"/>
        <v>5</v>
      </c>
      <c r="J438" s="103">
        <f t="shared" si="226"/>
        <v>4</v>
      </c>
      <c r="K438" s="103">
        <f t="shared" si="226"/>
        <v>3</v>
      </c>
      <c r="L438" s="103">
        <f t="shared" si="226"/>
        <v>5</v>
      </c>
      <c r="M438" s="103">
        <f t="shared" si="226"/>
        <v>3</v>
      </c>
      <c r="N438" s="103">
        <f t="shared" si="226"/>
        <v>5</v>
      </c>
      <c r="O438" s="103">
        <f t="shared" si="226"/>
        <v>3</v>
      </c>
      <c r="P438" s="104">
        <f>SUM(G438:O438)</f>
        <v>36</v>
      </c>
      <c r="Q438" s="103">
        <f t="shared" ref="Q438:Y438" si="227">Q$9</f>
        <v>4</v>
      </c>
      <c r="R438" s="105">
        <f t="shared" si="227"/>
        <v>4</v>
      </c>
      <c r="S438" s="105">
        <f t="shared" si="227"/>
        <v>3</v>
      </c>
      <c r="T438" s="105">
        <f t="shared" si="227"/>
        <v>5</v>
      </c>
      <c r="U438" s="105">
        <f t="shared" si="227"/>
        <v>3</v>
      </c>
      <c r="V438" s="105">
        <f t="shared" si="227"/>
        <v>4</v>
      </c>
      <c r="W438" s="105">
        <f t="shared" si="227"/>
        <v>4</v>
      </c>
      <c r="X438" s="105">
        <f t="shared" si="227"/>
        <v>5</v>
      </c>
      <c r="Y438" s="106">
        <f t="shared" si="22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228">H$10</f>
        <v>8</v>
      </c>
      <c r="I439" s="108">
        <f t="shared" si="228"/>
        <v>12</v>
      </c>
      <c r="J439" s="108">
        <f t="shared" si="228"/>
        <v>14</v>
      </c>
      <c r="K439" s="108">
        <f t="shared" si="228"/>
        <v>2</v>
      </c>
      <c r="L439" s="108">
        <f t="shared" si="228"/>
        <v>10</v>
      </c>
      <c r="M439" s="108">
        <f t="shared" si="228"/>
        <v>18</v>
      </c>
      <c r="N439" s="108">
        <f t="shared" si="228"/>
        <v>16</v>
      </c>
      <c r="O439" s="109">
        <f t="shared" si="228"/>
        <v>6</v>
      </c>
      <c r="P439" s="110"/>
      <c r="Q439" s="111">
        <f t="shared" ref="Q439:Y439" si="229">Q$10</f>
        <v>1</v>
      </c>
      <c r="R439" s="112">
        <f t="shared" si="229"/>
        <v>9</v>
      </c>
      <c r="S439" s="112">
        <f t="shared" si="229"/>
        <v>11</v>
      </c>
      <c r="T439" s="112">
        <f t="shared" si="229"/>
        <v>5</v>
      </c>
      <c r="U439" s="112">
        <f t="shared" si="229"/>
        <v>17</v>
      </c>
      <c r="V439" s="112">
        <f t="shared" si="229"/>
        <v>15</v>
      </c>
      <c r="W439" s="112">
        <f t="shared" si="229"/>
        <v>3</v>
      </c>
      <c r="X439" s="112">
        <f t="shared" si="229"/>
        <v>13</v>
      </c>
      <c r="Y439" s="109">
        <f t="shared" si="22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0">IF($Q435&lt;=18,IF(H439&lt;=$Q435,1,0),IF($Q435&lt;=36,IF(H439&lt;=($Q435-18),2,1),IF($Q435&lt;=54,IF(H439&lt;=($Q435-36),3,2),IF($Q435&gt;54,IF(H439&lt;=($Q435-54),4,3)))))</f>
        <v>#N/A</v>
      </c>
      <c r="I440" s="115" t="e">
        <f t="shared" si="230"/>
        <v>#N/A</v>
      </c>
      <c r="J440" s="115" t="e">
        <f t="shared" si="230"/>
        <v>#N/A</v>
      </c>
      <c r="K440" s="115" t="e">
        <f t="shared" si="230"/>
        <v>#N/A</v>
      </c>
      <c r="L440" s="115" t="e">
        <f t="shared" si="230"/>
        <v>#N/A</v>
      </c>
      <c r="M440" s="115" t="e">
        <f t="shared" si="230"/>
        <v>#N/A</v>
      </c>
      <c r="N440" s="115" t="e">
        <f t="shared" si="230"/>
        <v>#N/A</v>
      </c>
      <c r="O440" s="116" t="e">
        <f t="shared" si="230"/>
        <v>#N/A</v>
      </c>
      <c r="P440" s="117" t="e">
        <f>SUM(G440:O440)</f>
        <v>#N/A</v>
      </c>
      <c r="Q440" s="116" t="e">
        <f t="shared" ref="Q440:Y440" si="231">IF($Q435&lt;=18,IF(Q439&lt;=$Q435,1,0),IF($Q435&lt;=36,IF(Q439&lt;=($Q435-18),2,1),IF($Q435&lt;=54,IF(Q439&lt;=($Q435-36),3,2),IF($Q435&gt;54,IF(Q439&lt;=($Q435-54),4,3)))))</f>
        <v>#N/A</v>
      </c>
      <c r="R440" s="116" t="e">
        <f t="shared" si="231"/>
        <v>#N/A</v>
      </c>
      <c r="S440" s="116" t="e">
        <f t="shared" si="231"/>
        <v>#N/A</v>
      </c>
      <c r="T440" s="116" t="e">
        <f t="shared" si="231"/>
        <v>#N/A</v>
      </c>
      <c r="U440" s="116" t="e">
        <f t="shared" si="231"/>
        <v>#N/A</v>
      </c>
      <c r="V440" s="116" t="e">
        <f t="shared" si="231"/>
        <v>#N/A</v>
      </c>
      <c r="W440" s="116" t="e">
        <f t="shared" si="231"/>
        <v>#N/A</v>
      </c>
      <c r="X440" s="116" t="e">
        <f t="shared" si="231"/>
        <v>#N/A</v>
      </c>
      <c r="Y440" s="116" t="e">
        <f t="shared" si="231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2">G26</f>
        <v>10</v>
      </c>
      <c r="H441" s="121">
        <f t="shared" si="232"/>
        <v>10</v>
      </c>
      <c r="I441" s="121">
        <f t="shared" si="232"/>
        <v>10</v>
      </c>
      <c r="J441" s="121">
        <f t="shared" si="232"/>
        <v>10</v>
      </c>
      <c r="K441" s="121">
        <f t="shared" si="232"/>
        <v>10</v>
      </c>
      <c r="L441" s="121">
        <f t="shared" si="232"/>
        <v>10</v>
      </c>
      <c r="M441" s="121">
        <f t="shared" si="232"/>
        <v>10</v>
      </c>
      <c r="N441" s="121">
        <f t="shared" si="232"/>
        <v>10</v>
      </c>
      <c r="O441" s="121">
        <f t="shared" si="232"/>
        <v>10</v>
      </c>
      <c r="P441" s="122">
        <f>SUM(G441:O441)</f>
        <v>90</v>
      </c>
      <c r="Q441" s="123">
        <f t="shared" ref="Q441:Y441" si="233">Q26</f>
        <v>10</v>
      </c>
      <c r="R441" s="121">
        <f t="shared" si="233"/>
        <v>10</v>
      </c>
      <c r="S441" s="121">
        <f t="shared" si="233"/>
        <v>10</v>
      </c>
      <c r="T441" s="121">
        <f t="shared" si="233"/>
        <v>10</v>
      </c>
      <c r="U441" s="121">
        <f t="shared" si="233"/>
        <v>10</v>
      </c>
      <c r="V441" s="121">
        <f t="shared" si="233"/>
        <v>10</v>
      </c>
      <c r="W441" s="121">
        <f t="shared" si="233"/>
        <v>10</v>
      </c>
      <c r="X441" s="121">
        <f t="shared" si="233"/>
        <v>10</v>
      </c>
      <c r="Y441" s="124">
        <f t="shared" si="233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4">IF(H441-H438=-1,3+H440)+IF(H441-H438=0,2+H440)+IF(H441-H438=1,1+H440)+IF(H441-H438=2,H440)+IF(H441-H438=3,IF(H440-1&gt;0,H440-1,0))+IF(H441-H438=4,IF(H440-2&gt;0,H440-2,0))</f>
        <v>0</v>
      </c>
      <c r="I442" s="127">
        <f t="shared" si="234"/>
        <v>0</v>
      </c>
      <c r="J442" s="127">
        <f t="shared" si="234"/>
        <v>0</v>
      </c>
      <c r="K442" s="127">
        <f t="shared" si="234"/>
        <v>0</v>
      </c>
      <c r="L442" s="127">
        <f t="shared" si="234"/>
        <v>0</v>
      </c>
      <c r="M442" s="127">
        <f t="shared" si="234"/>
        <v>0</v>
      </c>
      <c r="N442" s="127">
        <f t="shared" si="234"/>
        <v>0</v>
      </c>
      <c r="O442" s="128">
        <f t="shared" si="234"/>
        <v>0</v>
      </c>
      <c r="P442" s="129">
        <f>SUM(G442:O442)</f>
        <v>0</v>
      </c>
      <c r="Q442" s="130">
        <f t="shared" ref="Q442:Y442" si="235">IF(Q441-Q438=-1,3+Q440)+IF(Q441-Q438=0,2+Q440)+IF(Q441-Q438=1,1+Q440)+IF(Q441-Q438=2,Q440)+IF(Q441-Q438=3,IF(Q440-1&gt;0,Q440-1,0))+IF(Q441-Q438=4,IF(Q440-2&gt;0,Q440-2,0))</f>
        <v>0</v>
      </c>
      <c r="R442" s="131">
        <f t="shared" si="235"/>
        <v>0</v>
      </c>
      <c r="S442" s="131">
        <f t="shared" si="235"/>
        <v>0</v>
      </c>
      <c r="T442" s="131">
        <f t="shared" si="235"/>
        <v>0</v>
      </c>
      <c r="U442" s="131">
        <f t="shared" si="235"/>
        <v>0</v>
      </c>
      <c r="V442" s="131">
        <f t="shared" si="235"/>
        <v>0</v>
      </c>
      <c r="W442" s="131">
        <f t="shared" si="235"/>
        <v>0</v>
      </c>
      <c r="X442" s="131">
        <f t="shared" si="235"/>
        <v>0</v>
      </c>
      <c r="Y442" s="128">
        <f t="shared" si="235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6">IF(G441-G438=-2,4)+IF(G441-G438=-1,3)+IF(G441-G438=0,2)+IF(G441-G438=1,1)+IF(G441-G438&gt;2,0)</f>
        <v>0</v>
      </c>
      <c r="H443" s="134">
        <f t="shared" si="236"/>
        <v>0</v>
      </c>
      <c r="I443" s="134">
        <f t="shared" si="236"/>
        <v>0</v>
      </c>
      <c r="J443" s="134">
        <f t="shared" si="236"/>
        <v>0</v>
      </c>
      <c r="K443" s="134">
        <f t="shared" si="236"/>
        <v>0</v>
      </c>
      <c r="L443" s="134">
        <f t="shared" si="236"/>
        <v>0</v>
      </c>
      <c r="M443" s="134">
        <f t="shared" si="236"/>
        <v>0</v>
      </c>
      <c r="N443" s="134">
        <f t="shared" si="236"/>
        <v>0</v>
      </c>
      <c r="O443" s="135">
        <f t="shared" si="236"/>
        <v>0</v>
      </c>
      <c r="P443" s="136">
        <f>SUM(G443:O443)</f>
        <v>0</v>
      </c>
      <c r="Q443" s="135">
        <f t="shared" ref="Q443:Y443" si="237">IF(Q441-Q438=-2,4)+IF(Q441-Q438=-1,3)+IF(Q441-Q438=0,2)+IF(Q441-Q438=1,1)+IF(Q441-Q438&gt;2,0)</f>
        <v>0</v>
      </c>
      <c r="R443" s="135">
        <f t="shared" si="237"/>
        <v>0</v>
      </c>
      <c r="S443" s="135">
        <f t="shared" si="237"/>
        <v>0</v>
      </c>
      <c r="T443" s="135">
        <f t="shared" si="237"/>
        <v>0</v>
      </c>
      <c r="U443" s="135">
        <f t="shared" si="237"/>
        <v>0</v>
      </c>
      <c r="V443" s="135">
        <f t="shared" si="237"/>
        <v>0</v>
      </c>
      <c r="W443" s="135">
        <f t="shared" si="237"/>
        <v>0</v>
      </c>
      <c r="X443" s="135">
        <f t="shared" si="237"/>
        <v>0</v>
      </c>
      <c r="Y443" s="135">
        <f t="shared" si="237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8">H441-H438</f>
        <v>6</v>
      </c>
      <c r="I444" s="24">
        <f t="shared" si="238"/>
        <v>5</v>
      </c>
      <c r="J444" s="24">
        <f t="shared" si="238"/>
        <v>6</v>
      </c>
      <c r="K444" s="24">
        <f t="shared" si="238"/>
        <v>7</v>
      </c>
      <c r="L444" s="24">
        <f t="shared" si="238"/>
        <v>5</v>
      </c>
      <c r="M444" s="24">
        <f t="shared" si="238"/>
        <v>7</v>
      </c>
      <c r="N444" s="24">
        <f t="shared" si="238"/>
        <v>5</v>
      </c>
      <c r="O444" s="15">
        <f t="shared" si="238"/>
        <v>7</v>
      </c>
      <c r="P444" s="15"/>
      <c r="Q444" s="15">
        <f t="shared" ref="Q444:Y444" si="239">Q441-Q438</f>
        <v>6</v>
      </c>
      <c r="R444" s="15">
        <f t="shared" si="239"/>
        <v>6</v>
      </c>
      <c r="S444" s="15">
        <f t="shared" si="239"/>
        <v>7</v>
      </c>
      <c r="T444" s="15">
        <f t="shared" si="239"/>
        <v>5</v>
      </c>
      <c r="U444" s="15">
        <f t="shared" si="239"/>
        <v>7</v>
      </c>
      <c r="V444" s="15">
        <f t="shared" si="239"/>
        <v>6</v>
      </c>
      <c r="W444" s="15">
        <f t="shared" si="239"/>
        <v>6</v>
      </c>
      <c r="X444" s="15">
        <f t="shared" si="239"/>
        <v>5</v>
      </c>
      <c r="Y444" s="15">
        <f t="shared" si="239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37684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0">H$9</f>
        <v>4</v>
      </c>
      <c r="I461" s="103">
        <f t="shared" si="240"/>
        <v>5</v>
      </c>
      <c r="J461" s="103">
        <f t="shared" si="240"/>
        <v>4</v>
      </c>
      <c r="K461" s="103">
        <f t="shared" si="240"/>
        <v>3</v>
      </c>
      <c r="L461" s="103">
        <f t="shared" si="240"/>
        <v>5</v>
      </c>
      <c r="M461" s="103">
        <f t="shared" si="240"/>
        <v>3</v>
      </c>
      <c r="N461" s="103">
        <f t="shared" si="240"/>
        <v>5</v>
      </c>
      <c r="O461" s="103">
        <f t="shared" si="240"/>
        <v>3</v>
      </c>
      <c r="P461" s="104">
        <f>SUM(G461:O461)</f>
        <v>36</v>
      </c>
      <c r="Q461" s="103">
        <f t="shared" ref="Q461:Y461" si="241">Q$9</f>
        <v>4</v>
      </c>
      <c r="R461" s="105">
        <f t="shared" si="241"/>
        <v>4</v>
      </c>
      <c r="S461" s="105">
        <f t="shared" si="241"/>
        <v>3</v>
      </c>
      <c r="T461" s="105">
        <f t="shared" si="241"/>
        <v>5</v>
      </c>
      <c r="U461" s="105">
        <f t="shared" si="241"/>
        <v>3</v>
      </c>
      <c r="V461" s="105">
        <f t="shared" si="241"/>
        <v>4</v>
      </c>
      <c r="W461" s="105">
        <f t="shared" si="241"/>
        <v>4</v>
      </c>
      <c r="X461" s="105">
        <f t="shared" si="241"/>
        <v>5</v>
      </c>
      <c r="Y461" s="106">
        <f t="shared" si="241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242">H$10</f>
        <v>8</v>
      </c>
      <c r="I462" s="108">
        <f t="shared" si="242"/>
        <v>12</v>
      </c>
      <c r="J462" s="108">
        <f t="shared" si="242"/>
        <v>14</v>
      </c>
      <c r="K462" s="108">
        <f t="shared" si="242"/>
        <v>2</v>
      </c>
      <c r="L462" s="108">
        <f t="shared" si="242"/>
        <v>10</v>
      </c>
      <c r="M462" s="108">
        <f t="shared" si="242"/>
        <v>18</v>
      </c>
      <c r="N462" s="108">
        <f t="shared" si="242"/>
        <v>16</v>
      </c>
      <c r="O462" s="109">
        <f t="shared" si="242"/>
        <v>6</v>
      </c>
      <c r="P462" s="110"/>
      <c r="Q462" s="111">
        <f t="shared" ref="Q462:Y462" si="243">Q$10</f>
        <v>1</v>
      </c>
      <c r="R462" s="112">
        <f t="shared" si="243"/>
        <v>9</v>
      </c>
      <c r="S462" s="112">
        <f t="shared" si="243"/>
        <v>11</v>
      </c>
      <c r="T462" s="112">
        <f t="shared" si="243"/>
        <v>5</v>
      </c>
      <c r="U462" s="112">
        <f t="shared" si="243"/>
        <v>17</v>
      </c>
      <c r="V462" s="112">
        <f t="shared" si="243"/>
        <v>15</v>
      </c>
      <c r="W462" s="112">
        <f t="shared" si="243"/>
        <v>3</v>
      </c>
      <c r="X462" s="112">
        <f t="shared" si="243"/>
        <v>13</v>
      </c>
      <c r="Y462" s="109">
        <f t="shared" si="243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4">IF($Q458&lt;=18,IF(H462&lt;=$Q458,1,0),IF($Q458&lt;=36,IF(H462&lt;=($Q458-18),2,1),IF($Q458&lt;=54,IF(H462&lt;=($Q458-36),3,2),IF($Q458&gt;54,IF(H462&lt;=($Q458-54),4,3)))))</f>
        <v>#N/A</v>
      </c>
      <c r="I463" s="115" t="e">
        <f t="shared" si="244"/>
        <v>#N/A</v>
      </c>
      <c r="J463" s="115" t="e">
        <f t="shared" si="244"/>
        <v>#N/A</v>
      </c>
      <c r="K463" s="115" t="e">
        <f t="shared" si="244"/>
        <v>#N/A</v>
      </c>
      <c r="L463" s="115" t="e">
        <f t="shared" si="244"/>
        <v>#N/A</v>
      </c>
      <c r="M463" s="115" t="e">
        <f t="shared" si="244"/>
        <v>#N/A</v>
      </c>
      <c r="N463" s="115" t="e">
        <f t="shared" si="244"/>
        <v>#N/A</v>
      </c>
      <c r="O463" s="116" t="e">
        <f t="shared" si="244"/>
        <v>#N/A</v>
      </c>
      <c r="P463" s="117" t="e">
        <f>SUM(G463:O463)</f>
        <v>#N/A</v>
      </c>
      <c r="Q463" s="116" t="e">
        <f t="shared" ref="Q463:Y463" si="245">IF($Q458&lt;=18,IF(Q462&lt;=$Q458,1,0),IF($Q458&lt;=36,IF(Q462&lt;=($Q458-18),2,1),IF($Q458&lt;=54,IF(Q462&lt;=($Q458-36),3,2),IF($Q458&gt;54,IF(Q462&lt;=($Q458-54),4,3)))))</f>
        <v>#N/A</v>
      </c>
      <c r="R463" s="116" t="e">
        <f t="shared" si="245"/>
        <v>#N/A</v>
      </c>
      <c r="S463" s="116" t="e">
        <f t="shared" si="245"/>
        <v>#N/A</v>
      </c>
      <c r="T463" s="116" t="e">
        <f t="shared" si="245"/>
        <v>#N/A</v>
      </c>
      <c r="U463" s="116" t="e">
        <f t="shared" si="245"/>
        <v>#N/A</v>
      </c>
      <c r="V463" s="116" t="e">
        <f t="shared" si="245"/>
        <v>#N/A</v>
      </c>
      <c r="W463" s="116" t="e">
        <f t="shared" si="245"/>
        <v>#N/A</v>
      </c>
      <c r="X463" s="116" t="e">
        <f t="shared" si="245"/>
        <v>#N/A</v>
      </c>
      <c r="Y463" s="116" t="e">
        <f t="shared" si="245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6">G27</f>
        <v>10</v>
      </c>
      <c r="H464" s="121">
        <f t="shared" si="246"/>
        <v>10</v>
      </c>
      <c r="I464" s="121">
        <f t="shared" si="246"/>
        <v>10</v>
      </c>
      <c r="J464" s="121">
        <f t="shared" si="246"/>
        <v>10</v>
      </c>
      <c r="K464" s="121">
        <f t="shared" si="246"/>
        <v>10</v>
      </c>
      <c r="L464" s="121">
        <f t="shared" si="246"/>
        <v>10</v>
      </c>
      <c r="M464" s="121">
        <f t="shared" si="246"/>
        <v>10</v>
      </c>
      <c r="N464" s="121">
        <f t="shared" si="246"/>
        <v>10</v>
      </c>
      <c r="O464" s="121">
        <f t="shared" si="246"/>
        <v>10</v>
      </c>
      <c r="P464" s="122">
        <f>SUM(G464:O464)</f>
        <v>90</v>
      </c>
      <c r="Q464" s="123">
        <f t="shared" ref="Q464:Y464" si="247">Q27</f>
        <v>10</v>
      </c>
      <c r="R464" s="121">
        <f t="shared" si="247"/>
        <v>10</v>
      </c>
      <c r="S464" s="121">
        <f t="shared" si="247"/>
        <v>10</v>
      </c>
      <c r="T464" s="121">
        <f t="shared" si="247"/>
        <v>10</v>
      </c>
      <c r="U464" s="121">
        <f t="shared" si="247"/>
        <v>10</v>
      </c>
      <c r="V464" s="121">
        <f t="shared" si="247"/>
        <v>10</v>
      </c>
      <c r="W464" s="121">
        <f t="shared" si="247"/>
        <v>10</v>
      </c>
      <c r="X464" s="121">
        <f t="shared" si="247"/>
        <v>10</v>
      </c>
      <c r="Y464" s="124">
        <f t="shared" si="247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8">IF(H464-H461=-1,3+H463)+IF(H464-H461=0,2+H463)+IF(H464-H461=1,1+H463)+IF(H464-H461=2,H463)+IF(H464-H461=3,IF(H463-1&gt;0,H463-1,0))+IF(H464-H461=4,IF(H463-2&gt;0,H463-2,0))</f>
        <v>0</v>
      </c>
      <c r="I465" s="127">
        <f t="shared" si="248"/>
        <v>0</v>
      </c>
      <c r="J465" s="127">
        <f t="shared" si="248"/>
        <v>0</v>
      </c>
      <c r="K465" s="127">
        <f t="shared" si="248"/>
        <v>0</v>
      </c>
      <c r="L465" s="127">
        <f t="shared" si="248"/>
        <v>0</v>
      </c>
      <c r="M465" s="127">
        <f t="shared" si="248"/>
        <v>0</v>
      </c>
      <c r="N465" s="127">
        <f t="shared" si="248"/>
        <v>0</v>
      </c>
      <c r="O465" s="128">
        <f t="shared" si="248"/>
        <v>0</v>
      </c>
      <c r="P465" s="129">
        <f>SUM(G465:O465)</f>
        <v>0</v>
      </c>
      <c r="Q465" s="130">
        <f t="shared" ref="Q465:Y465" si="249">IF(Q464-Q461=-1,3+Q463)+IF(Q464-Q461=0,2+Q463)+IF(Q464-Q461=1,1+Q463)+IF(Q464-Q461=2,Q463)+IF(Q464-Q461=3,IF(Q463-1&gt;0,Q463-1,0))+IF(Q464-Q461=4,IF(Q463-2&gt;0,Q463-2,0))</f>
        <v>0</v>
      </c>
      <c r="R465" s="131">
        <f t="shared" si="249"/>
        <v>0</v>
      </c>
      <c r="S465" s="131">
        <f t="shared" si="249"/>
        <v>0</v>
      </c>
      <c r="T465" s="131">
        <f t="shared" si="249"/>
        <v>0</v>
      </c>
      <c r="U465" s="131">
        <f t="shared" si="249"/>
        <v>0</v>
      </c>
      <c r="V465" s="131">
        <f t="shared" si="249"/>
        <v>0</v>
      </c>
      <c r="W465" s="131">
        <f t="shared" si="249"/>
        <v>0</v>
      </c>
      <c r="X465" s="131">
        <f t="shared" si="249"/>
        <v>0</v>
      </c>
      <c r="Y465" s="128">
        <f t="shared" si="249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0">IF(G464-G461=-2,4)+IF(G464-G461=-1,3)+IF(G464-G461=0,2)+IF(G464-G461=1,1)+IF(G464-G461&gt;2,0)</f>
        <v>0</v>
      </c>
      <c r="H466" s="134">
        <f t="shared" si="250"/>
        <v>0</v>
      </c>
      <c r="I466" s="134">
        <f t="shared" si="250"/>
        <v>0</v>
      </c>
      <c r="J466" s="134">
        <f t="shared" si="250"/>
        <v>0</v>
      </c>
      <c r="K466" s="134">
        <f t="shared" si="250"/>
        <v>0</v>
      </c>
      <c r="L466" s="134">
        <f t="shared" si="250"/>
        <v>0</v>
      </c>
      <c r="M466" s="134">
        <f t="shared" si="250"/>
        <v>0</v>
      </c>
      <c r="N466" s="134">
        <f t="shared" si="250"/>
        <v>0</v>
      </c>
      <c r="O466" s="135">
        <f t="shared" si="250"/>
        <v>0</v>
      </c>
      <c r="P466" s="136">
        <f>SUM(G466:O466)</f>
        <v>0</v>
      </c>
      <c r="Q466" s="135">
        <f t="shared" ref="Q466:Y466" si="251">IF(Q464-Q461=-2,4)+IF(Q464-Q461=-1,3)+IF(Q464-Q461=0,2)+IF(Q464-Q461=1,1)+IF(Q464-Q461&gt;2,0)</f>
        <v>0</v>
      </c>
      <c r="R466" s="135">
        <f t="shared" si="251"/>
        <v>0</v>
      </c>
      <c r="S466" s="135">
        <f t="shared" si="251"/>
        <v>0</v>
      </c>
      <c r="T466" s="135">
        <f t="shared" si="251"/>
        <v>0</v>
      </c>
      <c r="U466" s="135">
        <f t="shared" si="251"/>
        <v>0</v>
      </c>
      <c r="V466" s="135">
        <f t="shared" si="251"/>
        <v>0</v>
      </c>
      <c r="W466" s="135">
        <f t="shared" si="251"/>
        <v>0</v>
      </c>
      <c r="X466" s="135">
        <f t="shared" si="251"/>
        <v>0</v>
      </c>
      <c r="Y466" s="135">
        <f t="shared" si="251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2">H464-H461</f>
        <v>6</v>
      </c>
      <c r="I467" s="24">
        <f t="shared" si="252"/>
        <v>5</v>
      </c>
      <c r="J467" s="24">
        <f t="shared" si="252"/>
        <v>6</v>
      </c>
      <c r="K467" s="24">
        <f t="shared" si="252"/>
        <v>7</v>
      </c>
      <c r="L467" s="24">
        <f t="shared" si="252"/>
        <v>5</v>
      </c>
      <c r="M467" s="24">
        <f t="shared" si="252"/>
        <v>7</v>
      </c>
      <c r="N467" s="24">
        <f t="shared" si="252"/>
        <v>5</v>
      </c>
      <c r="O467" s="15">
        <f t="shared" si="252"/>
        <v>7</v>
      </c>
      <c r="P467" s="15"/>
      <c r="Q467" s="15">
        <f t="shared" ref="Q467:Y467" si="253">Q464-Q461</f>
        <v>6</v>
      </c>
      <c r="R467" s="15">
        <f t="shared" si="253"/>
        <v>6</v>
      </c>
      <c r="S467" s="15">
        <f t="shared" si="253"/>
        <v>7</v>
      </c>
      <c r="T467" s="15">
        <f t="shared" si="253"/>
        <v>5</v>
      </c>
      <c r="U467" s="15">
        <f t="shared" si="253"/>
        <v>7</v>
      </c>
      <c r="V467" s="15">
        <f t="shared" si="253"/>
        <v>6</v>
      </c>
      <c r="W467" s="15">
        <f t="shared" si="253"/>
        <v>6</v>
      </c>
      <c r="X467" s="15">
        <f t="shared" si="253"/>
        <v>5</v>
      </c>
      <c r="Y467" s="15">
        <f t="shared" si="253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37684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4">H$9</f>
        <v>4</v>
      </c>
      <c r="I484" s="103">
        <f t="shared" si="254"/>
        <v>5</v>
      </c>
      <c r="J484" s="103">
        <f t="shared" si="254"/>
        <v>4</v>
      </c>
      <c r="K484" s="103">
        <f t="shared" si="254"/>
        <v>3</v>
      </c>
      <c r="L484" s="103">
        <f t="shared" si="254"/>
        <v>5</v>
      </c>
      <c r="M484" s="103">
        <f t="shared" si="254"/>
        <v>3</v>
      </c>
      <c r="N484" s="103">
        <f t="shared" si="254"/>
        <v>5</v>
      </c>
      <c r="O484" s="103">
        <f t="shared" si="254"/>
        <v>3</v>
      </c>
      <c r="P484" s="104">
        <f>SUM(G484:O484)</f>
        <v>36</v>
      </c>
      <c r="Q484" s="103">
        <f t="shared" ref="Q484:Y484" si="255">Q$9</f>
        <v>4</v>
      </c>
      <c r="R484" s="105">
        <f t="shared" si="255"/>
        <v>4</v>
      </c>
      <c r="S484" s="105">
        <f t="shared" si="255"/>
        <v>3</v>
      </c>
      <c r="T484" s="105">
        <f t="shared" si="255"/>
        <v>5</v>
      </c>
      <c r="U484" s="105">
        <f t="shared" si="255"/>
        <v>3</v>
      </c>
      <c r="V484" s="105">
        <f t="shared" si="255"/>
        <v>4</v>
      </c>
      <c r="W484" s="105">
        <f t="shared" si="255"/>
        <v>4</v>
      </c>
      <c r="X484" s="105">
        <f t="shared" si="255"/>
        <v>5</v>
      </c>
      <c r="Y484" s="106">
        <f t="shared" si="25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256">H$10</f>
        <v>8</v>
      </c>
      <c r="I485" s="108">
        <f t="shared" si="256"/>
        <v>12</v>
      </c>
      <c r="J485" s="108">
        <f t="shared" si="256"/>
        <v>14</v>
      </c>
      <c r="K485" s="108">
        <f t="shared" si="256"/>
        <v>2</v>
      </c>
      <c r="L485" s="108">
        <f t="shared" si="256"/>
        <v>10</v>
      </c>
      <c r="M485" s="108">
        <f t="shared" si="256"/>
        <v>18</v>
      </c>
      <c r="N485" s="108">
        <f t="shared" si="256"/>
        <v>16</v>
      </c>
      <c r="O485" s="109">
        <f t="shared" si="256"/>
        <v>6</v>
      </c>
      <c r="P485" s="110"/>
      <c r="Q485" s="111">
        <f t="shared" ref="Q485:Y485" si="257">Q$10</f>
        <v>1</v>
      </c>
      <c r="R485" s="112">
        <f t="shared" si="257"/>
        <v>9</v>
      </c>
      <c r="S485" s="112">
        <f t="shared" si="257"/>
        <v>11</v>
      </c>
      <c r="T485" s="112">
        <f t="shared" si="257"/>
        <v>5</v>
      </c>
      <c r="U485" s="112">
        <f t="shared" si="257"/>
        <v>17</v>
      </c>
      <c r="V485" s="112">
        <f t="shared" si="257"/>
        <v>15</v>
      </c>
      <c r="W485" s="112">
        <f t="shared" si="257"/>
        <v>3</v>
      </c>
      <c r="X485" s="112">
        <f t="shared" si="257"/>
        <v>13</v>
      </c>
      <c r="Y485" s="109">
        <f t="shared" si="25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8">IF($Q481&lt;=18,IF(H485&lt;=$Q481,1,0),IF($Q481&lt;=36,IF(H485&lt;=($Q481-18),2,1),IF($Q481&lt;=54,IF(H485&lt;=($Q481-36),3,2),IF($Q481&gt;54,IF(H485&lt;=($Q481-54),4,3)))))</f>
        <v>#N/A</v>
      </c>
      <c r="I486" s="115" t="e">
        <f t="shared" si="258"/>
        <v>#N/A</v>
      </c>
      <c r="J486" s="115" t="e">
        <f t="shared" si="258"/>
        <v>#N/A</v>
      </c>
      <c r="K486" s="115" t="e">
        <f t="shared" si="258"/>
        <v>#N/A</v>
      </c>
      <c r="L486" s="115" t="e">
        <f t="shared" si="258"/>
        <v>#N/A</v>
      </c>
      <c r="M486" s="115" t="e">
        <f t="shared" si="258"/>
        <v>#N/A</v>
      </c>
      <c r="N486" s="115" t="e">
        <f t="shared" si="258"/>
        <v>#N/A</v>
      </c>
      <c r="O486" s="116" t="e">
        <f t="shared" si="258"/>
        <v>#N/A</v>
      </c>
      <c r="P486" s="117" t="e">
        <f>SUM(G486:O486)</f>
        <v>#N/A</v>
      </c>
      <c r="Q486" s="116" t="e">
        <f t="shared" ref="Q486:Y486" si="259">IF($Q481&lt;=18,IF(Q485&lt;=$Q481,1,0),IF($Q481&lt;=36,IF(Q485&lt;=($Q481-18),2,1),IF($Q481&lt;=54,IF(Q485&lt;=($Q481-36),3,2),IF($Q481&gt;54,IF(Q485&lt;=($Q481-54),4,3)))))</f>
        <v>#N/A</v>
      </c>
      <c r="R486" s="116" t="e">
        <f t="shared" si="259"/>
        <v>#N/A</v>
      </c>
      <c r="S486" s="116" t="e">
        <f t="shared" si="259"/>
        <v>#N/A</v>
      </c>
      <c r="T486" s="116" t="e">
        <f t="shared" si="259"/>
        <v>#N/A</v>
      </c>
      <c r="U486" s="116" t="e">
        <f t="shared" si="259"/>
        <v>#N/A</v>
      </c>
      <c r="V486" s="116" t="e">
        <f t="shared" si="259"/>
        <v>#N/A</v>
      </c>
      <c r="W486" s="116" t="e">
        <f t="shared" si="259"/>
        <v>#N/A</v>
      </c>
      <c r="X486" s="116" t="e">
        <f t="shared" si="259"/>
        <v>#N/A</v>
      </c>
      <c r="Y486" s="116" t="e">
        <f t="shared" si="259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0">G28</f>
        <v>10</v>
      </c>
      <c r="H487" s="121">
        <f t="shared" si="260"/>
        <v>10</v>
      </c>
      <c r="I487" s="121">
        <f t="shared" si="260"/>
        <v>10</v>
      </c>
      <c r="J487" s="121">
        <f t="shared" si="260"/>
        <v>10</v>
      </c>
      <c r="K487" s="121">
        <f t="shared" si="260"/>
        <v>10</v>
      </c>
      <c r="L487" s="121">
        <f t="shared" si="260"/>
        <v>10</v>
      </c>
      <c r="M487" s="121">
        <f t="shared" si="260"/>
        <v>10</v>
      </c>
      <c r="N487" s="121">
        <f t="shared" si="260"/>
        <v>10</v>
      </c>
      <c r="O487" s="121">
        <f t="shared" si="260"/>
        <v>10</v>
      </c>
      <c r="P487" s="122">
        <f>SUM(G487:O487)</f>
        <v>90</v>
      </c>
      <c r="Q487" s="123">
        <f t="shared" ref="Q487:Y487" si="261">Q28</f>
        <v>10</v>
      </c>
      <c r="R487" s="121">
        <f t="shared" si="261"/>
        <v>10</v>
      </c>
      <c r="S487" s="121">
        <f t="shared" si="261"/>
        <v>10</v>
      </c>
      <c r="T487" s="121">
        <f t="shared" si="261"/>
        <v>10</v>
      </c>
      <c r="U487" s="121">
        <f t="shared" si="261"/>
        <v>10</v>
      </c>
      <c r="V487" s="121">
        <f t="shared" si="261"/>
        <v>10</v>
      </c>
      <c r="W487" s="121">
        <f t="shared" si="261"/>
        <v>10</v>
      </c>
      <c r="X487" s="121">
        <f t="shared" si="261"/>
        <v>10</v>
      </c>
      <c r="Y487" s="124">
        <f t="shared" si="261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2">IF(H487-H484=-1,3+H486)+IF(H487-H484=0,2+H486)+IF(H487-H484=1,1+H486)+IF(H487-H484=2,H486)+IF(H487-H484=3,IF(H486-1&gt;0,H486-1,0))+IF(H487-H484=4,IF(H486-2&gt;0,H486-2,0))</f>
        <v>0</v>
      </c>
      <c r="I488" s="127">
        <f t="shared" si="262"/>
        <v>0</v>
      </c>
      <c r="J488" s="127">
        <f t="shared" si="262"/>
        <v>0</v>
      </c>
      <c r="K488" s="127">
        <f t="shared" si="262"/>
        <v>0</v>
      </c>
      <c r="L488" s="127">
        <f t="shared" si="262"/>
        <v>0</v>
      </c>
      <c r="M488" s="127">
        <f t="shared" si="262"/>
        <v>0</v>
      </c>
      <c r="N488" s="127">
        <f t="shared" si="262"/>
        <v>0</v>
      </c>
      <c r="O488" s="128">
        <f t="shared" si="262"/>
        <v>0</v>
      </c>
      <c r="P488" s="129">
        <f>SUM(G488:O488)</f>
        <v>0</v>
      </c>
      <c r="Q488" s="130">
        <f t="shared" ref="Q488:Y488" si="263">IF(Q487-Q484=-1,3+Q486)+IF(Q487-Q484=0,2+Q486)+IF(Q487-Q484=1,1+Q486)+IF(Q487-Q484=2,Q486)+IF(Q487-Q484=3,IF(Q486-1&gt;0,Q486-1,0))+IF(Q487-Q484=4,IF(Q486-2&gt;0,Q486-2,0))</f>
        <v>0</v>
      </c>
      <c r="R488" s="131">
        <f t="shared" si="263"/>
        <v>0</v>
      </c>
      <c r="S488" s="131">
        <f t="shared" si="263"/>
        <v>0</v>
      </c>
      <c r="T488" s="131">
        <f t="shared" si="263"/>
        <v>0</v>
      </c>
      <c r="U488" s="131">
        <f t="shared" si="263"/>
        <v>0</v>
      </c>
      <c r="V488" s="131">
        <f t="shared" si="263"/>
        <v>0</v>
      </c>
      <c r="W488" s="131">
        <f t="shared" si="263"/>
        <v>0</v>
      </c>
      <c r="X488" s="131">
        <f t="shared" si="263"/>
        <v>0</v>
      </c>
      <c r="Y488" s="128">
        <f t="shared" si="263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4">IF(G487-G484=-2,4)+IF(G487-G484=-1,3)+IF(G487-G484=0,2)+IF(G487-G484=1,1)+IF(G487-G484&gt;2,0)</f>
        <v>0</v>
      </c>
      <c r="H489" s="134">
        <f t="shared" si="264"/>
        <v>0</v>
      </c>
      <c r="I489" s="134">
        <f t="shared" si="264"/>
        <v>0</v>
      </c>
      <c r="J489" s="134">
        <f t="shared" si="264"/>
        <v>0</v>
      </c>
      <c r="K489" s="134">
        <f t="shared" si="264"/>
        <v>0</v>
      </c>
      <c r="L489" s="134">
        <f t="shared" si="264"/>
        <v>0</v>
      </c>
      <c r="M489" s="134">
        <f t="shared" si="264"/>
        <v>0</v>
      </c>
      <c r="N489" s="134">
        <f t="shared" si="264"/>
        <v>0</v>
      </c>
      <c r="O489" s="135">
        <f t="shared" si="264"/>
        <v>0</v>
      </c>
      <c r="P489" s="136">
        <f>SUM(G489:O489)</f>
        <v>0</v>
      </c>
      <c r="Q489" s="135">
        <f t="shared" ref="Q489:Y489" si="265">IF(Q487-Q484=-2,4)+IF(Q487-Q484=-1,3)+IF(Q487-Q484=0,2)+IF(Q487-Q484=1,1)+IF(Q487-Q484&gt;2,0)</f>
        <v>0</v>
      </c>
      <c r="R489" s="135">
        <f t="shared" si="265"/>
        <v>0</v>
      </c>
      <c r="S489" s="135">
        <f t="shared" si="265"/>
        <v>0</v>
      </c>
      <c r="T489" s="135">
        <f t="shared" si="265"/>
        <v>0</v>
      </c>
      <c r="U489" s="135">
        <f t="shared" si="265"/>
        <v>0</v>
      </c>
      <c r="V489" s="135">
        <f t="shared" si="265"/>
        <v>0</v>
      </c>
      <c r="W489" s="135">
        <f t="shared" si="265"/>
        <v>0</v>
      </c>
      <c r="X489" s="135">
        <f t="shared" si="265"/>
        <v>0</v>
      </c>
      <c r="Y489" s="135">
        <f t="shared" si="265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6">H487-H484</f>
        <v>6</v>
      </c>
      <c r="I490" s="24">
        <f t="shared" si="266"/>
        <v>5</v>
      </c>
      <c r="J490" s="24">
        <f t="shared" si="266"/>
        <v>6</v>
      </c>
      <c r="K490" s="24">
        <f t="shared" si="266"/>
        <v>7</v>
      </c>
      <c r="L490" s="24">
        <f t="shared" si="266"/>
        <v>5</v>
      </c>
      <c r="M490" s="24">
        <f t="shared" si="266"/>
        <v>7</v>
      </c>
      <c r="N490" s="24">
        <f t="shared" si="266"/>
        <v>5</v>
      </c>
      <c r="O490" s="15">
        <f t="shared" si="266"/>
        <v>7</v>
      </c>
      <c r="P490" s="15"/>
      <c r="Q490" s="15">
        <f t="shared" ref="Q490:Y490" si="267">Q487-Q484</f>
        <v>6</v>
      </c>
      <c r="R490" s="15">
        <f t="shared" si="267"/>
        <v>6</v>
      </c>
      <c r="S490" s="15">
        <f t="shared" si="267"/>
        <v>7</v>
      </c>
      <c r="T490" s="15">
        <f t="shared" si="267"/>
        <v>5</v>
      </c>
      <c r="U490" s="15">
        <f t="shared" si="267"/>
        <v>7</v>
      </c>
      <c r="V490" s="15">
        <f t="shared" si="267"/>
        <v>6</v>
      </c>
      <c r="W490" s="15">
        <f t="shared" si="267"/>
        <v>6</v>
      </c>
      <c r="X490" s="15">
        <f t="shared" si="267"/>
        <v>5</v>
      </c>
      <c r="Y490" s="15">
        <f t="shared" si="267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37684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8">H$9</f>
        <v>4</v>
      </c>
      <c r="I507" s="103">
        <f t="shared" si="268"/>
        <v>5</v>
      </c>
      <c r="J507" s="103">
        <f t="shared" si="268"/>
        <v>4</v>
      </c>
      <c r="K507" s="103">
        <f t="shared" si="268"/>
        <v>3</v>
      </c>
      <c r="L507" s="103">
        <f t="shared" si="268"/>
        <v>5</v>
      </c>
      <c r="M507" s="103">
        <f t="shared" si="268"/>
        <v>3</v>
      </c>
      <c r="N507" s="103">
        <f t="shared" si="268"/>
        <v>5</v>
      </c>
      <c r="O507" s="103">
        <f t="shared" si="268"/>
        <v>3</v>
      </c>
      <c r="P507" s="104">
        <f>SUM(G507:O507)</f>
        <v>36</v>
      </c>
      <c r="Q507" s="103">
        <f t="shared" ref="Q507:Y507" si="269">Q$9</f>
        <v>4</v>
      </c>
      <c r="R507" s="105">
        <f t="shared" si="269"/>
        <v>4</v>
      </c>
      <c r="S507" s="105">
        <f t="shared" si="269"/>
        <v>3</v>
      </c>
      <c r="T507" s="105">
        <f t="shared" si="269"/>
        <v>5</v>
      </c>
      <c r="U507" s="105">
        <f t="shared" si="269"/>
        <v>3</v>
      </c>
      <c r="V507" s="105">
        <f t="shared" si="269"/>
        <v>4</v>
      </c>
      <c r="W507" s="105">
        <f t="shared" si="269"/>
        <v>4</v>
      </c>
      <c r="X507" s="105">
        <f t="shared" si="269"/>
        <v>5</v>
      </c>
      <c r="Y507" s="106">
        <f t="shared" si="269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270">H$10</f>
        <v>8</v>
      </c>
      <c r="I508" s="108">
        <f t="shared" si="270"/>
        <v>12</v>
      </c>
      <c r="J508" s="108">
        <f t="shared" si="270"/>
        <v>14</v>
      </c>
      <c r="K508" s="108">
        <f t="shared" si="270"/>
        <v>2</v>
      </c>
      <c r="L508" s="108">
        <f t="shared" si="270"/>
        <v>10</v>
      </c>
      <c r="M508" s="108">
        <f t="shared" si="270"/>
        <v>18</v>
      </c>
      <c r="N508" s="108">
        <f t="shared" si="270"/>
        <v>16</v>
      </c>
      <c r="O508" s="109">
        <f t="shared" si="270"/>
        <v>6</v>
      </c>
      <c r="P508" s="110"/>
      <c r="Q508" s="111">
        <f t="shared" ref="Q508:Y508" si="271">Q$10</f>
        <v>1</v>
      </c>
      <c r="R508" s="112">
        <f t="shared" si="271"/>
        <v>9</v>
      </c>
      <c r="S508" s="112">
        <f t="shared" si="271"/>
        <v>11</v>
      </c>
      <c r="T508" s="112">
        <f t="shared" si="271"/>
        <v>5</v>
      </c>
      <c r="U508" s="112">
        <f t="shared" si="271"/>
        <v>17</v>
      </c>
      <c r="V508" s="112">
        <f t="shared" si="271"/>
        <v>15</v>
      </c>
      <c r="W508" s="112">
        <f t="shared" si="271"/>
        <v>3</v>
      </c>
      <c r="X508" s="112">
        <f t="shared" si="271"/>
        <v>13</v>
      </c>
      <c r="Y508" s="109">
        <f t="shared" si="271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2">IF($Q504&lt;=18,IF(H508&lt;=$Q504,1,0),IF($Q504&lt;=36,IF(H508&lt;=($Q504-18),2,1),IF($Q504&lt;=54,IF(H508&lt;=($Q504-36),3,2),IF($Q504&gt;54,IF(H508&lt;=($Q504-54),4,3)))))</f>
        <v>#N/A</v>
      </c>
      <c r="I509" s="115" t="e">
        <f t="shared" si="272"/>
        <v>#N/A</v>
      </c>
      <c r="J509" s="115" t="e">
        <f t="shared" si="272"/>
        <v>#N/A</v>
      </c>
      <c r="K509" s="115" t="e">
        <f t="shared" si="272"/>
        <v>#N/A</v>
      </c>
      <c r="L509" s="115" t="e">
        <f t="shared" si="272"/>
        <v>#N/A</v>
      </c>
      <c r="M509" s="115" t="e">
        <f t="shared" si="272"/>
        <v>#N/A</v>
      </c>
      <c r="N509" s="115" t="e">
        <f t="shared" si="272"/>
        <v>#N/A</v>
      </c>
      <c r="O509" s="116" t="e">
        <f t="shared" si="272"/>
        <v>#N/A</v>
      </c>
      <c r="P509" s="117" t="e">
        <f>SUM(G509:O509)</f>
        <v>#N/A</v>
      </c>
      <c r="Q509" s="116" t="e">
        <f t="shared" ref="Q509:Y509" si="273">IF($Q504&lt;=18,IF(Q508&lt;=$Q504,1,0),IF($Q504&lt;=36,IF(Q508&lt;=($Q504-18),2,1),IF($Q504&lt;=54,IF(Q508&lt;=($Q504-36),3,2),IF($Q504&gt;54,IF(Q508&lt;=($Q504-54),4,3)))))</f>
        <v>#N/A</v>
      </c>
      <c r="R509" s="116" t="e">
        <f t="shared" si="273"/>
        <v>#N/A</v>
      </c>
      <c r="S509" s="116" t="e">
        <f t="shared" si="273"/>
        <v>#N/A</v>
      </c>
      <c r="T509" s="116" t="e">
        <f t="shared" si="273"/>
        <v>#N/A</v>
      </c>
      <c r="U509" s="116" t="e">
        <f t="shared" si="273"/>
        <v>#N/A</v>
      </c>
      <c r="V509" s="116" t="e">
        <f t="shared" si="273"/>
        <v>#N/A</v>
      </c>
      <c r="W509" s="116" t="e">
        <f t="shared" si="273"/>
        <v>#N/A</v>
      </c>
      <c r="X509" s="116" t="e">
        <f t="shared" si="273"/>
        <v>#N/A</v>
      </c>
      <c r="Y509" s="116" t="e">
        <f t="shared" si="273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4">G29</f>
        <v>10</v>
      </c>
      <c r="H510" s="121">
        <f t="shared" si="274"/>
        <v>10</v>
      </c>
      <c r="I510" s="121">
        <f t="shared" si="274"/>
        <v>10</v>
      </c>
      <c r="J510" s="121">
        <f t="shared" si="274"/>
        <v>10</v>
      </c>
      <c r="K510" s="121">
        <f t="shared" si="274"/>
        <v>10</v>
      </c>
      <c r="L510" s="121">
        <f t="shared" si="274"/>
        <v>10</v>
      </c>
      <c r="M510" s="121">
        <f t="shared" si="274"/>
        <v>10</v>
      </c>
      <c r="N510" s="121">
        <f t="shared" si="274"/>
        <v>10</v>
      </c>
      <c r="O510" s="121">
        <f t="shared" si="274"/>
        <v>10</v>
      </c>
      <c r="P510" s="122">
        <f>SUM(G510:O510)</f>
        <v>90</v>
      </c>
      <c r="Q510" s="123">
        <f t="shared" ref="Q510:Y510" si="275">Q29</f>
        <v>10</v>
      </c>
      <c r="R510" s="121">
        <f t="shared" si="275"/>
        <v>10</v>
      </c>
      <c r="S510" s="121">
        <f t="shared" si="275"/>
        <v>10</v>
      </c>
      <c r="T510" s="121">
        <f t="shared" si="275"/>
        <v>10</v>
      </c>
      <c r="U510" s="121">
        <f t="shared" si="275"/>
        <v>10</v>
      </c>
      <c r="V510" s="121">
        <f t="shared" si="275"/>
        <v>10</v>
      </c>
      <c r="W510" s="121">
        <f t="shared" si="275"/>
        <v>10</v>
      </c>
      <c r="X510" s="121">
        <f t="shared" si="275"/>
        <v>10</v>
      </c>
      <c r="Y510" s="124">
        <f t="shared" si="27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6">IF(H510-H507=-1,3+H509)+IF(H510-H507=0,2+H509)+IF(H510-H507=1,1+H509)+IF(H510-H507=2,H509)+IF(H510-H507=3,IF(H509-1&gt;0,H509-1,0))+IF(H510-H507=4,IF(H509-2&gt;0,H509-2,0))</f>
        <v>0</v>
      </c>
      <c r="I511" s="127">
        <f t="shared" si="276"/>
        <v>0</v>
      </c>
      <c r="J511" s="127">
        <f t="shared" si="276"/>
        <v>0</v>
      </c>
      <c r="K511" s="127">
        <f t="shared" si="276"/>
        <v>0</v>
      </c>
      <c r="L511" s="127">
        <f t="shared" si="276"/>
        <v>0</v>
      </c>
      <c r="M511" s="127">
        <f t="shared" si="276"/>
        <v>0</v>
      </c>
      <c r="N511" s="127">
        <f t="shared" si="276"/>
        <v>0</v>
      </c>
      <c r="O511" s="128">
        <f t="shared" si="276"/>
        <v>0</v>
      </c>
      <c r="P511" s="129">
        <f>SUM(G511:O511)</f>
        <v>0</v>
      </c>
      <c r="Q511" s="130">
        <f t="shared" ref="Q511:Y511" si="277">IF(Q510-Q507=-1,3+Q509)+IF(Q510-Q507=0,2+Q509)+IF(Q510-Q507=1,1+Q509)+IF(Q510-Q507=2,Q509)+IF(Q510-Q507=3,IF(Q509-1&gt;0,Q509-1,0))+IF(Q510-Q507=4,IF(Q509-2&gt;0,Q509-2,0))</f>
        <v>0</v>
      </c>
      <c r="R511" s="131">
        <f t="shared" si="277"/>
        <v>0</v>
      </c>
      <c r="S511" s="131">
        <f t="shared" si="277"/>
        <v>0</v>
      </c>
      <c r="T511" s="131">
        <f t="shared" si="277"/>
        <v>0</v>
      </c>
      <c r="U511" s="131">
        <f t="shared" si="277"/>
        <v>0</v>
      </c>
      <c r="V511" s="131">
        <f t="shared" si="277"/>
        <v>0</v>
      </c>
      <c r="W511" s="131">
        <f t="shared" si="277"/>
        <v>0</v>
      </c>
      <c r="X511" s="131">
        <f t="shared" si="277"/>
        <v>0</v>
      </c>
      <c r="Y511" s="128">
        <f t="shared" si="27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8">IF(G510-G507=-2,4)+IF(G510-G507=-1,3)+IF(G510-G507=0,2)+IF(G510-G507=1,1)+IF(G510-G507&gt;2,0)</f>
        <v>0</v>
      </c>
      <c r="H512" s="134">
        <f t="shared" si="278"/>
        <v>0</v>
      </c>
      <c r="I512" s="134">
        <f t="shared" si="278"/>
        <v>0</v>
      </c>
      <c r="J512" s="134">
        <f t="shared" si="278"/>
        <v>0</v>
      </c>
      <c r="K512" s="134">
        <f t="shared" si="278"/>
        <v>0</v>
      </c>
      <c r="L512" s="134">
        <f t="shared" si="278"/>
        <v>0</v>
      </c>
      <c r="M512" s="134">
        <f t="shared" si="278"/>
        <v>0</v>
      </c>
      <c r="N512" s="134">
        <f t="shared" si="278"/>
        <v>0</v>
      </c>
      <c r="O512" s="135">
        <f t="shared" si="278"/>
        <v>0</v>
      </c>
      <c r="P512" s="136">
        <f>SUM(G512:O512)</f>
        <v>0</v>
      </c>
      <c r="Q512" s="135">
        <f t="shared" ref="Q512:Y512" si="279">IF(Q510-Q507=-2,4)+IF(Q510-Q507=-1,3)+IF(Q510-Q507=0,2)+IF(Q510-Q507=1,1)+IF(Q510-Q507&gt;2,0)</f>
        <v>0</v>
      </c>
      <c r="R512" s="135">
        <f t="shared" si="279"/>
        <v>0</v>
      </c>
      <c r="S512" s="135">
        <f t="shared" si="279"/>
        <v>0</v>
      </c>
      <c r="T512" s="135">
        <f t="shared" si="279"/>
        <v>0</v>
      </c>
      <c r="U512" s="135">
        <f t="shared" si="279"/>
        <v>0</v>
      </c>
      <c r="V512" s="135">
        <f t="shared" si="279"/>
        <v>0</v>
      </c>
      <c r="W512" s="135">
        <f t="shared" si="279"/>
        <v>0</v>
      </c>
      <c r="X512" s="135">
        <f t="shared" si="279"/>
        <v>0</v>
      </c>
      <c r="Y512" s="135">
        <f t="shared" si="27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0">H510-H507</f>
        <v>6</v>
      </c>
      <c r="I513" s="24">
        <f t="shared" si="280"/>
        <v>5</v>
      </c>
      <c r="J513" s="24">
        <f t="shared" si="280"/>
        <v>6</v>
      </c>
      <c r="K513" s="24">
        <f t="shared" si="280"/>
        <v>7</v>
      </c>
      <c r="L513" s="24">
        <f t="shared" si="280"/>
        <v>5</v>
      </c>
      <c r="M513" s="24">
        <f t="shared" si="280"/>
        <v>7</v>
      </c>
      <c r="N513" s="24">
        <f t="shared" si="280"/>
        <v>5</v>
      </c>
      <c r="O513" s="15">
        <f t="shared" si="280"/>
        <v>7</v>
      </c>
      <c r="P513" s="15"/>
      <c r="Q513" s="15">
        <f t="shared" ref="Q513:Y513" si="281">Q510-Q507</f>
        <v>6</v>
      </c>
      <c r="R513" s="15">
        <f t="shared" si="281"/>
        <v>6</v>
      </c>
      <c r="S513" s="15">
        <f t="shared" si="281"/>
        <v>7</v>
      </c>
      <c r="T513" s="15">
        <f t="shared" si="281"/>
        <v>5</v>
      </c>
      <c r="U513" s="15">
        <f t="shared" si="281"/>
        <v>7</v>
      </c>
      <c r="V513" s="15">
        <f t="shared" si="281"/>
        <v>6</v>
      </c>
      <c r="W513" s="15">
        <f t="shared" si="281"/>
        <v>6</v>
      </c>
      <c r="X513" s="15">
        <f t="shared" si="281"/>
        <v>5</v>
      </c>
      <c r="Y513" s="15">
        <f t="shared" si="28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37684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2">H$9</f>
        <v>4</v>
      </c>
      <c r="I530" s="103">
        <f t="shared" si="282"/>
        <v>5</v>
      </c>
      <c r="J530" s="103">
        <f t="shared" si="282"/>
        <v>4</v>
      </c>
      <c r="K530" s="103">
        <f t="shared" si="282"/>
        <v>3</v>
      </c>
      <c r="L530" s="103">
        <f t="shared" si="282"/>
        <v>5</v>
      </c>
      <c r="M530" s="103">
        <f t="shared" si="282"/>
        <v>3</v>
      </c>
      <c r="N530" s="103">
        <f t="shared" si="282"/>
        <v>5</v>
      </c>
      <c r="O530" s="103">
        <f t="shared" si="282"/>
        <v>3</v>
      </c>
      <c r="P530" s="104">
        <f>SUM(G530:O530)</f>
        <v>36</v>
      </c>
      <c r="Q530" s="103">
        <f t="shared" ref="Q530:Y530" si="283">Q$9</f>
        <v>4</v>
      </c>
      <c r="R530" s="105">
        <f t="shared" si="283"/>
        <v>4</v>
      </c>
      <c r="S530" s="105">
        <f t="shared" si="283"/>
        <v>3</v>
      </c>
      <c r="T530" s="105">
        <f t="shared" si="283"/>
        <v>5</v>
      </c>
      <c r="U530" s="105">
        <f t="shared" si="283"/>
        <v>3</v>
      </c>
      <c r="V530" s="105">
        <f t="shared" si="283"/>
        <v>4</v>
      </c>
      <c r="W530" s="105">
        <f t="shared" si="283"/>
        <v>4</v>
      </c>
      <c r="X530" s="105">
        <f t="shared" si="283"/>
        <v>5</v>
      </c>
      <c r="Y530" s="106">
        <f t="shared" si="28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284">H$10</f>
        <v>8</v>
      </c>
      <c r="I531" s="108">
        <f t="shared" si="284"/>
        <v>12</v>
      </c>
      <c r="J531" s="108">
        <f t="shared" si="284"/>
        <v>14</v>
      </c>
      <c r="K531" s="108">
        <f t="shared" si="284"/>
        <v>2</v>
      </c>
      <c r="L531" s="108">
        <f t="shared" si="284"/>
        <v>10</v>
      </c>
      <c r="M531" s="108">
        <f t="shared" si="284"/>
        <v>18</v>
      </c>
      <c r="N531" s="108">
        <f t="shared" si="284"/>
        <v>16</v>
      </c>
      <c r="O531" s="109">
        <f t="shared" si="284"/>
        <v>6</v>
      </c>
      <c r="P531" s="110"/>
      <c r="Q531" s="111">
        <f t="shared" ref="Q531:Y531" si="285">Q$10</f>
        <v>1</v>
      </c>
      <c r="R531" s="112">
        <f t="shared" si="285"/>
        <v>9</v>
      </c>
      <c r="S531" s="112">
        <f t="shared" si="285"/>
        <v>11</v>
      </c>
      <c r="T531" s="112">
        <f t="shared" si="285"/>
        <v>5</v>
      </c>
      <c r="U531" s="112">
        <f t="shared" si="285"/>
        <v>17</v>
      </c>
      <c r="V531" s="112">
        <f t="shared" si="285"/>
        <v>15</v>
      </c>
      <c r="W531" s="112">
        <f t="shared" si="285"/>
        <v>3</v>
      </c>
      <c r="X531" s="112">
        <f t="shared" si="285"/>
        <v>13</v>
      </c>
      <c r="Y531" s="109">
        <f t="shared" si="28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6">IF($Q527&lt;=18,IF(H531&lt;=$Q527,1,0),IF($Q527&lt;=36,IF(H531&lt;=($Q527-18),2,1),IF($Q527&lt;=54,IF(H531&lt;=($Q527-36),3,2),IF($Q527&gt;54,IF(H531&lt;=($Q527-54),4,3)))))</f>
        <v>#N/A</v>
      </c>
      <c r="I532" s="115" t="e">
        <f t="shared" si="286"/>
        <v>#N/A</v>
      </c>
      <c r="J532" s="115" t="e">
        <f t="shared" si="286"/>
        <v>#N/A</v>
      </c>
      <c r="K532" s="115" t="e">
        <f t="shared" si="286"/>
        <v>#N/A</v>
      </c>
      <c r="L532" s="115" t="e">
        <f t="shared" si="286"/>
        <v>#N/A</v>
      </c>
      <c r="M532" s="115" t="e">
        <f t="shared" si="286"/>
        <v>#N/A</v>
      </c>
      <c r="N532" s="115" t="e">
        <f t="shared" si="286"/>
        <v>#N/A</v>
      </c>
      <c r="O532" s="116" t="e">
        <f t="shared" si="286"/>
        <v>#N/A</v>
      </c>
      <c r="P532" s="117" t="e">
        <f>SUM(G532:O532)</f>
        <v>#N/A</v>
      </c>
      <c r="Q532" s="116" t="e">
        <f t="shared" ref="Q532:Y532" si="287">IF($Q527&lt;=18,IF(Q531&lt;=$Q527,1,0),IF($Q527&lt;=36,IF(Q531&lt;=($Q527-18),2,1),IF($Q527&lt;=54,IF(Q531&lt;=($Q527-36),3,2),IF($Q527&gt;54,IF(Q531&lt;=($Q527-54),4,3)))))</f>
        <v>#N/A</v>
      </c>
      <c r="R532" s="116" t="e">
        <f t="shared" si="287"/>
        <v>#N/A</v>
      </c>
      <c r="S532" s="116" t="e">
        <f t="shared" si="287"/>
        <v>#N/A</v>
      </c>
      <c r="T532" s="116" t="e">
        <f t="shared" si="287"/>
        <v>#N/A</v>
      </c>
      <c r="U532" s="116" t="e">
        <f t="shared" si="287"/>
        <v>#N/A</v>
      </c>
      <c r="V532" s="116" t="e">
        <f t="shared" si="287"/>
        <v>#N/A</v>
      </c>
      <c r="W532" s="116" t="e">
        <f t="shared" si="287"/>
        <v>#N/A</v>
      </c>
      <c r="X532" s="116" t="e">
        <f t="shared" si="287"/>
        <v>#N/A</v>
      </c>
      <c r="Y532" s="116" t="e">
        <f t="shared" si="287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8">G30</f>
        <v>10</v>
      </c>
      <c r="H533" s="121">
        <f t="shared" si="288"/>
        <v>10</v>
      </c>
      <c r="I533" s="121">
        <f t="shared" si="288"/>
        <v>10</v>
      </c>
      <c r="J533" s="121">
        <f t="shared" si="288"/>
        <v>10</v>
      </c>
      <c r="K533" s="121">
        <f t="shared" si="288"/>
        <v>10</v>
      </c>
      <c r="L533" s="121">
        <f t="shared" si="288"/>
        <v>10</v>
      </c>
      <c r="M533" s="121">
        <f t="shared" si="288"/>
        <v>10</v>
      </c>
      <c r="N533" s="121">
        <f t="shared" si="288"/>
        <v>10</v>
      </c>
      <c r="O533" s="121">
        <f t="shared" si="288"/>
        <v>10</v>
      </c>
      <c r="P533" s="122">
        <f>SUM(G533:O533)</f>
        <v>90</v>
      </c>
      <c r="Q533" s="123">
        <f t="shared" ref="Q533:Y533" si="289">Q30</f>
        <v>10</v>
      </c>
      <c r="R533" s="121">
        <f t="shared" si="289"/>
        <v>10</v>
      </c>
      <c r="S533" s="121">
        <f t="shared" si="289"/>
        <v>10</v>
      </c>
      <c r="T533" s="121">
        <f t="shared" si="289"/>
        <v>10</v>
      </c>
      <c r="U533" s="121">
        <f t="shared" si="289"/>
        <v>10</v>
      </c>
      <c r="V533" s="121">
        <f t="shared" si="289"/>
        <v>10</v>
      </c>
      <c r="W533" s="121">
        <f t="shared" si="289"/>
        <v>10</v>
      </c>
      <c r="X533" s="121">
        <f t="shared" si="289"/>
        <v>10</v>
      </c>
      <c r="Y533" s="124">
        <f t="shared" si="289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0">IF(H533-H530=-1,3+H532)+IF(H533-H530=0,2+H532)+IF(H533-H530=1,1+H532)+IF(H533-H530=2,H532)+IF(H533-H530=3,IF(H532-1&gt;0,H532-1,0))+IF(H533-H530=4,IF(H532-2&gt;0,H532-2,0))</f>
        <v>0</v>
      </c>
      <c r="I534" s="127">
        <f t="shared" si="290"/>
        <v>0</v>
      </c>
      <c r="J534" s="127">
        <f t="shared" si="290"/>
        <v>0</v>
      </c>
      <c r="K534" s="127">
        <f t="shared" si="290"/>
        <v>0</v>
      </c>
      <c r="L534" s="127">
        <f t="shared" si="290"/>
        <v>0</v>
      </c>
      <c r="M534" s="127">
        <f t="shared" si="290"/>
        <v>0</v>
      </c>
      <c r="N534" s="127">
        <f t="shared" si="290"/>
        <v>0</v>
      </c>
      <c r="O534" s="128">
        <f t="shared" si="290"/>
        <v>0</v>
      </c>
      <c r="P534" s="129">
        <f>SUM(G534:O534)</f>
        <v>0</v>
      </c>
      <c r="Q534" s="130">
        <f t="shared" ref="Q534:Y534" si="291">IF(Q533-Q530=-1,3+Q532)+IF(Q533-Q530=0,2+Q532)+IF(Q533-Q530=1,1+Q532)+IF(Q533-Q530=2,Q532)+IF(Q533-Q530=3,IF(Q532-1&gt;0,Q532-1,0))+IF(Q533-Q530=4,IF(Q532-2&gt;0,Q532-2,0))</f>
        <v>0</v>
      </c>
      <c r="R534" s="131">
        <f t="shared" si="291"/>
        <v>0</v>
      </c>
      <c r="S534" s="131">
        <f t="shared" si="291"/>
        <v>0</v>
      </c>
      <c r="T534" s="131">
        <f t="shared" si="291"/>
        <v>0</v>
      </c>
      <c r="U534" s="131">
        <f t="shared" si="291"/>
        <v>0</v>
      </c>
      <c r="V534" s="131">
        <f t="shared" si="291"/>
        <v>0</v>
      </c>
      <c r="W534" s="131">
        <f t="shared" si="291"/>
        <v>0</v>
      </c>
      <c r="X534" s="131">
        <f t="shared" si="291"/>
        <v>0</v>
      </c>
      <c r="Y534" s="128">
        <f t="shared" si="291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2">IF(G533-G530=-2,4)+IF(G533-G530=-1,3)+IF(G533-G530=0,2)+IF(G533-G530=1,1)+IF(G533-G530&gt;2,0)</f>
        <v>0</v>
      </c>
      <c r="H535" s="134">
        <f t="shared" si="292"/>
        <v>0</v>
      </c>
      <c r="I535" s="134">
        <f t="shared" si="292"/>
        <v>0</v>
      </c>
      <c r="J535" s="134">
        <f t="shared" si="292"/>
        <v>0</v>
      </c>
      <c r="K535" s="134">
        <f t="shared" si="292"/>
        <v>0</v>
      </c>
      <c r="L535" s="134">
        <f t="shared" si="292"/>
        <v>0</v>
      </c>
      <c r="M535" s="134">
        <f t="shared" si="292"/>
        <v>0</v>
      </c>
      <c r="N535" s="134">
        <f t="shared" si="292"/>
        <v>0</v>
      </c>
      <c r="O535" s="135">
        <f t="shared" si="292"/>
        <v>0</v>
      </c>
      <c r="P535" s="136">
        <f>SUM(G535:O535)</f>
        <v>0</v>
      </c>
      <c r="Q535" s="135">
        <f t="shared" ref="Q535:Y535" si="293">IF(Q533-Q530=-2,4)+IF(Q533-Q530=-1,3)+IF(Q533-Q530=0,2)+IF(Q533-Q530=1,1)+IF(Q533-Q530&gt;2,0)</f>
        <v>0</v>
      </c>
      <c r="R535" s="135">
        <f t="shared" si="293"/>
        <v>0</v>
      </c>
      <c r="S535" s="135">
        <f t="shared" si="293"/>
        <v>0</v>
      </c>
      <c r="T535" s="135">
        <f t="shared" si="293"/>
        <v>0</v>
      </c>
      <c r="U535" s="135">
        <f t="shared" si="293"/>
        <v>0</v>
      </c>
      <c r="V535" s="135">
        <f t="shared" si="293"/>
        <v>0</v>
      </c>
      <c r="W535" s="135">
        <f t="shared" si="293"/>
        <v>0</v>
      </c>
      <c r="X535" s="135">
        <f t="shared" si="293"/>
        <v>0</v>
      </c>
      <c r="Y535" s="135">
        <f t="shared" si="293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4">H533-H530</f>
        <v>6</v>
      </c>
      <c r="I536" s="24">
        <f t="shared" si="294"/>
        <v>5</v>
      </c>
      <c r="J536" s="24">
        <f t="shared" si="294"/>
        <v>6</v>
      </c>
      <c r="K536" s="24">
        <f t="shared" si="294"/>
        <v>7</v>
      </c>
      <c r="L536" s="24">
        <f t="shared" si="294"/>
        <v>5</v>
      </c>
      <c r="M536" s="24">
        <f t="shared" si="294"/>
        <v>7</v>
      </c>
      <c r="N536" s="24">
        <f t="shared" si="294"/>
        <v>5</v>
      </c>
      <c r="O536" s="15">
        <f t="shared" si="294"/>
        <v>7</v>
      </c>
      <c r="P536" s="15"/>
      <c r="Q536" s="15">
        <f t="shared" ref="Q536:Y536" si="295">Q533-Q530</f>
        <v>6</v>
      </c>
      <c r="R536" s="15">
        <f t="shared" si="295"/>
        <v>6</v>
      </c>
      <c r="S536" s="15">
        <f t="shared" si="295"/>
        <v>7</v>
      </c>
      <c r="T536" s="15">
        <f t="shared" si="295"/>
        <v>5</v>
      </c>
      <c r="U536" s="15">
        <f t="shared" si="295"/>
        <v>7</v>
      </c>
      <c r="V536" s="15">
        <f t="shared" si="295"/>
        <v>6</v>
      </c>
      <c r="W536" s="15">
        <f t="shared" si="295"/>
        <v>6</v>
      </c>
      <c r="X536" s="15">
        <f t="shared" si="295"/>
        <v>5</v>
      </c>
      <c r="Y536" s="15">
        <f t="shared" si="295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37684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6">H$9</f>
        <v>4</v>
      </c>
      <c r="I553" s="103">
        <f t="shared" si="296"/>
        <v>5</v>
      </c>
      <c r="J553" s="103">
        <f t="shared" si="296"/>
        <v>4</v>
      </c>
      <c r="K553" s="103">
        <f t="shared" si="296"/>
        <v>3</v>
      </c>
      <c r="L553" s="103">
        <f t="shared" si="296"/>
        <v>5</v>
      </c>
      <c r="M553" s="103">
        <f t="shared" si="296"/>
        <v>3</v>
      </c>
      <c r="N553" s="103">
        <f t="shared" si="296"/>
        <v>5</v>
      </c>
      <c r="O553" s="103">
        <f t="shared" si="296"/>
        <v>3</v>
      </c>
      <c r="P553" s="104">
        <f>SUM(G553:O553)</f>
        <v>36</v>
      </c>
      <c r="Q553" s="103">
        <f t="shared" ref="Q553:Y553" si="297">Q$9</f>
        <v>4</v>
      </c>
      <c r="R553" s="105">
        <f t="shared" si="297"/>
        <v>4</v>
      </c>
      <c r="S553" s="105">
        <f t="shared" si="297"/>
        <v>3</v>
      </c>
      <c r="T553" s="105">
        <f t="shared" si="297"/>
        <v>5</v>
      </c>
      <c r="U553" s="105">
        <f t="shared" si="297"/>
        <v>3</v>
      </c>
      <c r="V553" s="105">
        <f t="shared" si="297"/>
        <v>4</v>
      </c>
      <c r="W553" s="105">
        <f t="shared" si="297"/>
        <v>4</v>
      </c>
      <c r="X553" s="105">
        <f t="shared" si="297"/>
        <v>5</v>
      </c>
      <c r="Y553" s="106">
        <f t="shared" si="297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298">H$10</f>
        <v>8</v>
      </c>
      <c r="I554" s="108">
        <f t="shared" si="298"/>
        <v>12</v>
      </c>
      <c r="J554" s="108">
        <f t="shared" si="298"/>
        <v>14</v>
      </c>
      <c r="K554" s="108">
        <f t="shared" si="298"/>
        <v>2</v>
      </c>
      <c r="L554" s="108">
        <f t="shared" si="298"/>
        <v>10</v>
      </c>
      <c r="M554" s="108">
        <f t="shared" si="298"/>
        <v>18</v>
      </c>
      <c r="N554" s="108">
        <f t="shared" si="298"/>
        <v>16</v>
      </c>
      <c r="O554" s="109">
        <f t="shared" si="298"/>
        <v>6</v>
      </c>
      <c r="P554" s="110"/>
      <c r="Q554" s="111">
        <f t="shared" ref="Q554:Y554" si="299">Q$10</f>
        <v>1</v>
      </c>
      <c r="R554" s="112">
        <f t="shared" si="299"/>
        <v>9</v>
      </c>
      <c r="S554" s="112">
        <f t="shared" si="299"/>
        <v>11</v>
      </c>
      <c r="T554" s="112">
        <f t="shared" si="299"/>
        <v>5</v>
      </c>
      <c r="U554" s="112">
        <f t="shared" si="299"/>
        <v>17</v>
      </c>
      <c r="V554" s="112">
        <f t="shared" si="299"/>
        <v>15</v>
      </c>
      <c r="W554" s="112">
        <f t="shared" si="299"/>
        <v>3</v>
      </c>
      <c r="X554" s="112">
        <f t="shared" si="299"/>
        <v>13</v>
      </c>
      <c r="Y554" s="109">
        <f t="shared" si="299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0">IF($Q550&lt;=18,IF(H554&lt;=$Q550,1,0),IF($Q550&lt;=36,IF(H554&lt;=($Q550-18),2,1),IF($Q550&lt;=54,IF(H554&lt;=($Q550-36),3,2),IF($Q550&gt;54,IF(H554&lt;=($Q550-54),4,3)))))</f>
        <v>#N/A</v>
      </c>
      <c r="I555" s="115" t="e">
        <f t="shared" si="300"/>
        <v>#N/A</v>
      </c>
      <c r="J555" s="115" t="e">
        <f t="shared" si="300"/>
        <v>#N/A</v>
      </c>
      <c r="K555" s="115" t="e">
        <f t="shared" si="300"/>
        <v>#N/A</v>
      </c>
      <c r="L555" s="115" t="e">
        <f t="shared" si="300"/>
        <v>#N/A</v>
      </c>
      <c r="M555" s="115" t="e">
        <f t="shared" si="300"/>
        <v>#N/A</v>
      </c>
      <c r="N555" s="115" t="e">
        <f t="shared" si="300"/>
        <v>#N/A</v>
      </c>
      <c r="O555" s="116" t="e">
        <f t="shared" si="300"/>
        <v>#N/A</v>
      </c>
      <c r="P555" s="117" t="e">
        <f>SUM(G555:O555)</f>
        <v>#N/A</v>
      </c>
      <c r="Q555" s="116" t="e">
        <f t="shared" ref="Q555:Y555" si="301">IF($Q550&lt;=18,IF(Q554&lt;=$Q550,1,0),IF($Q550&lt;=36,IF(Q554&lt;=($Q550-18),2,1),IF($Q550&lt;=54,IF(Q554&lt;=($Q550-36),3,2),IF($Q550&gt;54,IF(Q554&lt;=($Q550-54),4,3)))))</f>
        <v>#N/A</v>
      </c>
      <c r="R555" s="116" t="e">
        <f t="shared" si="301"/>
        <v>#N/A</v>
      </c>
      <c r="S555" s="116" t="e">
        <f t="shared" si="301"/>
        <v>#N/A</v>
      </c>
      <c r="T555" s="116" t="e">
        <f t="shared" si="301"/>
        <v>#N/A</v>
      </c>
      <c r="U555" s="116" t="e">
        <f t="shared" si="301"/>
        <v>#N/A</v>
      </c>
      <c r="V555" s="116" t="e">
        <f t="shared" si="301"/>
        <v>#N/A</v>
      </c>
      <c r="W555" s="116" t="e">
        <f t="shared" si="301"/>
        <v>#N/A</v>
      </c>
      <c r="X555" s="116" t="e">
        <f t="shared" si="301"/>
        <v>#N/A</v>
      </c>
      <c r="Y555" s="116" t="e">
        <f t="shared" si="301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2">G31</f>
        <v>10</v>
      </c>
      <c r="H556" s="121">
        <f t="shared" si="302"/>
        <v>10</v>
      </c>
      <c r="I556" s="121">
        <f t="shared" si="302"/>
        <v>10</v>
      </c>
      <c r="J556" s="121">
        <f t="shared" si="302"/>
        <v>10</v>
      </c>
      <c r="K556" s="121">
        <f t="shared" si="302"/>
        <v>10</v>
      </c>
      <c r="L556" s="121">
        <f t="shared" si="302"/>
        <v>10</v>
      </c>
      <c r="M556" s="121">
        <f t="shared" si="302"/>
        <v>10</v>
      </c>
      <c r="N556" s="121">
        <f t="shared" si="302"/>
        <v>10</v>
      </c>
      <c r="O556" s="121">
        <f t="shared" si="302"/>
        <v>10</v>
      </c>
      <c r="P556" s="122">
        <f>SUM(G556:O556)</f>
        <v>90</v>
      </c>
      <c r="Q556" s="123">
        <f t="shared" ref="Q556:Y556" si="303">Q31</f>
        <v>10</v>
      </c>
      <c r="R556" s="121">
        <f t="shared" si="303"/>
        <v>10</v>
      </c>
      <c r="S556" s="121">
        <f t="shared" si="303"/>
        <v>10</v>
      </c>
      <c r="T556" s="121">
        <f t="shared" si="303"/>
        <v>10</v>
      </c>
      <c r="U556" s="121">
        <f t="shared" si="303"/>
        <v>10</v>
      </c>
      <c r="V556" s="121">
        <f t="shared" si="303"/>
        <v>10</v>
      </c>
      <c r="W556" s="121">
        <f t="shared" si="303"/>
        <v>10</v>
      </c>
      <c r="X556" s="121">
        <f t="shared" si="303"/>
        <v>10</v>
      </c>
      <c r="Y556" s="124">
        <f t="shared" si="3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4">IF(H556-H553=-1,3+H555)+IF(H556-H553=0,2+H555)+IF(H556-H553=1,1+H555)+IF(H556-H553=2,H555)+IF(H556-H553=3,IF(H555-1&gt;0,H555-1,0))+IF(H556-H553=4,IF(H555-2&gt;0,H555-2,0))</f>
        <v>0</v>
      </c>
      <c r="I557" s="127">
        <f t="shared" si="304"/>
        <v>0</v>
      </c>
      <c r="J557" s="127">
        <f t="shared" si="304"/>
        <v>0</v>
      </c>
      <c r="K557" s="127">
        <f t="shared" si="304"/>
        <v>0</v>
      </c>
      <c r="L557" s="127">
        <f t="shared" si="304"/>
        <v>0</v>
      </c>
      <c r="M557" s="127">
        <f t="shared" si="304"/>
        <v>0</v>
      </c>
      <c r="N557" s="127">
        <f t="shared" si="304"/>
        <v>0</v>
      </c>
      <c r="O557" s="128">
        <f t="shared" si="304"/>
        <v>0</v>
      </c>
      <c r="P557" s="129">
        <f>SUM(G557:O557)</f>
        <v>0</v>
      </c>
      <c r="Q557" s="130">
        <f t="shared" ref="Q557:Y557" si="305">IF(Q556-Q553=-1,3+Q555)+IF(Q556-Q553=0,2+Q555)+IF(Q556-Q553=1,1+Q555)+IF(Q556-Q553=2,Q555)+IF(Q556-Q553=3,IF(Q555-1&gt;0,Q555-1,0))+IF(Q556-Q553=4,IF(Q555-2&gt;0,Q555-2,0))</f>
        <v>0</v>
      </c>
      <c r="R557" s="131">
        <f t="shared" si="305"/>
        <v>0</v>
      </c>
      <c r="S557" s="131">
        <f t="shared" si="305"/>
        <v>0</v>
      </c>
      <c r="T557" s="131">
        <f t="shared" si="305"/>
        <v>0</v>
      </c>
      <c r="U557" s="131">
        <f t="shared" si="305"/>
        <v>0</v>
      </c>
      <c r="V557" s="131">
        <f t="shared" si="305"/>
        <v>0</v>
      </c>
      <c r="W557" s="131">
        <f t="shared" si="305"/>
        <v>0</v>
      </c>
      <c r="X557" s="131">
        <f t="shared" si="305"/>
        <v>0</v>
      </c>
      <c r="Y557" s="128">
        <f t="shared" si="3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6">IF(G556-G553=-2,4)+IF(G556-G553=-1,3)+IF(G556-G553=0,2)+IF(G556-G553=1,1)+IF(G556-G553&gt;2,0)</f>
        <v>0</v>
      </c>
      <c r="H558" s="134">
        <f t="shared" si="306"/>
        <v>0</v>
      </c>
      <c r="I558" s="134">
        <f t="shared" si="306"/>
        <v>0</v>
      </c>
      <c r="J558" s="134">
        <f t="shared" si="306"/>
        <v>0</v>
      </c>
      <c r="K558" s="134">
        <f t="shared" si="306"/>
        <v>0</v>
      </c>
      <c r="L558" s="134">
        <f t="shared" si="306"/>
        <v>0</v>
      </c>
      <c r="M558" s="134">
        <f t="shared" si="306"/>
        <v>0</v>
      </c>
      <c r="N558" s="134">
        <f t="shared" si="306"/>
        <v>0</v>
      </c>
      <c r="O558" s="135">
        <f t="shared" si="306"/>
        <v>0</v>
      </c>
      <c r="P558" s="136">
        <f>SUM(G558:O558)</f>
        <v>0</v>
      </c>
      <c r="Q558" s="135">
        <f t="shared" ref="Q558:Y558" si="307">IF(Q556-Q553=-2,4)+IF(Q556-Q553=-1,3)+IF(Q556-Q553=0,2)+IF(Q556-Q553=1,1)+IF(Q556-Q553&gt;2,0)</f>
        <v>0</v>
      </c>
      <c r="R558" s="135">
        <f t="shared" si="307"/>
        <v>0</v>
      </c>
      <c r="S558" s="135">
        <f t="shared" si="307"/>
        <v>0</v>
      </c>
      <c r="T558" s="135">
        <f t="shared" si="307"/>
        <v>0</v>
      </c>
      <c r="U558" s="135">
        <f t="shared" si="307"/>
        <v>0</v>
      </c>
      <c r="V558" s="135">
        <f t="shared" si="307"/>
        <v>0</v>
      </c>
      <c r="W558" s="135">
        <f t="shared" si="307"/>
        <v>0</v>
      </c>
      <c r="X558" s="135">
        <f t="shared" si="307"/>
        <v>0</v>
      </c>
      <c r="Y558" s="135">
        <f t="shared" si="3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8">H556-H553</f>
        <v>6</v>
      </c>
      <c r="I559" s="24">
        <f t="shared" si="308"/>
        <v>5</v>
      </c>
      <c r="J559" s="24">
        <f t="shared" si="308"/>
        <v>6</v>
      </c>
      <c r="K559" s="24">
        <f t="shared" si="308"/>
        <v>7</v>
      </c>
      <c r="L559" s="24">
        <f t="shared" si="308"/>
        <v>5</v>
      </c>
      <c r="M559" s="24">
        <f t="shared" si="308"/>
        <v>7</v>
      </c>
      <c r="N559" s="24">
        <f t="shared" si="308"/>
        <v>5</v>
      </c>
      <c r="O559" s="15">
        <f t="shared" si="308"/>
        <v>7</v>
      </c>
      <c r="P559" s="15"/>
      <c r="Q559" s="15">
        <f t="shared" ref="Q559:Y559" si="309">Q556-Q553</f>
        <v>6</v>
      </c>
      <c r="R559" s="15">
        <f t="shared" si="309"/>
        <v>6</v>
      </c>
      <c r="S559" s="15">
        <f t="shared" si="309"/>
        <v>7</v>
      </c>
      <c r="T559" s="15">
        <f t="shared" si="309"/>
        <v>5</v>
      </c>
      <c r="U559" s="15">
        <f t="shared" si="309"/>
        <v>7</v>
      </c>
      <c r="V559" s="15">
        <f t="shared" si="309"/>
        <v>6</v>
      </c>
      <c r="W559" s="15">
        <f t="shared" si="309"/>
        <v>6</v>
      </c>
      <c r="X559" s="15">
        <f t="shared" si="309"/>
        <v>5</v>
      </c>
      <c r="Y559" s="15">
        <f t="shared" si="3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37684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0">H$9</f>
        <v>4</v>
      </c>
      <c r="I576" s="103">
        <f t="shared" si="310"/>
        <v>5</v>
      </c>
      <c r="J576" s="103">
        <f t="shared" si="310"/>
        <v>4</v>
      </c>
      <c r="K576" s="103">
        <f t="shared" si="310"/>
        <v>3</v>
      </c>
      <c r="L576" s="103">
        <f t="shared" si="310"/>
        <v>5</v>
      </c>
      <c r="M576" s="103">
        <f t="shared" si="310"/>
        <v>3</v>
      </c>
      <c r="N576" s="103">
        <f t="shared" si="310"/>
        <v>5</v>
      </c>
      <c r="O576" s="103">
        <f t="shared" si="310"/>
        <v>3</v>
      </c>
      <c r="P576" s="104">
        <f>SUM(G576:O576)</f>
        <v>36</v>
      </c>
      <c r="Q576" s="103">
        <f t="shared" ref="Q576:Y576" si="311">Q$9</f>
        <v>4</v>
      </c>
      <c r="R576" s="105">
        <f t="shared" si="311"/>
        <v>4</v>
      </c>
      <c r="S576" s="105">
        <f t="shared" si="311"/>
        <v>3</v>
      </c>
      <c r="T576" s="105">
        <f t="shared" si="311"/>
        <v>5</v>
      </c>
      <c r="U576" s="105">
        <f t="shared" si="311"/>
        <v>3</v>
      </c>
      <c r="V576" s="105">
        <f t="shared" si="311"/>
        <v>4</v>
      </c>
      <c r="W576" s="105">
        <f t="shared" si="311"/>
        <v>4</v>
      </c>
      <c r="X576" s="105">
        <f t="shared" si="311"/>
        <v>5</v>
      </c>
      <c r="Y576" s="106">
        <f t="shared" si="3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312">H$10</f>
        <v>8</v>
      </c>
      <c r="I577" s="108">
        <f t="shared" si="312"/>
        <v>12</v>
      </c>
      <c r="J577" s="108">
        <f t="shared" si="312"/>
        <v>14</v>
      </c>
      <c r="K577" s="108">
        <f t="shared" si="312"/>
        <v>2</v>
      </c>
      <c r="L577" s="108">
        <f t="shared" si="312"/>
        <v>10</v>
      </c>
      <c r="M577" s="108">
        <f t="shared" si="312"/>
        <v>18</v>
      </c>
      <c r="N577" s="108">
        <f t="shared" si="312"/>
        <v>16</v>
      </c>
      <c r="O577" s="109">
        <f t="shared" si="312"/>
        <v>6</v>
      </c>
      <c r="P577" s="110"/>
      <c r="Q577" s="111">
        <f t="shared" ref="Q577:Y577" si="313">Q$10</f>
        <v>1</v>
      </c>
      <c r="R577" s="112">
        <f t="shared" si="313"/>
        <v>9</v>
      </c>
      <c r="S577" s="112">
        <f t="shared" si="313"/>
        <v>11</v>
      </c>
      <c r="T577" s="112">
        <f t="shared" si="313"/>
        <v>5</v>
      </c>
      <c r="U577" s="112">
        <f t="shared" si="313"/>
        <v>17</v>
      </c>
      <c r="V577" s="112">
        <f t="shared" si="313"/>
        <v>15</v>
      </c>
      <c r="W577" s="112">
        <f t="shared" si="313"/>
        <v>3</v>
      </c>
      <c r="X577" s="112">
        <f t="shared" si="313"/>
        <v>13</v>
      </c>
      <c r="Y577" s="109">
        <f t="shared" si="3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4">IF($Q573&lt;=18,IF(H577&lt;=$Q573,1,0),IF($Q573&lt;=36,IF(H577&lt;=($Q573-18),2,1),IF($Q573&lt;=54,IF(H577&lt;=($Q573-36),3,2),IF($Q573&gt;54,IF(H577&lt;=($Q573-54),4,3)))))</f>
        <v>#N/A</v>
      </c>
      <c r="I578" s="115" t="e">
        <f t="shared" si="314"/>
        <v>#N/A</v>
      </c>
      <c r="J578" s="115" t="e">
        <f t="shared" si="314"/>
        <v>#N/A</v>
      </c>
      <c r="K578" s="115" t="e">
        <f t="shared" si="314"/>
        <v>#N/A</v>
      </c>
      <c r="L578" s="115" t="e">
        <f t="shared" si="314"/>
        <v>#N/A</v>
      </c>
      <c r="M578" s="115" t="e">
        <f t="shared" si="314"/>
        <v>#N/A</v>
      </c>
      <c r="N578" s="115" t="e">
        <f t="shared" si="314"/>
        <v>#N/A</v>
      </c>
      <c r="O578" s="116" t="e">
        <f t="shared" si="314"/>
        <v>#N/A</v>
      </c>
      <c r="P578" s="117" t="e">
        <f>SUM(G578:O578)</f>
        <v>#N/A</v>
      </c>
      <c r="Q578" s="116" t="e">
        <f t="shared" ref="Q578:Y578" si="315">IF($Q573&lt;=18,IF(Q577&lt;=$Q573,1,0),IF($Q573&lt;=36,IF(Q577&lt;=($Q573-18),2,1),IF($Q573&lt;=54,IF(Q577&lt;=($Q573-36),3,2),IF($Q573&gt;54,IF(Q577&lt;=($Q573-54),4,3)))))</f>
        <v>#N/A</v>
      </c>
      <c r="R578" s="116" t="e">
        <f t="shared" si="315"/>
        <v>#N/A</v>
      </c>
      <c r="S578" s="116" t="e">
        <f t="shared" si="315"/>
        <v>#N/A</v>
      </c>
      <c r="T578" s="116" t="e">
        <f t="shared" si="315"/>
        <v>#N/A</v>
      </c>
      <c r="U578" s="116" t="e">
        <f t="shared" si="315"/>
        <v>#N/A</v>
      </c>
      <c r="V578" s="116" t="e">
        <f t="shared" si="315"/>
        <v>#N/A</v>
      </c>
      <c r="W578" s="116" t="e">
        <f t="shared" si="315"/>
        <v>#N/A</v>
      </c>
      <c r="X578" s="116" t="e">
        <f t="shared" si="315"/>
        <v>#N/A</v>
      </c>
      <c r="Y578" s="116" t="e">
        <f t="shared" si="315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6">G32</f>
        <v>10</v>
      </c>
      <c r="H579" s="121">
        <f t="shared" si="316"/>
        <v>10</v>
      </c>
      <c r="I579" s="121">
        <f t="shared" si="316"/>
        <v>10</v>
      </c>
      <c r="J579" s="121">
        <f t="shared" si="316"/>
        <v>10</v>
      </c>
      <c r="K579" s="121">
        <f t="shared" si="316"/>
        <v>10</v>
      </c>
      <c r="L579" s="121">
        <f t="shared" si="316"/>
        <v>10</v>
      </c>
      <c r="M579" s="121">
        <f t="shared" si="316"/>
        <v>10</v>
      </c>
      <c r="N579" s="121">
        <f t="shared" si="316"/>
        <v>10</v>
      </c>
      <c r="O579" s="121">
        <f t="shared" si="316"/>
        <v>10</v>
      </c>
      <c r="P579" s="122">
        <f>SUM(G579:O579)</f>
        <v>90</v>
      </c>
      <c r="Q579" s="123">
        <f t="shared" ref="Q579:Y579" si="317">Q32</f>
        <v>10</v>
      </c>
      <c r="R579" s="121">
        <f t="shared" si="317"/>
        <v>10</v>
      </c>
      <c r="S579" s="121">
        <f t="shared" si="317"/>
        <v>10</v>
      </c>
      <c r="T579" s="121">
        <f t="shared" si="317"/>
        <v>10</v>
      </c>
      <c r="U579" s="121">
        <f t="shared" si="317"/>
        <v>10</v>
      </c>
      <c r="V579" s="121">
        <f t="shared" si="317"/>
        <v>10</v>
      </c>
      <c r="W579" s="121">
        <f t="shared" si="317"/>
        <v>10</v>
      </c>
      <c r="X579" s="121">
        <f t="shared" si="317"/>
        <v>10</v>
      </c>
      <c r="Y579" s="124">
        <f t="shared" si="317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8">IF(H579-H576=-1,3+H578)+IF(H579-H576=0,2+H578)+IF(H579-H576=1,1+H578)+IF(H579-H576=2,H578)+IF(H579-H576=3,IF(H578-1&gt;0,H578-1,0))+IF(H579-H576=4,IF(H578-2&gt;0,H578-2,0))</f>
        <v>0</v>
      </c>
      <c r="I580" s="127">
        <f t="shared" si="318"/>
        <v>0</v>
      </c>
      <c r="J580" s="127">
        <f t="shared" si="318"/>
        <v>0</v>
      </c>
      <c r="K580" s="127">
        <f t="shared" si="318"/>
        <v>0</v>
      </c>
      <c r="L580" s="127">
        <f t="shared" si="318"/>
        <v>0</v>
      </c>
      <c r="M580" s="127">
        <f t="shared" si="318"/>
        <v>0</v>
      </c>
      <c r="N580" s="127">
        <f t="shared" si="318"/>
        <v>0</v>
      </c>
      <c r="O580" s="128">
        <f t="shared" si="318"/>
        <v>0</v>
      </c>
      <c r="P580" s="129">
        <f>SUM(G580:O580)</f>
        <v>0</v>
      </c>
      <c r="Q580" s="130">
        <f t="shared" ref="Q580:Y580" si="319">IF(Q579-Q576=-1,3+Q578)+IF(Q579-Q576=0,2+Q578)+IF(Q579-Q576=1,1+Q578)+IF(Q579-Q576=2,Q578)+IF(Q579-Q576=3,IF(Q578-1&gt;0,Q578-1,0))+IF(Q579-Q576=4,IF(Q578-2&gt;0,Q578-2,0))</f>
        <v>0</v>
      </c>
      <c r="R580" s="131">
        <f t="shared" si="319"/>
        <v>0</v>
      </c>
      <c r="S580" s="131">
        <f t="shared" si="319"/>
        <v>0</v>
      </c>
      <c r="T580" s="131">
        <f t="shared" si="319"/>
        <v>0</v>
      </c>
      <c r="U580" s="131">
        <f t="shared" si="319"/>
        <v>0</v>
      </c>
      <c r="V580" s="131">
        <f t="shared" si="319"/>
        <v>0</v>
      </c>
      <c r="W580" s="131">
        <f t="shared" si="319"/>
        <v>0</v>
      </c>
      <c r="X580" s="131">
        <f t="shared" si="319"/>
        <v>0</v>
      </c>
      <c r="Y580" s="128">
        <f t="shared" si="319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0">IF(G579-G576=-2,4)+IF(G579-G576=-1,3)+IF(G579-G576=0,2)+IF(G579-G576=1,1)+IF(G579-G576&gt;2,0)</f>
        <v>0</v>
      </c>
      <c r="H581" s="134">
        <f t="shared" si="320"/>
        <v>0</v>
      </c>
      <c r="I581" s="134">
        <f t="shared" si="320"/>
        <v>0</v>
      </c>
      <c r="J581" s="134">
        <f t="shared" si="320"/>
        <v>0</v>
      </c>
      <c r="K581" s="134">
        <f t="shared" si="320"/>
        <v>0</v>
      </c>
      <c r="L581" s="134">
        <f t="shared" si="320"/>
        <v>0</v>
      </c>
      <c r="M581" s="134">
        <f t="shared" si="320"/>
        <v>0</v>
      </c>
      <c r="N581" s="134">
        <f t="shared" si="320"/>
        <v>0</v>
      </c>
      <c r="O581" s="135">
        <f t="shared" si="320"/>
        <v>0</v>
      </c>
      <c r="P581" s="136">
        <f>SUM(G581:O581)</f>
        <v>0</v>
      </c>
      <c r="Q581" s="135">
        <f t="shared" ref="Q581:Y581" si="321">IF(Q579-Q576=-2,4)+IF(Q579-Q576=-1,3)+IF(Q579-Q576=0,2)+IF(Q579-Q576=1,1)+IF(Q579-Q576&gt;2,0)</f>
        <v>0</v>
      </c>
      <c r="R581" s="135">
        <f t="shared" si="321"/>
        <v>0</v>
      </c>
      <c r="S581" s="135">
        <f t="shared" si="321"/>
        <v>0</v>
      </c>
      <c r="T581" s="135">
        <f t="shared" si="321"/>
        <v>0</v>
      </c>
      <c r="U581" s="135">
        <f t="shared" si="321"/>
        <v>0</v>
      </c>
      <c r="V581" s="135">
        <f t="shared" si="321"/>
        <v>0</v>
      </c>
      <c r="W581" s="135">
        <f t="shared" si="321"/>
        <v>0</v>
      </c>
      <c r="X581" s="135">
        <f t="shared" si="321"/>
        <v>0</v>
      </c>
      <c r="Y581" s="135">
        <f t="shared" si="321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2">H579-H576</f>
        <v>6</v>
      </c>
      <c r="I582" s="24">
        <f t="shared" si="322"/>
        <v>5</v>
      </c>
      <c r="J582" s="24">
        <f t="shared" si="322"/>
        <v>6</v>
      </c>
      <c r="K582" s="24">
        <f t="shared" si="322"/>
        <v>7</v>
      </c>
      <c r="L582" s="24">
        <f t="shared" si="322"/>
        <v>5</v>
      </c>
      <c r="M582" s="24">
        <f t="shared" si="322"/>
        <v>7</v>
      </c>
      <c r="N582" s="24">
        <f t="shared" si="322"/>
        <v>5</v>
      </c>
      <c r="O582" s="15">
        <f t="shared" si="322"/>
        <v>7</v>
      </c>
      <c r="P582" s="15"/>
      <c r="Q582" s="15">
        <f t="shared" ref="Q582:Y582" si="323">Q579-Q576</f>
        <v>6</v>
      </c>
      <c r="R582" s="15">
        <f t="shared" si="323"/>
        <v>6</v>
      </c>
      <c r="S582" s="15">
        <f t="shared" si="323"/>
        <v>7</v>
      </c>
      <c r="T582" s="15">
        <f t="shared" si="323"/>
        <v>5</v>
      </c>
      <c r="U582" s="15">
        <f t="shared" si="323"/>
        <v>7</v>
      </c>
      <c r="V582" s="15">
        <f t="shared" si="323"/>
        <v>6</v>
      </c>
      <c r="W582" s="15">
        <f t="shared" si="323"/>
        <v>6</v>
      </c>
      <c r="X582" s="15">
        <f t="shared" si="323"/>
        <v>5</v>
      </c>
      <c r="Y582" s="15">
        <f t="shared" si="323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37684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4">H$9</f>
        <v>4</v>
      </c>
      <c r="I599" s="103">
        <f t="shared" si="324"/>
        <v>5</v>
      </c>
      <c r="J599" s="103">
        <f t="shared" si="324"/>
        <v>4</v>
      </c>
      <c r="K599" s="103">
        <f t="shared" si="324"/>
        <v>3</v>
      </c>
      <c r="L599" s="103">
        <f t="shared" si="324"/>
        <v>5</v>
      </c>
      <c r="M599" s="103">
        <f t="shared" si="324"/>
        <v>3</v>
      </c>
      <c r="N599" s="103">
        <f t="shared" si="324"/>
        <v>5</v>
      </c>
      <c r="O599" s="103">
        <f t="shared" si="324"/>
        <v>3</v>
      </c>
      <c r="P599" s="104">
        <f>SUM(G599:O599)</f>
        <v>36</v>
      </c>
      <c r="Q599" s="103">
        <f t="shared" ref="Q599:Y599" si="325">Q$9</f>
        <v>4</v>
      </c>
      <c r="R599" s="105">
        <f t="shared" si="325"/>
        <v>4</v>
      </c>
      <c r="S599" s="105">
        <f t="shared" si="325"/>
        <v>3</v>
      </c>
      <c r="T599" s="105">
        <f t="shared" si="325"/>
        <v>5</v>
      </c>
      <c r="U599" s="105">
        <f t="shared" si="325"/>
        <v>3</v>
      </c>
      <c r="V599" s="105">
        <f t="shared" si="325"/>
        <v>4</v>
      </c>
      <c r="W599" s="105">
        <f t="shared" si="325"/>
        <v>4</v>
      </c>
      <c r="X599" s="105">
        <f t="shared" si="325"/>
        <v>5</v>
      </c>
      <c r="Y599" s="106">
        <f t="shared" si="325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326">H$10</f>
        <v>8</v>
      </c>
      <c r="I600" s="108">
        <f t="shared" si="326"/>
        <v>12</v>
      </c>
      <c r="J600" s="108">
        <f t="shared" si="326"/>
        <v>14</v>
      </c>
      <c r="K600" s="108">
        <f t="shared" si="326"/>
        <v>2</v>
      </c>
      <c r="L600" s="108">
        <f t="shared" si="326"/>
        <v>10</v>
      </c>
      <c r="M600" s="108">
        <f t="shared" si="326"/>
        <v>18</v>
      </c>
      <c r="N600" s="108">
        <f t="shared" si="326"/>
        <v>16</v>
      </c>
      <c r="O600" s="109">
        <f t="shared" si="326"/>
        <v>6</v>
      </c>
      <c r="P600" s="110"/>
      <c r="Q600" s="111">
        <f t="shared" ref="Q600:Y600" si="327">Q$10</f>
        <v>1</v>
      </c>
      <c r="R600" s="112">
        <f t="shared" si="327"/>
        <v>9</v>
      </c>
      <c r="S600" s="112">
        <f t="shared" si="327"/>
        <v>11</v>
      </c>
      <c r="T600" s="112">
        <f t="shared" si="327"/>
        <v>5</v>
      </c>
      <c r="U600" s="112">
        <f t="shared" si="327"/>
        <v>17</v>
      </c>
      <c r="V600" s="112">
        <f t="shared" si="327"/>
        <v>15</v>
      </c>
      <c r="W600" s="112">
        <f t="shared" si="327"/>
        <v>3</v>
      </c>
      <c r="X600" s="112">
        <f t="shared" si="327"/>
        <v>13</v>
      </c>
      <c r="Y600" s="109">
        <f t="shared" si="327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8">IF($Q596&lt;=18,IF(H600&lt;=$Q596,1,0),IF($Q596&lt;=36,IF(H600&lt;=($Q596-18),2,1),IF($Q596&lt;=54,IF(H600&lt;=($Q596-36),3,2),IF($Q596&gt;54,IF(H600&lt;=($Q596-54),4,3)))))</f>
        <v>#N/A</v>
      </c>
      <c r="I601" s="115" t="e">
        <f t="shared" si="328"/>
        <v>#N/A</v>
      </c>
      <c r="J601" s="115" t="e">
        <f t="shared" si="328"/>
        <v>#N/A</v>
      </c>
      <c r="K601" s="115" t="e">
        <f t="shared" si="328"/>
        <v>#N/A</v>
      </c>
      <c r="L601" s="115" t="e">
        <f t="shared" si="328"/>
        <v>#N/A</v>
      </c>
      <c r="M601" s="115" t="e">
        <f t="shared" si="328"/>
        <v>#N/A</v>
      </c>
      <c r="N601" s="115" t="e">
        <f t="shared" si="328"/>
        <v>#N/A</v>
      </c>
      <c r="O601" s="116" t="e">
        <f t="shared" si="328"/>
        <v>#N/A</v>
      </c>
      <c r="P601" s="117" t="e">
        <f>SUM(G601:O601)</f>
        <v>#N/A</v>
      </c>
      <c r="Q601" s="116" t="e">
        <f t="shared" ref="Q601:Y601" si="329">IF($Q596&lt;=18,IF(Q600&lt;=$Q596,1,0),IF($Q596&lt;=36,IF(Q600&lt;=($Q596-18),2,1),IF($Q596&lt;=54,IF(Q600&lt;=($Q596-36),3,2),IF($Q596&gt;54,IF(Q600&lt;=($Q596-54),4,3)))))</f>
        <v>#N/A</v>
      </c>
      <c r="R601" s="116" t="e">
        <f t="shared" si="329"/>
        <v>#N/A</v>
      </c>
      <c r="S601" s="116" t="e">
        <f t="shared" si="329"/>
        <v>#N/A</v>
      </c>
      <c r="T601" s="116" t="e">
        <f t="shared" si="329"/>
        <v>#N/A</v>
      </c>
      <c r="U601" s="116" t="e">
        <f t="shared" si="329"/>
        <v>#N/A</v>
      </c>
      <c r="V601" s="116" t="e">
        <f t="shared" si="329"/>
        <v>#N/A</v>
      </c>
      <c r="W601" s="116" t="e">
        <f t="shared" si="329"/>
        <v>#N/A</v>
      </c>
      <c r="X601" s="116" t="e">
        <f t="shared" si="329"/>
        <v>#N/A</v>
      </c>
      <c r="Y601" s="116" t="e">
        <f t="shared" si="329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0">G33</f>
        <v>10</v>
      </c>
      <c r="H602" s="121">
        <f t="shared" si="330"/>
        <v>10</v>
      </c>
      <c r="I602" s="121">
        <f t="shared" si="330"/>
        <v>10</v>
      </c>
      <c r="J602" s="121">
        <f t="shared" si="330"/>
        <v>10</v>
      </c>
      <c r="K602" s="121">
        <f t="shared" si="330"/>
        <v>10</v>
      </c>
      <c r="L602" s="121">
        <f t="shared" si="330"/>
        <v>10</v>
      </c>
      <c r="M602" s="121">
        <f t="shared" si="330"/>
        <v>10</v>
      </c>
      <c r="N602" s="121">
        <f t="shared" si="330"/>
        <v>10</v>
      </c>
      <c r="O602" s="121">
        <f t="shared" si="330"/>
        <v>10</v>
      </c>
      <c r="P602" s="122">
        <f>SUM(G602:O602)</f>
        <v>90</v>
      </c>
      <c r="Q602" s="123">
        <f t="shared" ref="Q602:Y602" si="331">Q33</f>
        <v>10</v>
      </c>
      <c r="R602" s="121">
        <f t="shared" si="331"/>
        <v>10</v>
      </c>
      <c r="S602" s="121">
        <f t="shared" si="331"/>
        <v>10</v>
      </c>
      <c r="T602" s="121">
        <f t="shared" si="331"/>
        <v>10</v>
      </c>
      <c r="U602" s="121">
        <f t="shared" si="331"/>
        <v>10</v>
      </c>
      <c r="V602" s="121">
        <f t="shared" si="331"/>
        <v>10</v>
      </c>
      <c r="W602" s="121">
        <f t="shared" si="331"/>
        <v>10</v>
      </c>
      <c r="X602" s="121">
        <f t="shared" si="331"/>
        <v>10</v>
      </c>
      <c r="Y602" s="124">
        <f t="shared" si="33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2">IF(H602-H599=-1,3+H601)+IF(H602-H599=0,2+H601)+IF(H602-H599=1,1+H601)+IF(H602-H599=2,H601)+IF(H602-H599=3,IF(H601-1&gt;0,H601-1,0))+IF(H602-H599=4,IF(H601-2&gt;0,H601-2,0))</f>
        <v>0</v>
      </c>
      <c r="I603" s="127">
        <f t="shared" si="332"/>
        <v>0</v>
      </c>
      <c r="J603" s="127">
        <f t="shared" si="332"/>
        <v>0</v>
      </c>
      <c r="K603" s="127">
        <f t="shared" si="332"/>
        <v>0</v>
      </c>
      <c r="L603" s="127">
        <f t="shared" si="332"/>
        <v>0</v>
      </c>
      <c r="M603" s="127">
        <f t="shared" si="332"/>
        <v>0</v>
      </c>
      <c r="N603" s="127">
        <f t="shared" si="332"/>
        <v>0</v>
      </c>
      <c r="O603" s="128">
        <f t="shared" si="332"/>
        <v>0</v>
      </c>
      <c r="P603" s="129">
        <f>SUM(G603:O603)</f>
        <v>0</v>
      </c>
      <c r="Q603" s="130">
        <f t="shared" ref="Q603:Y603" si="333">IF(Q602-Q599=-1,3+Q601)+IF(Q602-Q599=0,2+Q601)+IF(Q602-Q599=1,1+Q601)+IF(Q602-Q599=2,Q601)+IF(Q602-Q599=3,IF(Q601-1&gt;0,Q601-1,0))+IF(Q602-Q599=4,IF(Q601-2&gt;0,Q601-2,0))</f>
        <v>0</v>
      </c>
      <c r="R603" s="131">
        <f t="shared" si="333"/>
        <v>0</v>
      </c>
      <c r="S603" s="131">
        <f t="shared" si="333"/>
        <v>0</v>
      </c>
      <c r="T603" s="131">
        <f t="shared" si="333"/>
        <v>0</v>
      </c>
      <c r="U603" s="131">
        <f t="shared" si="333"/>
        <v>0</v>
      </c>
      <c r="V603" s="131">
        <f t="shared" si="333"/>
        <v>0</v>
      </c>
      <c r="W603" s="131">
        <f t="shared" si="333"/>
        <v>0</v>
      </c>
      <c r="X603" s="131">
        <f t="shared" si="333"/>
        <v>0</v>
      </c>
      <c r="Y603" s="128">
        <f t="shared" si="33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4">IF(G602-G599=-2,4)+IF(G602-G599=-1,3)+IF(G602-G599=0,2)+IF(G602-G599=1,1)+IF(G602-G599&gt;2,0)</f>
        <v>0</v>
      </c>
      <c r="H604" s="134">
        <f t="shared" si="334"/>
        <v>0</v>
      </c>
      <c r="I604" s="134">
        <f t="shared" si="334"/>
        <v>0</v>
      </c>
      <c r="J604" s="134">
        <f t="shared" si="334"/>
        <v>0</v>
      </c>
      <c r="K604" s="134">
        <f t="shared" si="334"/>
        <v>0</v>
      </c>
      <c r="L604" s="134">
        <f t="shared" si="334"/>
        <v>0</v>
      </c>
      <c r="M604" s="134">
        <f t="shared" si="334"/>
        <v>0</v>
      </c>
      <c r="N604" s="134">
        <f t="shared" si="334"/>
        <v>0</v>
      </c>
      <c r="O604" s="135">
        <f t="shared" si="334"/>
        <v>0</v>
      </c>
      <c r="P604" s="136">
        <f>SUM(G604:O604)</f>
        <v>0</v>
      </c>
      <c r="Q604" s="135">
        <f t="shared" ref="Q604:Y604" si="335">IF(Q602-Q599=-2,4)+IF(Q602-Q599=-1,3)+IF(Q602-Q599=0,2)+IF(Q602-Q599=1,1)+IF(Q602-Q599&gt;2,0)</f>
        <v>0</v>
      </c>
      <c r="R604" s="135">
        <f t="shared" si="335"/>
        <v>0</v>
      </c>
      <c r="S604" s="135">
        <f t="shared" si="335"/>
        <v>0</v>
      </c>
      <c r="T604" s="135">
        <f t="shared" si="335"/>
        <v>0</v>
      </c>
      <c r="U604" s="135">
        <f t="shared" si="335"/>
        <v>0</v>
      </c>
      <c r="V604" s="135">
        <f t="shared" si="335"/>
        <v>0</v>
      </c>
      <c r="W604" s="135">
        <f t="shared" si="335"/>
        <v>0</v>
      </c>
      <c r="X604" s="135">
        <f t="shared" si="335"/>
        <v>0</v>
      </c>
      <c r="Y604" s="135">
        <f t="shared" si="33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6">H602-H599</f>
        <v>6</v>
      </c>
      <c r="I605" s="24">
        <f t="shared" si="336"/>
        <v>5</v>
      </c>
      <c r="J605" s="24">
        <f t="shared" si="336"/>
        <v>6</v>
      </c>
      <c r="K605" s="24">
        <f t="shared" si="336"/>
        <v>7</v>
      </c>
      <c r="L605" s="24">
        <f t="shared" si="336"/>
        <v>5</v>
      </c>
      <c r="M605" s="24">
        <f t="shared" si="336"/>
        <v>7</v>
      </c>
      <c r="N605" s="24">
        <f t="shared" si="336"/>
        <v>5</v>
      </c>
      <c r="O605" s="15">
        <f t="shared" si="336"/>
        <v>7</v>
      </c>
      <c r="P605" s="15"/>
      <c r="Q605" s="15">
        <f t="shared" ref="Q605:Y605" si="337">Q602-Q599</f>
        <v>6</v>
      </c>
      <c r="R605" s="15">
        <f t="shared" si="337"/>
        <v>6</v>
      </c>
      <c r="S605" s="15">
        <f t="shared" si="337"/>
        <v>7</v>
      </c>
      <c r="T605" s="15">
        <f t="shared" si="337"/>
        <v>5</v>
      </c>
      <c r="U605" s="15">
        <f t="shared" si="337"/>
        <v>7</v>
      </c>
      <c r="V605" s="15">
        <f t="shared" si="337"/>
        <v>6</v>
      </c>
      <c r="W605" s="15">
        <f t="shared" si="337"/>
        <v>6</v>
      </c>
      <c r="X605" s="15">
        <f t="shared" si="337"/>
        <v>5</v>
      </c>
      <c r="Y605" s="15">
        <f t="shared" si="33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37684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8">H$9</f>
        <v>4</v>
      </c>
      <c r="I622" s="103">
        <f t="shared" si="338"/>
        <v>5</v>
      </c>
      <c r="J622" s="103">
        <f t="shared" si="338"/>
        <v>4</v>
      </c>
      <c r="K622" s="103">
        <f t="shared" si="338"/>
        <v>3</v>
      </c>
      <c r="L622" s="103">
        <f t="shared" si="338"/>
        <v>5</v>
      </c>
      <c r="M622" s="103">
        <f t="shared" si="338"/>
        <v>3</v>
      </c>
      <c r="N622" s="103">
        <f t="shared" si="338"/>
        <v>5</v>
      </c>
      <c r="O622" s="103">
        <f t="shared" si="338"/>
        <v>3</v>
      </c>
      <c r="P622" s="104">
        <f>SUM(G622:O622)</f>
        <v>36</v>
      </c>
      <c r="Q622" s="103">
        <f t="shared" ref="Q622:Y622" si="339">Q$9</f>
        <v>4</v>
      </c>
      <c r="R622" s="105">
        <f t="shared" si="339"/>
        <v>4</v>
      </c>
      <c r="S622" s="105">
        <f t="shared" si="339"/>
        <v>3</v>
      </c>
      <c r="T622" s="105">
        <f t="shared" si="339"/>
        <v>5</v>
      </c>
      <c r="U622" s="105">
        <f t="shared" si="339"/>
        <v>3</v>
      </c>
      <c r="V622" s="105">
        <f t="shared" si="339"/>
        <v>4</v>
      </c>
      <c r="W622" s="105">
        <f t="shared" si="339"/>
        <v>4</v>
      </c>
      <c r="X622" s="105">
        <f t="shared" si="339"/>
        <v>5</v>
      </c>
      <c r="Y622" s="106">
        <f t="shared" si="33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340">H$10</f>
        <v>8</v>
      </c>
      <c r="I623" s="108">
        <f t="shared" si="340"/>
        <v>12</v>
      </c>
      <c r="J623" s="108">
        <f t="shared" si="340"/>
        <v>14</v>
      </c>
      <c r="K623" s="108">
        <f t="shared" si="340"/>
        <v>2</v>
      </c>
      <c r="L623" s="108">
        <f t="shared" si="340"/>
        <v>10</v>
      </c>
      <c r="M623" s="108">
        <f t="shared" si="340"/>
        <v>18</v>
      </c>
      <c r="N623" s="108">
        <f t="shared" si="340"/>
        <v>16</v>
      </c>
      <c r="O623" s="109">
        <f t="shared" si="340"/>
        <v>6</v>
      </c>
      <c r="P623" s="110"/>
      <c r="Q623" s="111">
        <f t="shared" ref="Q623:Y623" si="341">Q$10</f>
        <v>1</v>
      </c>
      <c r="R623" s="112">
        <f t="shared" si="341"/>
        <v>9</v>
      </c>
      <c r="S623" s="112">
        <f t="shared" si="341"/>
        <v>11</v>
      </c>
      <c r="T623" s="112">
        <f t="shared" si="341"/>
        <v>5</v>
      </c>
      <c r="U623" s="112">
        <f t="shared" si="341"/>
        <v>17</v>
      </c>
      <c r="V623" s="112">
        <f t="shared" si="341"/>
        <v>15</v>
      </c>
      <c r="W623" s="112">
        <f t="shared" si="341"/>
        <v>3</v>
      </c>
      <c r="X623" s="112">
        <f t="shared" si="341"/>
        <v>13</v>
      </c>
      <c r="Y623" s="109">
        <f t="shared" si="34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2">IF($Q619&lt;=18,IF(H623&lt;=$Q619,1,0),IF($Q619&lt;=36,IF(H623&lt;=($Q619-18),2,1),IF($Q619&lt;=54,IF(H623&lt;=($Q619-36),3,2),IF($Q619&gt;54,IF(H623&lt;=($Q619-54),4,3)))))</f>
        <v>#N/A</v>
      </c>
      <c r="I624" s="115" t="e">
        <f t="shared" si="342"/>
        <v>#N/A</v>
      </c>
      <c r="J624" s="115" t="e">
        <f t="shared" si="342"/>
        <v>#N/A</v>
      </c>
      <c r="K624" s="115" t="e">
        <f t="shared" si="342"/>
        <v>#N/A</v>
      </c>
      <c r="L624" s="115" t="e">
        <f t="shared" si="342"/>
        <v>#N/A</v>
      </c>
      <c r="M624" s="115" t="e">
        <f t="shared" si="342"/>
        <v>#N/A</v>
      </c>
      <c r="N624" s="115" t="e">
        <f t="shared" si="342"/>
        <v>#N/A</v>
      </c>
      <c r="O624" s="116" t="e">
        <f t="shared" si="342"/>
        <v>#N/A</v>
      </c>
      <c r="P624" s="117" t="e">
        <f>SUM(G624:O624)</f>
        <v>#N/A</v>
      </c>
      <c r="Q624" s="116" t="e">
        <f t="shared" ref="Q624:Y624" si="343">IF($Q619&lt;=18,IF(Q623&lt;=$Q619,1,0),IF($Q619&lt;=36,IF(Q623&lt;=($Q619-18),2,1),IF($Q619&lt;=54,IF(Q623&lt;=($Q619-36),3,2),IF($Q619&gt;54,IF(Q623&lt;=($Q619-54),4,3)))))</f>
        <v>#N/A</v>
      </c>
      <c r="R624" s="116" t="e">
        <f t="shared" si="343"/>
        <v>#N/A</v>
      </c>
      <c r="S624" s="116" t="e">
        <f t="shared" si="343"/>
        <v>#N/A</v>
      </c>
      <c r="T624" s="116" t="e">
        <f t="shared" si="343"/>
        <v>#N/A</v>
      </c>
      <c r="U624" s="116" t="e">
        <f t="shared" si="343"/>
        <v>#N/A</v>
      </c>
      <c r="V624" s="116" t="e">
        <f t="shared" si="343"/>
        <v>#N/A</v>
      </c>
      <c r="W624" s="116" t="e">
        <f t="shared" si="343"/>
        <v>#N/A</v>
      </c>
      <c r="X624" s="116" t="e">
        <f t="shared" si="343"/>
        <v>#N/A</v>
      </c>
      <c r="Y624" s="116" t="e">
        <f t="shared" si="343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4">G34</f>
        <v>10</v>
      </c>
      <c r="H625" s="121">
        <f t="shared" si="344"/>
        <v>10</v>
      </c>
      <c r="I625" s="121">
        <f t="shared" si="344"/>
        <v>10</v>
      </c>
      <c r="J625" s="121">
        <f t="shared" si="344"/>
        <v>10</v>
      </c>
      <c r="K625" s="121">
        <f t="shared" si="344"/>
        <v>10</v>
      </c>
      <c r="L625" s="121">
        <f t="shared" si="344"/>
        <v>10</v>
      </c>
      <c r="M625" s="121">
        <f t="shared" si="344"/>
        <v>10</v>
      </c>
      <c r="N625" s="121">
        <f t="shared" si="344"/>
        <v>10</v>
      </c>
      <c r="O625" s="121">
        <f t="shared" si="344"/>
        <v>10</v>
      </c>
      <c r="P625" s="122">
        <f>SUM(G625:O625)</f>
        <v>90</v>
      </c>
      <c r="Q625" s="123">
        <f t="shared" ref="Q625:Y625" si="345">Q34</f>
        <v>10</v>
      </c>
      <c r="R625" s="121">
        <f t="shared" si="345"/>
        <v>10</v>
      </c>
      <c r="S625" s="121">
        <f t="shared" si="345"/>
        <v>10</v>
      </c>
      <c r="T625" s="121">
        <f t="shared" si="345"/>
        <v>10</v>
      </c>
      <c r="U625" s="121">
        <f t="shared" si="345"/>
        <v>10</v>
      </c>
      <c r="V625" s="121">
        <f t="shared" si="345"/>
        <v>10</v>
      </c>
      <c r="W625" s="121">
        <f t="shared" si="345"/>
        <v>10</v>
      </c>
      <c r="X625" s="121">
        <f t="shared" si="345"/>
        <v>10</v>
      </c>
      <c r="Y625" s="124">
        <f t="shared" si="345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6">IF(H625-H622=-1,3+H624)+IF(H625-H622=0,2+H624)+IF(H625-H622=1,1+H624)+IF(H625-H622=2,H624)+IF(H625-H622=3,IF(H624-1&gt;0,H624-1,0))+IF(H625-H622=4,IF(H624-2&gt;0,H624-2,0))</f>
        <v>0</v>
      </c>
      <c r="I626" s="127">
        <f t="shared" si="346"/>
        <v>0</v>
      </c>
      <c r="J626" s="127">
        <f t="shared" si="346"/>
        <v>0</v>
      </c>
      <c r="K626" s="127">
        <f t="shared" si="346"/>
        <v>0</v>
      </c>
      <c r="L626" s="127">
        <f t="shared" si="346"/>
        <v>0</v>
      </c>
      <c r="M626" s="127">
        <f t="shared" si="346"/>
        <v>0</v>
      </c>
      <c r="N626" s="127">
        <f t="shared" si="346"/>
        <v>0</v>
      </c>
      <c r="O626" s="128">
        <f t="shared" si="346"/>
        <v>0</v>
      </c>
      <c r="P626" s="129">
        <f>SUM(G626:O626)</f>
        <v>0</v>
      </c>
      <c r="Q626" s="130">
        <f t="shared" ref="Q626:Y626" si="347">IF(Q625-Q622=-1,3+Q624)+IF(Q625-Q622=0,2+Q624)+IF(Q625-Q622=1,1+Q624)+IF(Q625-Q622=2,Q624)+IF(Q625-Q622=3,IF(Q624-1&gt;0,Q624-1,0))+IF(Q625-Q622=4,IF(Q624-2&gt;0,Q624-2,0))</f>
        <v>0</v>
      </c>
      <c r="R626" s="131">
        <f t="shared" si="347"/>
        <v>0</v>
      </c>
      <c r="S626" s="131">
        <f t="shared" si="347"/>
        <v>0</v>
      </c>
      <c r="T626" s="131">
        <f t="shared" si="347"/>
        <v>0</v>
      </c>
      <c r="U626" s="131">
        <f t="shared" si="347"/>
        <v>0</v>
      </c>
      <c r="V626" s="131">
        <f t="shared" si="347"/>
        <v>0</v>
      </c>
      <c r="W626" s="131">
        <f t="shared" si="347"/>
        <v>0</v>
      </c>
      <c r="X626" s="131">
        <f t="shared" si="347"/>
        <v>0</v>
      </c>
      <c r="Y626" s="128">
        <f t="shared" si="347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8">IF(G625-G622=-2,4)+IF(G625-G622=-1,3)+IF(G625-G622=0,2)+IF(G625-G622=1,1)+IF(G625-G622&gt;2,0)</f>
        <v>0</v>
      </c>
      <c r="H627" s="134">
        <f t="shared" si="348"/>
        <v>0</v>
      </c>
      <c r="I627" s="134">
        <f t="shared" si="348"/>
        <v>0</v>
      </c>
      <c r="J627" s="134">
        <f t="shared" si="348"/>
        <v>0</v>
      </c>
      <c r="K627" s="134">
        <f t="shared" si="348"/>
        <v>0</v>
      </c>
      <c r="L627" s="134">
        <f t="shared" si="348"/>
        <v>0</v>
      </c>
      <c r="M627" s="134">
        <f t="shared" si="348"/>
        <v>0</v>
      </c>
      <c r="N627" s="134">
        <f t="shared" si="348"/>
        <v>0</v>
      </c>
      <c r="O627" s="135">
        <f t="shared" si="348"/>
        <v>0</v>
      </c>
      <c r="P627" s="136">
        <f>SUM(G627:O627)</f>
        <v>0</v>
      </c>
      <c r="Q627" s="135">
        <f t="shared" ref="Q627:Y627" si="349">IF(Q625-Q622=-2,4)+IF(Q625-Q622=-1,3)+IF(Q625-Q622=0,2)+IF(Q625-Q622=1,1)+IF(Q625-Q622&gt;2,0)</f>
        <v>0</v>
      </c>
      <c r="R627" s="135">
        <f t="shared" si="349"/>
        <v>0</v>
      </c>
      <c r="S627" s="135">
        <f t="shared" si="349"/>
        <v>0</v>
      </c>
      <c r="T627" s="135">
        <f t="shared" si="349"/>
        <v>0</v>
      </c>
      <c r="U627" s="135">
        <f t="shared" si="349"/>
        <v>0</v>
      </c>
      <c r="V627" s="135">
        <f t="shared" si="349"/>
        <v>0</v>
      </c>
      <c r="W627" s="135">
        <f t="shared" si="349"/>
        <v>0</v>
      </c>
      <c r="X627" s="135">
        <f t="shared" si="349"/>
        <v>0</v>
      </c>
      <c r="Y627" s="135">
        <f t="shared" si="349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0">H625-H622</f>
        <v>6</v>
      </c>
      <c r="I628" s="24">
        <f t="shared" si="350"/>
        <v>5</v>
      </c>
      <c r="J628" s="24">
        <f t="shared" si="350"/>
        <v>6</v>
      </c>
      <c r="K628" s="24">
        <f t="shared" si="350"/>
        <v>7</v>
      </c>
      <c r="L628" s="24">
        <f t="shared" si="350"/>
        <v>5</v>
      </c>
      <c r="M628" s="24">
        <f t="shared" si="350"/>
        <v>7</v>
      </c>
      <c r="N628" s="24">
        <f t="shared" si="350"/>
        <v>5</v>
      </c>
      <c r="O628" s="15">
        <f t="shared" si="350"/>
        <v>7</v>
      </c>
      <c r="P628" s="15"/>
      <c r="Q628" s="15">
        <f t="shared" ref="Q628:Y628" si="351">Q625-Q622</f>
        <v>6</v>
      </c>
      <c r="R628" s="15">
        <f t="shared" si="351"/>
        <v>6</v>
      </c>
      <c r="S628" s="15">
        <f t="shared" si="351"/>
        <v>7</v>
      </c>
      <c r="T628" s="15">
        <f t="shared" si="351"/>
        <v>5</v>
      </c>
      <c r="U628" s="15">
        <f t="shared" si="351"/>
        <v>7</v>
      </c>
      <c r="V628" s="15">
        <f t="shared" si="351"/>
        <v>6</v>
      </c>
      <c r="W628" s="15">
        <f t="shared" si="351"/>
        <v>6</v>
      </c>
      <c r="X628" s="15">
        <f t="shared" si="351"/>
        <v>5</v>
      </c>
      <c r="Y628" s="15">
        <f t="shared" si="351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37684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2">H$9</f>
        <v>4</v>
      </c>
      <c r="I645" s="103">
        <f t="shared" si="352"/>
        <v>5</v>
      </c>
      <c r="J645" s="103">
        <f t="shared" si="352"/>
        <v>4</v>
      </c>
      <c r="K645" s="103">
        <f t="shared" si="352"/>
        <v>3</v>
      </c>
      <c r="L645" s="103">
        <f t="shared" si="352"/>
        <v>5</v>
      </c>
      <c r="M645" s="103">
        <f t="shared" si="352"/>
        <v>3</v>
      </c>
      <c r="N645" s="103">
        <f t="shared" si="352"/>
        <v>5</v>
      </c>
      <c r="O645" s="103">
        <f t="shared" si="352"/>
        <v>3</v>
      </c>
      <c r="P645" s="104">
        <f>SUM(G645:O645)</f>
        <v>36</v>
      </c>
      <c r="Q645" s="103">
        <f t="shared" ref="Q645:Y645" si="353">Q$9</f>
        <v>4</v>
      </c>
      <c r="R645" s="105">
        <f t="shared" si="353"/>
        <v>4</v>
      </c>
      <c r="S645" s="105">
        <f t="shared" si="353"/>
        <v>3</v>
      </c>
      <c r="T645" s="105">
        <f t="shared" si="353"/>
        <v>5</v>
      </c>
      <c r="U645" s="105">
        <f t="shared" si="353"/>
        <v>3</v>
      </c>
      <c r="V645" s="105">
        <f t="shared" si="353"/>
        <v>4</v>
      </c>
      <c r="W645" s="105">
        <f t="shared" si="353"/>
        <v>4</v>
      </c>
      <c r="X645" s="105">
        <f t="shared" si="353"/>
        <v>5</v>
      </c>
      <c r="Y645" s="106">
        <f t="shared" si="353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354">H$10</f>
        <v>8</v>
      </c>
      <c r="I646" s="108">
        <f t="shared" si="354"/>
        <v>12</v>
      </c>
      <c r="J646" s="108">
        <f t="shared" si="354"/>
        <v>14</v>
      </c>
      <c r="K646" s="108">
        <f t="shared" si="354"/>
        <v>2</v>
      </c>
      <c r="L646" s="108">
        <f t="shared" si="354"/>
        <v>10</v>
      </c>
      <c r="M646" s="108">
        <f t="shared" si="354"/>
        <v>18</v>
      </c>
      <c r="N646" s="108">
        <f t="shared" si="354"/>
        <v>16</v>
      </c>
      <c r="O646" s="109">
        <f t="shared" si="354"/>
        <v>6</v>
      </c>
      <c r="P646" s="110"/>
      <c r="Q646" s="111">
        <f t="shared" ref="Q646:Y646" si="355">Q$10</f>
        <v>1</v>
      </c>
      <c r="R646" s="112">
        <f t="shared" si="355"/>
        <v>9</v>
      </c>
      <c r="S646" s="112">
        <f t="shared" si="355"/>
        <v>11</v>
      </c>
      <c r="T646" s="112">
        <f t="shared" si="355"/>
        <v>5</v>
      </c>
      <c r="U646" s="112">
        <f t="shared" si="355"/>
        <v>17</v>
      </c>
      <c r="V646" s="112">
        <f t="shared" si="355"/>
        <v>15</v>
      </c>
      <c r="W646" s="112">
        <f t="shared" si="355"/>
        <v>3</v>
      </c>
      <c r="X646" s="112">
        <f t="shared" si="355"/>
        <v>13</v>
      </c>
      <c r="Y646" s="109">
        <f t="shared" si="355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6">IF($Q642&lt;=18,IF(H646&lt;=$Q642,1,0),IF($Q642&lt;=36,IF(H646&lt;=($Q642-18),2,1),IF($Q642&lt;=54,IF(H646&lt;=($Q642-36),3,2),IF($Q642&gt;54,IF(H646&lt;=($Q642-54),4,3)))))</f>
        <v>#N/A</v>
      </c>
      <c r="I647" s="115" t="e">
        <f t="shared" si="356"/>
        <v>#N/A</v>
      </c>
      <c r="J647" s="115" t="e">
        <f t="shared" si="356"/>
        <v>#N/A</v>
      </c>
      <c r="K647" s="115" t="e">
        <f t="shared" si="356"/>
        <v>#N/A</v>
      </c>
      <c r="L647" s="115" t="e">
        <f t="shared" si="356"/>
        <v>#N/A</v>
      </c>
      <c r="M647" s="115" t="e">
        <f t="shared" si="356"/>
        <v>#N/A</v>
      </c>
      <c r="N647" s="115" t="e">
        <f t="shared" si="356"/>
        <v>#N/A</v>
      </c>
      <c r="O647" s="116" t="e">
        <f t="shared" si="356"/>
        <v>#N/A</v>
      </c>
      <c r="P647" s="117" t="e">
        <f>SUM(G647:O647)</f>
        <v>#N/A</v>
      </c>
      <c r="Q647" s="116" t="e">
        <f t="shared" ref="Q647:Y647" si="357">IF($Q642&lt;=18,IF(Q646&lt;=$Q642,1,0),IF($Q642&lt;=36,IF(Q646&lt;=($Q642-18),2,1),IF($Q642&lt;=54,IF(Q646&lt;=($Q642-36),3,2),IF($Q642&gt;54,IF(Q646&lt;=($Q642-54),4,3)))))</f>
        <v>#N/A</v>
      </c>
      <c r="R647" s="116" t="e">
        <f t="shared" si="357"/>
        <v>#N/A</v>
      </c>
      <c r="S647" s="116" t="e">
        <f t="shared" si="357"/>
        <v>#N/A</v>
      </c>
      <c r="T647" s="116" t="e">
        <f t="shared" si="357"/>
        <v>#N/A</v>
      </c>
      <c r="U647" s="116" t="e">
        <f t="shared" si="357"/>
        <v>#N/A</v>
      </c>
      <c r="V647" s="116" t="e">
        <f t="shared" si="357"/>
        <v>#N/A</v>
      </c>
      <c r="W647" s="116" t="e">
        <f t="shared" si="357"/>
        <v>#N/A</v>
      </c>
      <c r="X647" s="116" t="e">
        <f t="shared" si="357"/>
        <v>#N/A</v>
      </c>
      <c r="Y647" s="116" t="e">
        <f t="shared" si="357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8">G35</f>
        <v>10</v>
      </c>
      <c r="H648" s="121">
        <f t="shared" si="358"/>
        <v>10</v>
      </c>
      <c r="I648" s="121">
        <f t="shared" si="358"/>
        <v>10</v>
      </c>
      <c r="J648" s="121">
        <f t="shared" si="358"/>
        <v>10</v>
      </c>
      <c r="K648" s="121">
        <f t="shared" si="358"/>
        <v>10</v>
      </c>
      <c r="L648" s="121">
        <f t="shared" si="358"/>
        <v>10</v>
      </c>
      <c r="M648" s="121">
        <f t="shared" si="358"/>
        <v>10</v>
      </c>
      <c r="N648" s="121">
        <f t="shared" si="358"/>
        <v>10</v>
      </c>
      <c r="O648" s="121">
        <f t="shared" si="358"/>
        <v>10</v>
      </c>
      <c r="P648" s="122">
        <f>SUM(G648:O648)</f>
        <v>90</v>
      </c>
      <c r="Q648" s="123">
        <f t="shared" ref="Q648:Y648" si="359">Q35</f>
        <v>10</v>
      </c>
      <c r="R648" s="121">
        <f t="shared" si="359"/>
        <v>10</v>
      </c>
      <c r="S648" s="121">
        <f t="shared" si="359"/>
        <v>10</v>
      </c>
      <c r="T648" s="121">
        <f t="shared" si="359"/>
        <v>10</v>
      </c>
      <c r="U648" s="121">
        <f t="shared" si="359"/>
        <v>10</v>
      </c>
      <c r="V648" s="121">
        <f t="shared" si="359"/>
        <v>10</v>
      </c>
      <c r="W648" s="121">
        <f t="shared" si="359"/>
        <v>10</v>
      </c>
      <c r="X648" s="121">
        <f t="shared" si="359"/>
        <v>10</v>
      </c>
      <c r="Y648" s="124">
        <f t="shared" si="35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0">IF(H648-H645=-1,3+H647)+IF(H648-H645=0,2+H647)+IF(H648-H645=1,1+H647)+IF(H648-H645=2,H647)+IF(H648-H645=3,IF(H647-1&gt;0,H647-1,0))+IF(H648-H645=4,IF(H647-2&gt;0,H647-2,0))</f>
        <v>0</v>
      </c>
      <c r="I649" s="127">
        <f t="shared" si="360"/>
        <v>0</v>
      </c>
      <c r="J649" s="127">
        <f t="shared" si="360"/>
        <v>0</v>
      </c>
      <c r="K649" s="127">
        <f t="shared" si="360"/>
        <v>0</v>
      </c>
      <c r="L649" s="127">
        <f t="shared" si="360"/>
        <v>0</v>
      </c>
      <c r="M649" s="127">
        <f t="shared" si="360"/>
        <v>0</v>
      </c>
      <c r="N649" s="127">
        <f t="shared" si="360"/>
        <v>0</v>
      </c>
      <c r="O649" s="128">
        <f t="shared" si="360"/>
        <v>0</v>
      </c>
      <c r="P649" s="129">
        <f>SUM(G649:O649)</f>
        <v>0</v>
      </c>
      <c r="Q649" s="130">
        <f t="shared" ref="Q649:Y649" si="361">IF(Q648-Q645=-1,3+Q647)+IF(Q648-Q645=0,2+Q647)+IF(Q648-Q645=1,1+Q647)+IF(Q648-Q645=2,Q647)+IF(Q648-Q645=3,IF(Q647-1&gt;0,Q647-1,0))+IF(Q648-Q645=4,IF(Q647-2&gt;0,Q647-2,0))</f>
        <v>0</v>
      </c>
      <c r="R649" s="131">
        <f t="shared" si="361"/>
        <v>0</v>
      </c>
      <c r="S649" s="131">
        <f t="shared" si="361"/>
        <v>0</v>
      </c>
      <c r="T649" s="131">
        <f t="shared" si="361"/>
        <v>0</v>
      </c>
      <c r="U649" s="131">
        <f t="shared" si="361"/>
        <v>0</v>
      </c>
      <c r="V649" s="131">
        <f t="shared" si="361"/>
        <v>0</v>
      </c>
      <c r="W649" s="131">
        <f t="shared" si="361"/>
        <v>0</v>
      </c>
      <c r="X649" s="131">
        <f t="shared" si="361"/>
        <v>0</v>
      </c>
      <c r="Y649" s="128">
        <f t="shared" si="36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2">IF(G648-G645=-2,4)+IF(G648-G645=-1,3)+IF(G648-G645=0,2)+IF(G648-G645=1,1)+IF(G648-G645&gt;2,0)</f>
        <v>0</v>
      </c>
      <c r="H650" s="134">
        <f t="shared" si="362"/>
        <v>0</v>
      </c>
      <c r="I650" s="134">
        <f t="shared" si="362"/>
        <v>0</v>
      </c>
      <c r="J650" s="134">
        <f t="shared" si="362"/>
        <v>0</v>
      </c>
      <c r="K650" s="134">
        <f t="shared" si="362"/>
        <v>0</v>
      </c>
      <c r="L650" s="134">
        <f t="shared" si="362"/>
        <v>0</v>
      </c>
      <c r="M650" s="134">
        <f t="shared" si="362"/>
        <v>0</v>
      </c>
      <c r="N650" s="134">
        <f t="shared" si="362"/>
        <v>0</v>
      </c>
      <c r="O650" s="135">
        <f t="shared" si="362"/>
        <v>0</v>
      </c>
      <c r="P650" s="136">
        <f>SUM(G650:O650)</f>
        <v>0</v>
      </c>
      <c r="Q650" s="135">
        <f t="shared" ref="Q650:Y650" si="363">IF(Q648-Q645=-2,4)+IF(Q648-Q645=-1,3)+IF(Q648-Q645=0,2)+IF(Q648-Q645=1,1)+IF(Q648-Q645&gt;2,0)</f>
        <v>0</v>
      </c>
      <c r="R650" s="135">
        <f t="shared" si="363"/>
        <v>0</v>
      </c>
      <c r="S650" s="135">
        <f t="shared" si="363"/>
        <v>0</v>
      </c>
      <c r="T650" s="135">
        <f t="shared" si="363"/>
        <v>0</v>
      </c>
      <c r="U650" s="135">
        <f t="shared" si="363"/>
        <v>0</v>
      </c>
      <c r="V650" s="135">
        <f t="shared" si="363"/>
        <v>0</v>
      </c>
      <c r="W650" s="135">
        <f t="shared" si="363"/>
        <v>0</v>
      </c>
      <c r="X650" s="135">
        <f t="shared" si="363"/>
        <v>0</v>
      </c>
      <c r="Y650" s="135">
        <f t="shared" si="36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4">H648-H645</f>
        <v>6</v>
      </c>
      <c r="I651" s="24">
        <f t="shared" si="364"/>
        <v>5</v>
      </c>
      <c r="J651" s="24">
        <f t="shared" si="364"/>
        <v>6</v>
      </c>
      <c r="K651" s="24">
        <f t="shared" si="364"/>
        <v>7</v>
      </c>
      <c r="L651" s="24">
        <f t="shared" si="364"/>
        <v>5</v>
      </c>
      <c r="M651" s="24">
        <f t="shared" si="364"/>
        <v>7</v>
      </c>
      <c r="N651" s="24">
        <f t="shared" si="364"/>
        <v>5</v>
      </c>
      <c r="O651" s="15">
        <f t="shared" si="364"/>
        <v>7</v>
      </c>
      <c r="P651" s="15"/>
      <c r="Q651" s="15">
        <f t="shared" ref="Q651:Y651" si="365">Q648-Q645</f>
        <v>6</v>
      </c>
      <c r="R651" s="15">
        <f t="shared" si="365"/>
        <v>6</v>
      </c>
      <c r="S651" s="15">
        <f t="shared" si="365"/>
        <v>7</v>
      </c>
      <c r="T651" s="15">
        <f t="shared" si="365"/>
        <v>5</v>
      </c>
      <c r="U651" s="15">
        <f t="shared" si="365"/>
        <v>7</v>
      </c>
      <c r="V651" s="15">
        <f t="shared" si="365"/>
        <v>6</v>
      </c>
      <c r="W651" s="15">
        <f t="shared" si="365"/>
        <v>6</v>
      </c>
      <c r="X651" s="15">
        <f t="shared" si="365"/>
        <v>5</v>
      </c>
      <c r="Y651" s="15">
        <f t="shared" si="36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37684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6">H$9</f>
        <v>4</v>
      </c>
      <c r="I668" s="103">
        <f t="shared" si="366"/>
        <v>5</v>
      </c>
      <c r="J668" s="103">
        <f t="shared" si="366"/>
        <v>4</v>
      </c>
      <c r="K668" s="103">
        <f t="shared" si="366"/>
        <v>3</v>
      </c>
      <c r="L668" s="103">
        <f t="shared" si="366"/>
        <v>5</v>
      </c>
      <c r="M668" s="103">
        <f t="shared" si="366"/>
        <v>3</v>
      </c>
      <c r="N668" s="103">
        <f t="shared" si="366"/>
        <v>5</v>
      </c>
      <c r="O668" s="103">
        <f t="shared" si="366"/>
        <v>3</v>
      </c>
      <c r="P668" s="104">
        <f>SUM(G668:O668)</f>
        <v>36</v>
      </c>
      <c r="Q668" s="103">
        <f t="shared" ref="Q668:Y668" si="367">Q$9</f>
        <v>4</v>
      </c>
      <c r="R668" s="105">
        <f t="shared" si="367"/>
        <v>4</v>
      </c>
      <c r="S668" s="105">
        <f t="shared" si="367"/>
        <v>3</v>
      </c>
      <c r="T668" s="105">
        <f t="shared" si="367"/>
        <v>5</v>
      </c>
      <c r="U668" s="105">
        <f t="shared" si="367"/>
        <v>3</v>
      </c>
      <c r="V668" s="105">
        <f t="shared" si="367"/>
        <v>4</v>
      </c>
      <c r="W668" s="105">
        <f t="shared" si="367"/>
        <v>4</v>
      </c>
      <c r="X668" s="105">
        <f t="shared" si="367"/>
        <v>5</v>
      </c>
      <c r="Y668" s="106">
        <f t="shared" si="36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368">H$10</f>
        <v>8</v>
      </c>
      <c r="I669" s="108">
        <f t="shared" si="368"/>
        <v>12</v>
      </c>
      <c r="J669" s="108">
        <f t="shared" si="368"/>
        <v>14</v>
      </c>
      <c r="K669" s="108">
        <f t="shared" si="368"/>
        <v>2</v>
      </c>
      <c r="L669" s="108">
        <f t="shared" si="368"/>
        <v>10</v>
      </c>
      <c r="M669" s="108">
        <f t="shared" si="368"/>
        <v>18</v>
      </c>
      <c r="N669" s="108">
        <f t="shared" si="368"/>
        <v>16</v>
      </c>
      <c r="O669" s="109">
        <f t="shared" si="368"/>
        <v>6</v>
      </c>
      <c r="P669" s="110"/>
      <c r="Q669" s="111">
        <f t="shared" ref="Q669:Y669" si="369">Q$10</f>
        <v>1</v>
      </c>
      <c r="R669" s="112">
        <f t="shared" si="369"/>
        <v>9</v>
      </c>
      <c r="S669" s="112">
        <f t="shared" si="369"/>
        <v>11</v>
      </c>
      <c r="T669" s="112">
        <f t="shared" si="369"/>
        <v>5</v>
      </c>
      <c r="U669" s="112">
        <f t="shared" si="369"/>
        <v>17</v>
      </c>
      <c r="V669" s="112">
        <f t="shared" si="369"/>
        <v>15</v>
      </c>
      <c r="W669" s="112">
        <f t="shared" si="369"/>
        <v>3</v>
      </c>
      <c r="X669" s="112">
        <f t="shared" si="369"/>
        <v>13</v>
      </c>
      <c r="Y669" s="109">
        <f t="shared" si="36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0">IF($Q665&lt;=18,IF(H669&lt;=$Q665,1,0),IF($Q665&lt;=36,IF(H669&lt;=($Q665-18),2,1),IF($Q665&lt;=54,IF(H669&lt;=($Q665-36),3,2),IF($Q665&gt;54,IF(H669&lt;=($Q665-54),4,3)))))</f>
        <v>#N/A</v>
      </c>
      <c r="I670" s="115" t="e">
        <f t="shared" si="370"/>
        <v>#N/A</v>
      </c>
      <c r="J670" s="115" t="e">
        <f t="shared" si="370"/>
        <v>#N/A</v>
      </c>
      <c r="K670" s="115" t="e">
        <f t="shared" si="370"/>
        <v>#N/A</v>
      </c>
      <c r="L670" s="115" t="e">
        <f t="shared" si="370"/>
        <v>#N/A</v>
      </c>
      <c r="M670" s="115" t="e">
        <f t="shared" si="370"/>
        <v>#N/A</v>
      </c>
      <c r="N670" s="115" t="e">
        <f t="shared" si="370"/>
        <v>#N/A</v>
      </c>
      <c r="O670" s="116" t="e">
        <f t="shared" si="370"/>
        <v>#N/A</v>
      </c>
      <c r="P670" s="117" t="e">
        <f>SUM(G670:O670)</f>
        <v>#N/A</v>
      </c>
      <c r="Q670" s="116" t="e">
        <f t="shared" ref="Q670:Y670" si="371">IF($Q665&lt;=18,IF(Q669&lt;=$Q665,1,0),IF($Q665&lt;=36,IF(Q669&lt;=($Q665-18),2,1),IF($Q665&lt;=54,IF(Q669&lt;=($Q665-36),3,2),IF($Q665&gt;54,IF(Q669&lt;=($Q665-54),4,3)))))</f>
        <v>#N/A</v>
      </c>
      <c r="R670" s="116" t="e">
        <f t="shared" si="371"/>
        <v>#N/A</v>
      </c>
      <c r="S670" s="116" t="e">
        <f t="shared" si="371"/>
        <v>#N/A</v>
      </c>
      <c r="T670" s="116" t="e">
        <f t="shared" si="371"/>
        <v>#N/A</v>
      </c>
      <c r="U670" s="116" t="e">
        <f t="shared" si="371"/>
        <v>#N/A</v>
      </c>
      <c r="V670" s="116" t="e">
        <f t="shared" si="371"/>
        <v>#N/A</v>
      </c>
      <c r="W670" s="116" t="e">
        <f t="shared" si="371"/>
        <v>#N/A</v>
      </c>
      <c r="X670" s="116" t="e">
        <f t="shared" si="371"/>
        <v>#N/A</v>
      </c>
      <c r="Y670" s="116" t="e">
        <f t="shared" si="371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2">G36</f>
        <v>10</v>
      </c>
      <c r="H671" s="121">
        <f t="shared" si="372"/>
        <v>10</v>
      </c>
      <c r="I671" s="121">
        <f t="shared" si="372"/>
        <v>10</v>
      </c>
      <c r="J671" s="121">
        <f t="shared" si="372"/>
        <v>10</v>
      </c>
      <c r="K671" s="121">
        <f t="shared" si="372"/>
        <v>10</v>
      </c>
      <c r="L671" s="121">
        <f t="shared" si="372"/>
        <v>10</v>
      </c>
      <c r="M671" s="121">
        <f t="shared" si="372"/>
        <v>10</v>
      </c>
      <c r="N671" s="121">
        <f t="shared" si="372"/>
        <v>10</v>
      </c>
      <c r="O671" s="121">
        <f t="shared" si="372"/>
        <v>10</v>
      </c>
      <c r="P671" s="122">
        <f>SUM(G671:O671)</f>
        <v>90</v>
      </c>
      <c r="Q671" s="123">
        <f t="shared" ref="Q671:Y671" si="373">Q36</f>
        <v>10</v>
      </c>
      <c r="R671" s="121">
        <f t="shared" si="373"/>
        <v>10</v>
      </c>
      <c r="S671" s="121">
        <f t="shared" si="373"/>
        <v>10</v>
      </c>
      <c r="T671" s="121">
        <f t="shared" si="373"/>
        <v>10</v>
      </c>
      <c r="U671" s="121">
        <f t="shared" si="373"/>
        <v>10</v>
      </c>
      <c r="V671" s="121">
        <f t="shared" si="373"/>
        <v>10</v>
      </c>
      <c r="W671" s="121">
        <f t="shared" si="373"/>
        <v>10</v>
      </c>
      <c r="X671" s="121">
        <f t="shared" si="373"/>
        <v>10</v>
      </c>
      <c r="Y671" s="124">
        <f t="shared" si="373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4">IF(H671-H668=-1,3+H670)+IF(H671-H668=0,2+H670)+IF(H671-H668=1,1+H670)+IF(H671-H668=2,H670)+IF(H671-H668=3,IF(H670-1&gt;0,H670-1,0))+IF(H671-H668=4,IF(H670-2&gt;0,H670-2,0))</f>
        <v>0</v>
      </c>
      <c r="I672" s="127">
        <f t="shared" si="374"/>
        <v>0</v>
      </c>
      <c r="J672" s="127">
        <f t="shared" si="374"/>
        <v>0</v>
      </c>
      <c r="K672" s="127">
        <f t="shared" si="374"/>
        <v>0</v>
      </c>
      <c r="L672" s="127">
        <f t="shared" si="374"/>
        <v>0</v>
      </c>
      <c r="M672" s="127">
        <f t="shared" si="374"/>
        <v>0</v>
      </c>
      <c r="N672" s="127">
        <f t="shared" si="374"/>
        <v>0</v>
      </c>
      <c r="O672" s="128">
        <f t="shared" si="374"/>
        <v>0</v>
      </c>
      <c r="P672" s="129">
        <f>SUM(G672:O672)</f>
        <v>0</v>
      </c>
      <c r="Q672" s="130">
        <f t="shared" ref="Q672:Y672" si="375">IF(Q671-Q668=-1,3+Q670)+IF(Q671-Q668=0,2+Q670)+IF(Q671-Q668=1,1+Q670)+IF(Q671-Q668=2,Q670)+IF(Q671-Q668=3,IF(Q670-1&gt;0,Q670-1,0))+IF(Q671-Q668=4,IF(Q670-2&gt;0,Q670-2,0))</f>
        <v>0</v>
      </c>
      <c r="R672" s="131">
        <f t="shared" si="375"/>
        <v>0</v>
      </c>
      <c r="S672" s="131">
        <f t="shared" si="375"/>
        <v>0</v>
      </c>
      <c r="T672" s="131">
        <f t="shared" si="375"/>
        <v>0</v>
      </c>
      <c r="U672" s="131">
        <f t="shared" si="375"/>
        <v>0</v>
      </c>
      <c r="V672" s="131">
        <f t="shared" si="375"/>
        <v>0</v>
      </c>
      <c r="W672" s="131">
        <f t="shared" si="375"/>
        <v>0</v>
      </c>
      <c r="X672" s="131">
        <f t="shared" si="375"/>
        <v>0</v>
      </c>
      <c r="Y672" s="128">
        <f t="shared" si="375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6">IF(G671-G668=-2,4)+IF(G671-G668=-1,3)+IF(G671-G668=0,2)+IF(G671-G668=1,1)+IF(G671-G668&gt;2,0)</f>
        <v>0</v>
      </c>
      <c r="H673" s="134">
        <f t="shared" si="376"/>
        <v>0</v>
      </c>
      <c r="I673" s="134">
        <f t="shared" si="376"/>
        <v>0</v>
      </c>
      <c r="J673" s="134">
        <f t="shared" si="376"/>
        <v>0</v>
      </c>
      <c r="K673" s="134">
        <f t="shared" si="376"/>
        <v>0</v>
      </c>
      <c r="L673" s="134">
        <f t="shared" si="376"/>
        <v>0</v>
      </c>
      <c r="M673" s="134">
        <f t="shared" si="376"/>
        <v>0</v>
      </c>
      <c r="N673" s="134">
        <f t="shared" si="376"/>
        <v>0</v>
      </c>
      <c r="O673" s="135">
        <f t="shared" si="376"/>
        <v>0</v>
      </c>
      <c r="P673" s="136">
        <f>SUM(G673:O673)</f>
        <v>0</v>
      </c>
      <c r="Q673" s="135">
        <f t="shared" ref="Q673:Y673" si="377">IF(Q671-Q668=-2,4)+IF(Q671-Q668=-1,3)+IF(Q671-Q668=0,2)+IF(Q671-Q668=1,1)+IF(Q671-Q668&gt;2,0)</f>
        <v>0</v>
      </c>
      <c r="R673" s="135">
        <f t="shared" si="377"/>
        <v>0</v>
      </c>
      <c r="S673" s="135">
        <f t="shared" si="377"/>
        <v>0</v>
      </c>
      <c r="T673" s="135">
        <f t="shared" si="377"/>
        <v>0</v>
      </c>
      <c r="U673" s="135">
        <f t="shared" si="377"/>
        <v>0</v>
      </c>
      <c r="V673" s="135">
        <f t="shared" si="377"/>
        <v>0</v>
      </c>
      <c r="W673" s="135">
        <f t="shared" si="377"/>
        <v>0</v>
      </c>
      <c r="X673" s="135">
        <f t="shared" si="377"/>
        <v>0</v>
      </c>
      <c r="Y673" s="135">
        <f t="shared" si="377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8">H671-H668</f>
        <v>6</v>
      </c>
      <c r="I674" s="24">
        <f t="shared" si="378"/>
        <v>5</v>
      </c>
      <c r="J674" s="24">
        <f t="shared" si="378"/>
        <v>6</v>
      </c>
      <c r="K674" s="24">
        <f t="shared" si="378"/>
        <v>7</v>
      </c>
      <c r="L674" s="24">
        <f t="shared" si="378"/>
        <v>5</v>
      </c>
      <c r="M674" s="24">
        <f t="shared" si="378"/>
        <v>7</v>
      </c>
      <c r="N674" s="24">
        <f t="shared" si="378"/>
        <v>5</v>
      </c>
      <c r="O674" s="15">
        <f t="shared" si="378"/>
        <v>7</v>
      </c>
      <c r="P674" s="15"/>
      <c r="Q674" s="15">
        <f t="shared" ref="Q674:Y674" si="379">Q671-Q668</f>
        <v>6</v>
      </c>
      <c r="R674" s="15">
        <f t="shared" si="379"/>
        <v>6</v>
      </c>
      <c r="S674" s="15">
        <f t="shared" si="379"/>
        <v>7</v>
      </c>
      <c r="T674" s="15">
        <f t="shared" si="379"/>
        <v>5</v>
      </c>
      <c r="U674" s="15">
        <f t="shared" si="379"/>
        <v>7</v>
      </c>
      <c r="V674" s="15">
        <f t="shared" si="379"/>
        <v>6</v>
      </c>
      <c r="W674" s="15">
        <f t="shared" si="379"/>
        <v>6</v>
      </c>
      <c r="X674" s="15">
        <f t="shared" si="379"/>
        <v>5</v>
      </c>
      <c r="Y674" s="15">
        <f t="shared" si="379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37684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0">H$9</f>
        <v>4</v>
      </c>
      <c r="I691" s="103">
        <f t="shared" si="380"/>
        <v>5</v>
      </c>
      <c r="J691" s="103">
        <f t="shared" si="380"/>
        <v>4</v>
      </c>
      <c r="K691" s="103">
        <f t="shared" si="380"/>
        <v>3</v>
      </c>
      <c r="L691" s="103">
        <f t="shared" si="380"/>
        <v>5</v>
      </c>
      <c r="M691" s="103">
        <f t="shared" si="380"/>
        <v>3</v>
      </c>
      <c r="N691" s="103">
        <f t="shared" si="380"/>
        <v>5</v>
      </c>
      <c r="O691" s="103">
        <f t="shared" si="380"/>
        <v>3</v>
      </c>
      <c r="P691" s="104">
        <f>SUM(G691:O691)</f>
        <v>36</v>
      </c>
      <c r="Q691" s="103">
        <f t="shared" ref="Q691:Y691" si="381">Q$9</f>
        <v>4</v>
      </c>
      <c r="R691" s="105">
        <f t="shared" si="381"/>
        <v>4</v>
      </c>
      <c r="S691" s="105">
        <f t="shared" si="381"/>
        <v>3</v>
      </c>
      <c r="T691" s="105">
        <f t="shared" si="381"/>
        <v>5</v>
      </c>
      <c r="U691" s="105">
        <f t="shared" si="381"/>
        <v>3</v>
      </c>
      <c r="V691" s="105">
        <f t="shared" si="381"/>
        <v>4</v>
      </c>
      <c r="W691" s="105">
        <f t="shared" si="381"/>
        <v>4</v>
      </c>
      <c r="X691" s="105">
        <f t="shared" si="381"/>
        <v>5</v>
      </c>
      <c r="Y691" s="106">
        <f t="shared" si="381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382">H$10</f>
        <v>8</v>
      </c>
      <c r="I692" s="108">
        <f t="shared" si="382"/>
        <v>12</v>
      </c>
      <c r="J692" s="108">
        <f t="shared" si="382"/>
        <v>14</v>
      </c>
      <c r="K692" s="108">
        <f t="shared" si="382"/>
        <v>2</v>
      </c>
      <c r="L692" s="108">
        <f t="shared" si="382"/>
        <v>10</v>
      </c>
      <c r="M692" s="108">
        <f t="shared" si="382"/>
        <v>18</v>
      </c>
      <c r="N692" s="108">
        <f t="shared" si="382"/>
        <v>16</v>
      </c>
      <c r="O692" s="109">
        <f t="shared" si="382"/>
        <v>6</v>
      </c>
      <c r="P692" s="110"/>
      <c r="Q692" s="111">
        <f t="shared" ref="Q692:Y692" si="383">Q$10</f>
        <v>1</v>
      </c>
      <c r="R692" s="112">
        <f t="shared" si="383"/>
        <v>9</v>
      </c>
      <c r="S692" s="112">
        <f t="shared" si="383"/>
        <v>11</v>
      </c>
      <c r="T692" s="112">
        <f t="shared" si="383"/>
        <v>5</v>
      </c>
      <c r="U692" s="112">
        <f t="shared" si="383"/>
        <v>17</v>
      </c>
      <c r="V692" s="112">
        <f t="shared" si="383"/>
        <v>15</v>
      </c>
      <c r="W692" s="112">
        <f t="shared" si="383"/>
        <v>3</v>
      </c>
      <c r="X692" s="112">
        <f t="shared" si="383"/>
        <v>13</v>
      </c>
      <c r="Y692" s="109">
        <f t="shared" si="383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4">IF($Q688&lt;=18,IF(H692&lt;=$Q688,1,0),IF($Q688&lt;=36,IF(H692&lt;=($Q688-18),2,1),IF($Q688&lt;=54,IF(H692&lt;=($Q688-36),3,2),IF($Q688&gt;54,IF(H692&lt;=($Q688-54),4,3)))))</f>
        <v>#N/A</v>
      </c>
      <c r="I693" s="115" t="e">
        <f t="shared" si="384"/>
        <v>#N/A</v>
      </c>
      <c r="J693" s="115" t="e">
        <f t="shared" si="384"/>
        <v>#N/A</v>
      </c>
      <c r="K693" s="115" t="e">
        <f t="shared" si="384"/>
        <v>#N/A</v>
      </c>
      <c r="L693" s="115" t="e">
        <f t="shared" si="384"/>
        <v>#N/A</v>
      </c>
      <c r="M693" s="115" t="e">
        <f t="shared" si="384"/>
        <v>#N/A</v>
      </c>
      <c r="N693" s="115" t="e">
        <f t="shared" si="384"/>
        <v>#N/A</v>
      </c>
      <c r="O693" s="116" t="e">
        <f t="shared" si="384"/>
        <v>#N/A</v>
      </c>
      <c r="P693" s="117" t="e">
        <f>SUM(G693:O693)</f>
        <v>#N/A</v>
      </c>
      <c r="Q693" s="116" t="e">
        <f t="shared" ref="Q693:Y693" si="385">IF($Q688&lt;=18,IF(Q692&lt;=$Q688,1,0),IF($Q688&lt;=36,IF(Q692&lt;=($Q688-18),2,1),IF($Q688&lt;=54,IF(Q692&lt;=($Q688-36),3,2),IF($Q688&gt;54,IF(Q692&lt;=($Q688-54),4,3)))))</f>
        <v>#N/A</v>
      </c>
      <c r="R693" s="116" t="e">
        <f t="shared" si="385"/>
        <v>#N/A</v>
      </c>
      <c r="S693" s="116" t="e">
        <f t="shared" si="385"/>
        <v>#N/A</v>
      </c>
      <c r="T693" s="116" t="e">
        <f t="shared" si="385"/>
        <v>#N/A</v>
      </c>
      <c r="U693" s="116" t="e">
        <f t="shared" si="385"/>
        <v>#N/A</v>
      </c>
      <c r="V693" s="116" t="e">
        <f t="shared" si="385"/>
        <v>#N/A</v>
      </c>
      <c r="W693" s="116" t="e">
        <f t="shared" si="385"/>
        <v>#N/A</v>
      </c>
      <c r="X693" s="116" t="e">
        <f t="shared" si="385"/>
        <v>#N/A</v>
      </c>
      <c r="Y693" s="116" t="e">
        <f t="shared" si="385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6">G37</f>
        <v>10</v>
      </c>
      <c r="H694" s="121">
        <f t="shared" si="386"/>
        <v>10</v>
      </c>
      <c r="I694" s="121">
        <f t="shared" si="386"/>
        <v>10</v>
      </c>
      <c r="J694" s="121">
        <f t="shared" si="386"/>
        <v>10</v>
      </c>
      <c r="K694" s="121">
        <f t="shared" si="386"/>
        <v>10</v>
      </c>
      <c r="L694" s="121">
        <f t="shared" si="386"/>
        <v>10</v>
      </c>
      <c r="M694" s="121">
        <f t="shared" si="386"/>
        <v>10</v>
      </c>
      <c r="N694" s="121">
        <f t="shared" si="386"/>
        <v>10</v>
      </c>
      <c r="O694" s="121">
        <f t="shared" si="386"/>
        <v>10</v>
      </c>
      <c r="P694" s="122">
        <f>SUM(G694:O694)</f>
        <v>90</v>
      </c>
      <c r="Q694" s="123">
        <f t="shared" ref="Q694:Y694" si="387">Q37</f>
        <v>10</v>
      </c>
      <c r="R694" s="121">
        <f t="shared" si="387"/>
        <v>10</v>
      </c>
      <c r="S694" s="121">
        <f t="shared" si="387"/>
        <v>10</v>
      </c>
      <c r="T694" s="121">
        <f t="shared" si="387"/>
        <v>10</v>
      </c>
      <c r="U694" s="121">
        <f t="shared" si="387"/>
        <v>10</v>
      </c>
      <c r="V694" s="121">
        <f t="shared" si="387"/>
        <v>10</v>
      </c>
      <c r="W694" s="121">
        <f t="shared" si="387"/>
        <v>10</v>
      </c>
      <c r="X694" s="121">
        <f t="shared" si="387"/>
        <v>10</v>
      </c>
      <c r="Y694" s="124">
        <f t="shared" si="38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8">IF(H694-H691=-1,3+H693)+IF(H694-H691=0,2+H693)+IF(H694-H691=1,1+H693)+IF(H694-H691=2,H693)+IF(H694-H691=3,IF(H693-1&gt;0,H693-1,0))+IF(H694-H691=4,IF(H693-2&gt;0,H693-2,0))</f>
        <v>0</v>
      </c>
      <c r="I695" s="127">
        <f t="shared" si="388"/>
        <v>0</v>
      </c>
      <c r="J695" s="127">
        <f t="shared" si="388"/>
        <v>0</v>
      </c>
      <c r="K695" s="127">
        <f t="shared" si="388"/>
        <v>0</v>
      </c>
      <c r="L695" s="127">
        <f t="shared" si="388"/>
        <v>0</v>
      </c>
      <c r="M695" s="127">
        <f t="shared" si="388"/>
        <v>0</v>
      </c>
      <c r="N695" s="127">
        <f t="shared" si="388"/>
        <v>0</v>
      </c>
      <c r="O695" s="128">
        <f t="shared" si="388"/>
        <v>0</v>
      </c>
      <c r="P695" s="129">
        <f>SUM(G695:O695)</f>
        <v>0</v>
      </c>
      <c r="Q695" s="130">
        <f t="shared" ref="Q695:Y695" si="389">IF(Q694-Q691=-1,3+Q693)+IF(Q694-Q691=0,2+Q693)+IF(Q694-Q691=1,1+Q693)+IF(Q694-Q691=2,Q693)+IF(Q694-Q691=3,IF(Q693-1&gt;0,Q693-1,0))+IF(Q694-Q691=4,IF(Q693-2&gt;0,Q693-2,0))</f>
        <v>0</v>
      </c>
      <c r="R695" s="131">
        <f t="shared" si="389"/>
        <v>0</v>
      </c>
      <c r="S695" s="131">
        <f t="shared" si="389"/>
        <v>0</v>
      </c>
      <c r="T695" s="131">
        <f t="shared" si="389"/>
        <v>0</v>
      </c>
      <c r="U695" s="131">
        <f t="shared" si="389"/>
        <v>0</v>
      </c>
      <c r="V695" s="131">
        <f t="shared" si="389"/>
        <v>0</v>
      </c>
      <c r="W695" s="131">
        <f t="shared" si="389"/>
        <v>0</v>
      </c>
      <c r="X695" s="131">
        <f t="shared" si="389"/>
        <v>0</v>
      </c>
      <c r="Y695" s="128">
        <f t="shared" si="38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0">IF(G694-G691=-2,4)+IF(G694-G691=-1,3)+IF(G694-G691=0,2)+IF(G694-G691=1,1)+IF(G694-G691&gt;2,0)</f>
        <v>0</v>
      </c>
      <c r="H696" s="134">
        <f t="shared" si="390"/>
        <v>0</v>
      </c>
      <c r="I696" s="134">
        <f t="shared" si="390"/>
        <v>0</v>
      </c>
      <c r="J696" s="134">
        <f t="shared" si="390"/>
        <v>0</v>
      </c>
      <c r="K696" s="134">
        <f t="shared" si="390"/>
        <v>0</v>
      </c>
      <c r="L696" s="134">
        <f t="shared" si="390"/>
        <v>0</v>
      </c>
      <c r="M696" s="134">
        <f t="shared" si="390"/>
        <v>0</v>
      </c>
      <c r="N696" s="134">
        <f t="shared" si="390"/>
        <v>0</v>
      </c>
      <c r="O696" s="135">
        <f t="shared" si="390"/>
        <v>0</v>
      </c>
      <c r="P696" s="136">
        <f>SUM(G696:O696)</f>
        <v>0</v>
      </c>
      <c r="Q696" s="135">
        <f t="shared" ref="Q696:Y696" si="391">IF(Q694-Q691=-2,4)+IF(Q694-Q691=-1,3)+IF(Q694-Q691=0,2)+IF(Q694-Q691=1,1)+IF(Q694-Q691&gt;2,0)</f>
        <v>0</v>
      </c>
      <c r="R696" s="135">
        <f t="shared" si="391"/>
        <v>0</v>
      </c>
      <c r="S696" s="135">
        <f t="shared" si="391"/>
        <v>0</v>
      </c>
      <c r="T696" s="135">
        <f t="shared" si="391"/>
        <v>0</v>
      </c>
      <c r="U696" s="135">
        <f t="shared" si="391"/>
        <v>0</v>
      </c>
      <c r="V696" s="135">
        <f t="shared" si="391"/>
        <v>0</v>
      </c>
      <c r="W696" s="135">
        <f t="shared" si="391"/>
        <v>0</v>
      </c>
      <c r="X696" s="135">
        <f t="shared" si="391"/>
        <v>0</v>
      </c>
      <c r="Y696" s="135">
        <f t="shared" si="39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2">H694-H691</f>
        <v>6</v>
      </c>
      <c r="I697" s="24">
        <f t="shared" si="392"/>
        <v>5</v>
      </c>
      <c r="J697" s="24">
        <f t="shared" si="392"/>
        <v>6</v>
      </c>
      <c r="K697" s="24">
        <f t="shared" si="392"/>
        <v>7</v>
      </c>
      <c r="L697" s="24">
        <f t="shared" si="392"/>
        <v>5</v>
      </c>
      <c r="M697" s="24">
        <f t="shared" si="392"/>
        <v>7</v>
      </c>
      <c r="N697" s="24">
        <f t="shared" si="392"/>
        <v>5</v>
      </c>
      <c r="O697" s="15">
        <f t="shared" si="392"/>
        <v>7</v>
      </c>
      <c r="P697" s="15"/>
      <c r="Q697" s="15">
        <f t="shared" ref="Q697:Y697" si="393">Q694-Q691</f>
        <v>6</v>
      </c>
      <c r="R697" s="15">
        <f t="shared" si="393"/>
        <v>6</v>
      </c>
      <c r="S697" s="15">
        <f t="shared" si="393"/>
        <v>7</v>
      </c>
      <c r="T697" s="15">
        <f t="shared" si="393"/>
        <v>5</v>
      </c>
      <c r="U697" s="15">
        <f t="shared" si="393"/>
        <v>7</v>
      </c>
      <c r="V697" s="15">
        <f t="shared" si="393"/>
        <v>6</v>
      </c>
      <c r="W697" s="15">
        <f t="shared" si="393"/>
        <v>6</v>
      </c>
      <c r="X697" s="15">
        <f t="shared" si="393"/>
        <v>5</v>
      </c>
      <c r="Y697" s="15">
        <f t="shared" si="39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37684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4">H$9</f>
        <v>4</v>
      </c>
      <c r="I714" s="103">
        <f t="shared" si="394"/>
        <v>5</v>
      </c>
      <c r="J714" s="103">
        <f t="shared" si="394"/>
        <v>4</v>
      </c>
      <c r="K714" s="103">
        <f t="shared" si="394"/>
        <v>3</v>
      </c>
      <c r="L714" s="103">
        <f t="shared" si="394"/>
        <v>5</v>
      </c>
      <c r="M714" s="103">
        <f t="shared" si="394"/>
        <v>3</v>
      </c>
      <c r="N714" s="103">
        <f t="shared" si="394"/>
        <v>5</v>
      </c>
      <c r="O714" s="103">
        <f t="shared" si="394"/>
        <v>3</v>
      </c>
      <c r="P714" s="104">
        <f>SUM(G714:O714)</f>
        <v>36</v>
      </c>
      <c r="Q714" s="103">
        <f t="shared" ref="Q714:Y714" si="395">Q$9</f>
        <v>4</v>
      </c>
      <c r="R714" s="105">
        <f t="shared" si="395"/>
        <v>4</v>
      </c>
      <c r="S714" s="105">
        <f t="shared" si="395"/>
        <v>3</v>
      </c>
      <c r="T714" s="105">
        <f t="shared" si="395"/>
        <v>5</v>
      </c>
      <c r="U714" s="105">
        <f t="shared" si="395"/>
        <v>3</v>
      </c>
      <c r="V714" s="105">
        <f t="shared" si="395"/>
        <v>4</v>
      </c>
      <c r="W714" s="105">
        <f t="shared" si="395"/>
        <v>4</v>
      </c>
      <c r="X714" s="105">
        <f t="shared" si="395"/>
        <v>5</v>
      </c>
      <c r="Y714" s="106">
        <f t="shared" si="39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396">H$10</f>
        <v>8</v>
      </c>
      <c r="I715" s="108">
        <f t="shared" si="396"/>
        <v>12</v>
      </c>
      <c r="J715" s="108">
        <f t="shared" si="396"/>
        <v>14</v>
      </c>
      <c r="K715" s="108">
        <f t="shared" si="396"/>
        <v>2</v>
      </c>
      <c r="L715" s="108">
        <f t="shared" si="396"/>
        <v>10</v>
      </c>
      <c r="M715" s="108">
        <f t="shared" si="396"/>
        <v>18</v>
      </c>
      <c r="N715" s="108">
        <f t="shared" si="396"/>
        <v>16</v>
      </c>
      <c r="O715" s="109">
        <f t="shared" si="396"/>
        <v>6</v>
      </c>
      <c r="P715" s="110"/>
      <c r="Q715" s="111">
        <f t="shared" ref="Q715:Y715" si="397">Q$10</f>
        <v>1</v>
      </c>
      <c r="R715" s="112">
        <f t="shared" si="397"/>
        <v>9</v>
      </c>
      <c r="S715" s="112">
        <f t="shared" si="397"/>
        <v>11</v>
      </c>
      <c r="T715" s="112">
        <f t="shared" si="397"/>
        <v>5</v>
      </c>
      <c r="U715" s="112">
        <f t="shared" si="397"/>
        <v>17</v>
      </c>
      <c r="V715" s="112">
        <f t="shared" si="397"/>
        <v>15</v>
      </c>
      <c r="W715" s="112">
        <f t="shared" si="397"/>
        <v>3</v>
      </c>
      <c r="X715" s="112">
        <f t="shared" si="397"/>
        <v>13</v>
      </c>
      <c r="Y715" s="109">
        <f t="shared" si="39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8">IF($Q711&lt;=18,IF(H715&lt;=$Q711,1,0),IF($Q711&lt;=36,IF(H715&lt;=($Q711-18),2,1),IF($Q711&lt;=54,IF(H715&lt;=($Q711-36),3,2),IF($Q711&gt;54,IF(H715&lt;=($Q711-54),4,3)))))</f>
        <v>#N/A</v>
      </c>
      <c r="I716" s="115" t="e">
        <f t="shared" si="398"/>
        <v>#N/A</v>
      </c>
      <c r="J716" s="115" t="e">
        <f t="shared" si="398"/>
        <v>#N/A</v>
      </c>
      <c r="K716" s="115" t="e">
        <f t="shared" si="398"/>
        <v>#N/A</v>
      </c>
      <c r="L716" s="115" t="e">
        <f t="shared" si="398"/>
        <v>#N/A</v>
      </c>
      <c r="M716" s="115" t="e">
        <f t="shared" si="398"/>
        <v>#N/A</v>
      </c>
      <c r="N716" s="115" t="e">
        <f t="shared" si="398"/>
        <v>#N/A</v>
      </c>
      <c r="O716" s="116" t="e">
        <f t="shared" si="398"/>
        <v>#N/A</v>
      </c>
      <c r="P716" s="117" t="e">
        <f>SUM(G716:O716)</f>
        <v>#N/A</v>
      </c>
      <c r="Q716" s="116" t="e">
        <f t="shared" ref="Q716:Y716" si="399">IF($Q711&lt;=18,IF(Q715&lt;=$Q711,1,0),IF($Q711&lt;=36,IF(Q715&lt;=($Q711-18),2,1),IF($Q711&lt;=54,IF(Q715&lt;=($Q711-36),3,2),IF($Q711&gt;54,IF(Q715&lt;=($Q711-54),4,3)))))</f>
        <v>#N/A</v>
      </c>
      <c r="R716" s="116" t="e">
        <f t="shared" si="399"/>
        <v>#N/A</v>
      </c>
      <c r="S716" s="116" t="e">
        <f t="shared" si="399"/>
        <v>#N/A</v>
      </c>
      <c r="T716" s="116" t="e">
        <f t="shared" si="399"/>
        <v>#N/A</v>
      </c>
      <c r="U716" s="116" t="e">
        <f t="shared" si="399"/>
        <v>#N/A</v>
      </c>
      <c r="V716" s="116" t="e">
        <f t="shared" si="399"/>
        <v>#N/A</v>
      </c>
      <c r="W716" s="116" t="e">
        <f t="shared" si="399"/>
        <v>#N/A</v>
      </c>
      <c r="X716" s="116" t="e">
        <f t="shared" si="399"/>
        <v>#N/A</v>
      </c>
      <c r="Y716" s="116" t="e">
        <f t="shared" si="399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0">G38</f>
        <v>10</v>
      </c>
      <c r="H717" s="121">
        <f t="shared" si="400"/>
        <v>10</v>
      </c>
      <c r="I717" s="121">
        <f t="shared" si="400"/>
        <v>10</v>
      </c>
      <c r="J717" s="121">
        <f t="shared" si="400"/>
        <v>10</v>
      </c>
      <c r="K717" s="121">
        <f t="shared" si="400"/>
        <v>10</v>
      </c>
      <c r="L717" s="121">
        <f t="shared" si="400"/>
        <v>10</v>
      </c>
      <c r="M717" s="121">
        <f t="shared" si="400"/>
        <v>10</v>
      </c>
      <c r="N717" s="121">
        <f t="shared" si="400"/>
        <v>10</v>
      </c>
      <c r="O717" s="121">
        <f t="shared" si="400"/>
        <v>10</v>
      </c>
      <c r="P717" s="122">
        <f>SUM(G717:O717)</f>
        <v>90</v>
      </c>
      <c r="Q717" s="123">
        <f t="shared" ref="Q717:Y717" si="401">Q38</f>
        <v>10</v>
      </c>
      <c r="R717" s="121">
        <f t="shared" si="401"/>
        <v>10</v>
      </c>
      <c r="S717" s="121">
        <f t="shared" si="401"/>
        <v>10</v>
      </c>
      <c r="T717" s="121">
        <f t="shared" si="401"/>
        <v>10</v>
      </c>
      <c r="U717" s="121">
        <f t="shared" si="401"/>
        <v>10</v>
      </c>
      <c r="V717" s="121">
        <f t="shared" si="401"/>
        <v>10</v>
      </c>
      <c r="W717" s="121">
        <f t="shared" si="401"/>
        <v>10</v>
      </c>
      <c r="X717" s="121">
        <f t="shared" si="401"/>
        <v>10</v>
      </c>
      <c r="Y717" s="124">
        <f t="shared" si="401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2">IF(H717-H714=-1,3+H716)+IF(H717-H714=0,2+H716)+IF(H717-H714=1,1+H716)+IF(H717-H714=2,H716)+IF(H717-H714=3,IF(H716-1&gt;0,H716-1,0))+IF(H717-H714=4,IF(H716-2&gt;0,H716-2,0))</f>
        <v>0</v>
      </c>
      <c r="I718" s="127">
        <f t="shared" si="402"/>
        <v>0</v>
      </c>
      <c r="J718" s="127">
        <f t="shared" si="402"/>
        <v>0</v>
      </c>
      <c r="K718" s="127">
        <f t="shared" si="402"/>
        <v>0</v>
      </c>
      <c r="L718" s="127">
        <f t="shared" si="402"/>
        <v>0</v>
      </c>
      <c r="M718" s="127">
        <f t="shared" si="402"/>
        <v>0</v>
      </c>
      <c r="N718" s="127">
        <f t="shared" si="402"/>
        <v>0</v>
      </c>
      <c r="O718" s="128">
        <f t="shared" si="402"/>
        <v>0</v>
      </c>
      <c r="P718" s="129">
        <f>SUM(G718:O718)</f>
        <v>0</v>
      </c>
      <c r="Q718" s="130">
        <f t="shared" ref="Q718:Y718" si="403">IF(Q717-Q714=-1,3+Q716)+IF(Q717-Q714=0,2+Q716)+IF(Q717-Q714=1,1+Q716)+IF(Q717-Q714=2,Q716)+IF(Q717-Q714=3,IF(Q716-1&gt;0,Q716-1,0))+IF(Q717-Q714=4,IF(Q716-2&gt;0,Q716-2,0))</f>
        <v>0</v>
      </c>
      <c r="R718" s="131">
        <f t="shared" si="403"/>
        <v>0</v>
      </c>
      <c r="S718" s="131">
        <f t="shared" si="403"/>
        <v>0</v>
      </c>
      <c r="T718" s="131">
        <f t="shared" si="403"/>
        <v>0</v>
      </c>
      <c r="U718" s="131">
        <f t="shared" si="403"/>
        <v>0</v>
      </c>
      <c r="V718" s="131">
        <f t="shared" si="403"/>
        <v>0</v>
      </c>
      <c r="W718" s="131">
        <f t="shared" si="403"/>
        <v>0</v>
      </c>
      <c r="X718" s="131">
        <f t="shared" si="403"/>
        <v>0</v>
      </c>
      <c r="Y718" s="128">
        <f t="shared" si="403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4">IF(G717-G714=-2,4)+IF(G717-G714=-1,3)+IF(G717-G714=0,2)+IF(G717-G714=1,1)+IF(G717-G714&gt;2,0)</f>
        <v>0</v>
      </c>
      <c r="H719" s="134">
        <f t="shared" si="404"/>
        <v>0</v>
      </c>
      <c r="I719" s="134">
        <f t="shared" si="404"/>
        <v>0</v>
      </c>
      <c r="J719" s="134">
        <f t="shared" si="404"/>
        <v>0</v>
      </c>
      <c r="K719" s="134">
        <f t="shared" si="404"/>
        <v>0</v>
      </c>
      <c r="L719" s="134">
        <f t="shared" si="404"/>
        <v>0</v>
      </c>
      <c r="M719" s="134">
        <f t="shared" si="404"/>
        <v>0</v>
      </c>
      <c r="N719" s="134">
        <f t="shared" si="404"/>
        <v>0</v>
      </c>
      <c r="O719" s="135">
        <f t="shared" si="404"/>
        <v>0</v>
      </c>
      <c r="P719" s="136">
        <f>SUM(G719:O719)</f>
        <v>0</v>
      </c>
      <c r="Q719" s="135">
        <f t="shared" ref="Q719:Y719" si="405">IF(Q717-Q714=-2,4)+IF(Q717-Q714=-1,3)+IF(Q717-Q714=0,2)+IF(Q717-Q714=1,1)+IF(Q717-Q714&gt;2,0)</f>
        <v>0</v>
      </c>
      <c r="R719" s="135">
        <f t="shared" si="405"/>
        <v>0</v>
      </c>
      <c r="S719" s="135">
        <f t="shared" si="405"/>
        <v>0</v>
      </c>
      <c r="T719" s="135">
        <f t="shared" si="405"/>
        <v>0</v>
      </c>
      <c r="U719" s="135">
        <f t="shared" si="405"/>
        <v>0</v>
      </c>
      <c r="V719" s="135">
        <f t="shared" si="405"/>
        <v>0</v>
      </c>
      <c r="W719" s="135">
        <f t="shared" si="405"/>
        <v>0</v>
      </c>
      <c r="X719" s="135">
        <f t="shared" si="405"/>
        <v>0</v>
      </c>
      <c r="Y719" s="135">
        <f t="shared" si="405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6">H717-H714</f>
        <v>6</v>
      </c>
      <c r="I720" s="24">
        <f t="shared" si="406"/>
        <v>5</v>
      </c>
      <c r="J720" s="24">
        <f t="shared" si="406"/>
        <v>6</v>
      </c>
      <c r="K720" s="24">
        <f t="shared" si="406"/>
        <v>7</v>
      </c>
      <c r="L720" s="24">
        <f t="shared" si="406"/>
        <v>5</v>
      </c>
      <c r="M720" s="24">
        <f t="shared" si="406"/>
        <v>7</v>
      </c>
      <c r="N720" s="24">
        <f t="shared" si="406"/>
        <v>5</v>
      </c>
      <c r="O720" s="15">
        <f t="shared" si="406"/>
        <v>7</v>
      </c>
      <c r="P720" s="15"/>
      <c r="Q720" s="15">
        <f t="shared" ref="Q720:Y720" si="407">Q717-Q714</f>
        <v>6</v>
      </c>
      <c r="R720" s="15">
        <f t="shared" si="407"/>
        <v>6</v>
      </c>
      <c r="S720" s="15">
        <f t="shared" si="407"/>
        <v>7</v>
      </c>
      <c r="T720" s="15">
        <f t="shared" si="407"/>
        <v>5</v>
      </c>
      <c r="U720" s="15">
        <f t="shared" si="407"/>
        <v>7</v>
      </c>
      <c r="V720" s="15">
        <f t="shared" si="407"/>
        <v>6</v>
      </c>
      <c r="W720" s="15">
        <f t="shared" si="407"/>
        <v>6</v>
      </c>
      <c r="X720" s="15">
        <f t="shared" si="407"/>
        <v>5</v>
      </c>
      <c r="Y720" s="15">
        <f t="shared" si="407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37684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8">H$9</f>
        <v>4</v>
      </c>
      <c r="I737" s="103">
        <f t="shared" si="408"/>
        <v>5</v>
      </c>
      <c r="J737" s="103">
        <f t="shared" si="408"/>
        <v>4</v>
      </c>
      <c r="K737" s="103">
        <f t="shared" si="408"/>
        <v>3</v>
      </c>
      <c r="L737" s="103">
        <f t="shared" si="408"/>
        <v>5</v>
      </c>
      <c r="M737" s="103">
        <f t="shared" si="408"/>
        <v>3</v>
      </c>
      <c r="N737" s="103">
        <f t="shared" si="408"/>
        <v>5</v>
      </c>
      <c r="O737" s="103">
        <f t="shared" si="408"/>
        <v>3</v>
      </c>
      <c r="P737" s="104">
        <f>SUM(G737:O737)</f>
        <v>36</v>
      </c>
      <c r="Q737" s="103">
        <f t="shared" ref="Q737:Y737" si="409">Q$9</f>
        <v>4</v>
      </c>
      <c r="R737" s="105">
        <f t="shared" si="409"/>
        <v>4</v>
      </c>
      <c r="S737" s="105">
        <f t="shared" si="409"/>
        <v>3</v>
      </c>
      <c r="T737" s="105">
        <f t="shared" si="409"/>
        <v>5</v>
      </c>
      <c r="U737" s="105">
        <f t="shared" si="409"/>
        <v>3</v>
      </c>
      <c r="V737" s="105">
        <f t="shared" si="409"/>
        <v>4</v>
      </c>
      <c r="W737" s="105">
        <f t="shared" si="409"/>
        <v>4</v>
      </c>
      <c r="X737" s="105">
        <f t="shared" si="409"/>
        <v>5</v>
      </c>
      <c r="Y737" s="106">
        <f t="shared" si="409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410">H$10</f>
        <v>8</v>
      </c>
      <c r="I738" s="108">
        <f t="shared" si="410"/>
        <v>12</v>
      </c>
      <c r="J738" s="108">
        <f t="shared" si="410"/>
        <v>14</v>
      </c>
      <c r="K738" s="108">
        <f t="shared" si="410"/>
        <v>2</v>
      </c>
      <c r="L738" s="108">
        <f t="shared" si="410"/>
        <v>10</v>
      </c>
      <c r="M738" s="108">
        <f t="shared" si="410"/>
        <v>18</v>
      </c>
      <c r="N738" s="108">
        <f t="shared" si="410"/>
        <v>16</v>
      </c>
      <c r="O738" s="109">
        <f t="shared" si="410"/>
        <v>6</v>
      </c>
      <c r="P738" s="110"/>
      <c r="Q738" s="111">
        <f t="shared" ref="Q738:Y738" si="411">Q$10</f>
        <v>1</v>
      </c>
      <c r="R738" s="112">
        <f t="shared" si="411"/>
        <v>9</v>
      </c>
      <c r="S738" s="112">
        <f t="shared" si="411"/>
        <v>11</v>
      </c>
      <c r="T738" s="112">
        <f t="shared" si="411"/>
        <v>5</v>
      </c>
      <c r="U738" s="112">
        <f t="shared" si="411"/>
        <v>17</v>
      </c>
      <c r="V738" s="112">
        <f t="shared" si="411"/>
        <v>15</v>
      </c>
      <c r="W738" s="112">
        <f t="shared" si="411"/>
        <v>3</v>
      </c>
      <c r="X738" s="112">
        <f t="shared" si="411"/>
        <v>13</v>
      </c>
      <c r="Y738" s="109">
        <f t="shared" si="411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2">IF($Q734&lt;=18,IF(H738&lt;=$Q734,1,0),IF($Q734&lt;=36,IF(H738&lt;=($Q734-18),2,1),IF($Q734&lt;=54,IF(H738&lt;=($Q734-36),3,2),IF($Q734&gt;54,IF(H738&lt;=($Q734-54),4,3)))))</f>
        <v>#N/A</v>
      </c>
      <c r="I739" s="115" t="e">
        <f t="shared" si="412"/>
        <v>#N/A</v>
      </c>
      <c r="J739" s="115" t="e">
        <f t="shared" si="412"/>
        <v>#N/A</v>
      </c>
      <c r="K739" s="115" t="e">
        <f t="shared" si="412"/>
        <v>#N/A</v>
      </c>
      <c r="L739" s="115" t="e">
        <f t="shared" si="412"/>
        <v>#N/A</v>
      </c>
      <c r="M739" s="115" t="e">
        <f t="shared" si="412"/>
        <v>#N/A</v>
      </c>
      <c r="N739" s="115" t="e">
        <f t="shared" si="412"/>
        <v>#N/A</v>
      </c>
      <c r="O739" s="116" t="e">
        <f t="shared" si="412"/>
        <v>#N/A</v>
      </c>
      <c r="P739" s="117" t="e">
        <f>SUM(G739:O739)</f>
        <v>#N/A</v>
      </c>
      <c r="Q739" s="116" t="e">
        <f t="shared" ref="Q739:Y739" si="413">IF($Q734&lt;=18,IF(Q738&lt;=$Q734,1,0),IF($Q734&lt;=36,IF(Q738&lt;=($Q734-18),2,1),IF($Q734&lt;=54,IF(Q738&lt;=($Q734-36),3,2),IF($Q734&gt;54,IF(Q738&lt;=($Q734-54),4,3)))))</f>
        <v>#N/A</v>
      </c>
      <c r="R739" s="116" t="e">
        <f t="shared" si="413"/>
        <v>#N/A</v>
      </c>
      <c r="S739" s="116" t="e">
        <f t="shared" si="413"/>
        <v>#N/A</v>
      </c>
      <c r="T739" s="116" t="e">
        <f t="shared" si="413"/>
        <v>#N/A</v>
      </c>
      <c r="U739" s="116" t="e">
        <f t="shared" si="413"/>
        <v>#N/A</v>
      </c>
      <c r="V739" s="116" t="e">
        <f t="shared" si="413"/>
        <v>#N/A</v>
      </c>
      <c r="W739" s="116" t="e">
        <f t="shared" si="413"/>
        <v>#N/A</v>
      </c>
      <c r="X739" s="116" t="e">
        <f t="shared" si="413"/>
        <v>#N/A</v>
      </c>
      <c r="Y739" s="116" t="e">
        <f t="shared" si="413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4">G39</f>
        <v>10</v>
      </c>
      <c r="H740" s="121">
        <f t="shared" si="414"/>
        <v>10</v>
      </c>
      <c r="I740" s="121">
        <f t="shared" si="414"/>
        <v>10</v>
      </c>
      <c r="J740" s="121">
        <f t="shared" si="414"/>
        <v>10</v>
      </c>
      <c r="K740" s="121">
        <f t="shared" si="414"/>
        <v>10</v>
      </c>
      <c r="L740" s="121">
        <f t="shared" si="414"/>
        <v>10</v>
      </c>
      <c r="M740" s="121">
        <f t="shared" si="414"/>
        <v>10</v>
      </c>
      <c r="N740" s="121">
        <f t="shared" si="414"/>
        <v>10</v>
      </c>
      <c r="O740" s="121">
        <f t="shared" si="414"/>
        <v>10</v>
      </c>
      <c r="P740" s="122">
        <f>SUM(G740:O740)</f>
        <v>90</v>
      </c>
      <c r="Q740" s="123">
        <f t="shared" ref="Q740:Y740" si="415">Q39</f>
        <v>10</v>
      </c>
      <c r="R740" s="121">
        <f t="shared" si="415"/>
        <v>10</v>
      </c>
      <c r="S740" s="121">
        <f t="shared" si="415"/>
        <v>10</v>
      </c>
      <c r="T740" s="121">
        <f t="shared" si="415"/>
        <v>10</v>
      </c>
      <c r="U740" s="121">
        <f t="shared" si="415"/>
        <v>10</v>
      </c>
      <c r="V740" s="121">
        <f t="shared" si="415"/>
        <v>10</v>
      </c>
      <c r="W740" s="121">
        <f t="shared" si="415"/>
        <v>10</v>
      </c>
      <c r="X740" s="121">
        <f t="shared" si="415"/>
        <v>10</v>
      </c>
      <c r="Y740" s="124">
        <f t="shared" si="41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6">IF(H740-H737=-1,3+H739)+IF(H740-H737=0,2+H739)+IF(H740-H737=1,1+H739)+IF(H740-H737=2,H739)+IF(H740-H737=3,IF(H739-1&gt;0,H739-1,0))+IF(H740-H737=4,IF(H739-2&gt;0,H739-2,0))</f>
        <v>0</v>
      </c>
      <c r="I741" s="127">
        <f t="shared" si="416"/>
        <v>0</v>
      </c>
      <c r="J741" s="127">
        <f t="shared" si="416"/>
        <v>0</v>
      </c>
      <c r="K741" s="127">
        <f t="shared" si="416"/>
        <v>0</v>
      </c>
      <c r="L741" s="127">
        <f t="shared" si="416"/>
        <v>0</v>
      </c>
      <c r="M741" s="127">
        <f t="shared" si="416"/>
        <v>0</v>
      </c>
      <c r="N741" s="127">
        <f t="shared" si="416"/>
        <v>0</v>
      </c>
      <c r="O741" s="128">
        <f t="shared" si="416"/>
        <v>0</v>
      </c>
      <c r="P741" s="129">
        <f>SUM(G741:O741)</f>
        <v>0</v>
      </c>
      <c r="Q741" s="130">
        <f t="shared" ref="Q741:Y741" si="417">IF(Q740-Q737=-1,3+Q739)+IF(Q740-Q737=0,2+Q739)+IF(Q740-Q737=1,1+Q739)+IF(Q740-Q737=2,Q739)+IF(Q740-Q737=3,IF(Q739-1&gt;0,Q739-1,0))+IF(Q740-Q737=4,IF(Q739-2&gt;0,Q739-2,0))</f>
        <v>0</v>
      </c>
      <c r="R741" s="131">
        <f t="shared" si="417"/>
        <v>0</v>
      </c>
      <c r="S741" s="131">
        <f t="shared" si="417"/>
        <v>0</v>
      </c>
      <c r="T741" s="131">
        <f t="shared" si="417"/>
        <v>0</v>
      </c>
      <c r="U741" s="131">
        <f t="shared" si="417"/>
        <v>0</v>
      </c>
      <c r="V741" s="131">
        <f t="shared" si="417"/>
        <v>0</v>
      </c>
      <c r="W741" s="131">
        <f t="shared" si="417"/>
        <v>0</v>
      </c>
      <c r="X741" s="131">
        <f t="shared" si="417"/>
        <v>0</v>
      </c>
      <c r="Y741" s="128">
        <f t="shared" si="41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8">IF(G740-G737=-2,4)+IF(G740-G737=-1,3)+IF(G740-G737=0,2)+IF(G740-G737=1,1)+IF(G740-G737&gt;2,0)</f>
        <v>0</v>
      </c>
      <c r="H742" s="134">
        <f t="shared" si="418"/>
        <v>0</v>
      </c>
      <c r="I742" s="134">
        <f t="shared" si="418"/>
        <v>0</v>
      </c>
      <c r="J742" s="134">
        <f t="shared" si="418"/>
        <v>0</v>
      </c>
      <c r="K742" s="134">
        <f t="shared" si="418"/>
        <v>0</v>
      </c>
      <c r="L742" s="134">
        <f t="shared" si="418"/>
        <v>0</v>
      </c>
      <c r="M742" s="134">
        <f t="shared" si="418"/>
        <v>0</v>
      </c>
      <c r="N742" s="134">
        <f t="shared" si="418"/>
        <v>0</v>
      </c>
      <c r="O742" s="135">
        <f t="shared" si="418"/>
        <v>0</v>
      </c>
      <c r="P742" s="136">
        <f>SUM(G742:O742)</f>
        <v>0</v>
      </c>
      <c r="Q742" s="135">
        <f t="shared" ref="Q742:Y742" si="419">IF(Q740-Q737=-2,4)+IF(Q740-Q737=-1,3)+IF(Q740-Q737=0,2)+IF(Q740-Q737=1,1)+IF(Q740-Q737&gt;2,0)</f>
        <v>0</v>
      </c>
      <c r="R742" s="135">
        <f t="shared" si="419"/>
        <v>0</v>
      </c>
      <c r="S742" s="135">
        <f t="shared" si="419"/>
        <v>0</v>
      </c>
      <c r="T742" s="135">
        <f t="shared" si="419"/>
        <v>0</v>
      </c>
      <c r="U742" s="135">
        <f t="shared" si="419"/>
        <v>0</v>
      </c>
      <c r="V742" s="135">
        <f t="shared" si="419"/>
        <v>0</v>
      </c>
      <c r="W742" s="135">
        <f t="shared" si="419"/>
        <v>0</v>
      </c>
      <c r="X742" s="135">
        <f t="shared" si="419"/>
        <v>0</v>
      </c>
      <c r="Y742" s="135">
        <f t="shared" si="41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0">H740-H737</f>
        <v>6</v>
      </c>
      <c r="I743" s="24">
        <f t="shared" si="420"/>
        <v>5</v>
      </c>
      <c r="J743" s="24">
        <f t="shared" si="420"/>
        <v>6</v>
      </c>
      <c r="K743" s="24">
        <f t="shared" si="420"/>
        <v>7</v>
      </c>
      <c r="L743" s="24">
        <f t="shared" si="420"/>
        <v>5</v>
      </c>
      <c r="M743" s="24">
        <f t="shared" si="420"/>
        <v>7</v>
      </c>
      <c r="N743" s="24">
        <f t="shared" si="420"/>
        <v>5</v>
      </c>
      <c r="O743" s="15">
        <f t="shared" si="420"/>
        <v>7</v>
      </c>
      <c r="P743" s="15"/>
      <c r="Q743" s="15">
        <f t="shared" ref="Q743:Y743" si="421">Q740-Q737</f>
        <v>6</v>
      </c>
      <c r="R743" s="15">
        <f t="shared" si="421"/>
        <v>6</v>
      </c>
      <c r="S743" s="15">
        <f t="shared" si="421"/>
        <v>7</v>
      </c>
      <c r="T743" s="15">
        <f t="shared" si="421"/>
        <v>5</v>
      </c>
      <c r="U743" s="15">
        <f t="shared" si="421"/>
        <v>7</v>
      </c>
      <c r="V743" s="15">
        <f t="shared" si="421"/>
        <v>6</v>
      </c>
      <c r="W743" s="15">
        <f t="shared" si="421"/>
        <v>6</v>
      </c>
      <c r="X743" s="15">
        <f t="shared" si="421"/>
        <v>5</v>
      </c>
      <c r="Y743" s="15">
        <f t="shared" si="42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37684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2">H$9</f>
        <v>4</v>
      </c>
      <c r="I760" s="103">
        <f t="shared" si="422"/>
        <v>5</v>
      </c>
      <c r="J760" s="103">
        <f t="shared" si="422"/>
        <v>4</v>
      </c>
      <c r="K760" s="103">
        <f t="shared" si="422"/>
        <v>3</v>
      </c>
      <c r="L760" s="103">
        <f t="shared" si="422"/>
        <v>5</v>
      </c>
      <c r="M760" s="103">
        <f t="shared" si="422"/>
        <v>3</v>
      </c>
      <c r="N760" s="103">
        <f t="shared" si="422"/>
        <v>5</v>
      </c>
      <c r="O760" s="103">
        <f t="shared" si="422"/>
        <v>3</v>
      </c>
      <c r="P760" s="104">
        <f>SUM(G760:O760)</f>
        <v>36</v>
      </c>
      <c r="Q760" s="103">
        <f t="shared" ref="Q760:Y760" si="423">Q$9</f>
        <v>4</v>
      </c>
      <c r="R760" s="105">
        <f t="shared" si="423"/>
        <v>4</v>
      </c>
      <c r="S760" s="105">
        <f t="shared" si="423"/>
        <v>3</v>
      </c>
      <c r="T760" s="105">
        <f t="shared" si="423"/>
        <v>5</v>
      </c>
      <c r="U760" s="105">
        <f t="shared" si="423"/>
        <v>3</v>
      </c>
      <c r="V760" s="105">
        <f t="shared" si="423"/>
        <v>4</v>
      </c>
      <c r="W760" s="105">
        <f t="shared" si="423"/>
        <v>4</v>
      </c>
      <c r="X760" s="105">
        <f t="shared" si="423"/>
        <v>5</v>
      </c>
      <c r="Y760" s="106">
        <f t="shared" si="42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424">H$10</f>
        <v>8</v>
      </c>
      <c r="I761" s="108">
        <f t="shared" si="424"/>
        <v>12</v>
      </c>
      <c r="J761" s="108">
        <f t="shared" si="424"/>
        <v>14</v>
      </c>
      <c r="K761" s="108">
        <f t="shared" si="424"/>
        <v>2</v>
      </c>
      <c r="L761" s="108">
        <f t="shared" si="424"/>
        <v>10</v>
      </c>
      <c r="M761" s="108">
        <f t="shared" si="424"/>
        <v>18</v>
      </c>
      <c r="N761" s="108">
        <f t="shared" si="424"/>
        <v>16</v>
      </c>
      <c r="O761" s="109">
        <f t="shared" si="424"/>
        <v>6</v>
      </c>
      <c r="P761" s="110"/>
      <c r="Q761" s="111">
        <f t="shared" ref="Q761:Y761" si="425">Q$10</f>
        <v>1</v>
      </c>
      <c r="R761" s="112">
        <f t="shared" si="425"/>
        <v>9</v>
      </c>
      <c r="S761" s="112">
        <f t="shared" si="425"/>
        <v>11</v>
      </c>
      <c r="T761" s="112">
        <f t="shared" si="425"/>
        <v>5</v>
      </c>
      <c r="U761" s="112">
        <f t="shared" si="425"/>
        <v>17</v>
      </c>
      <c r="V761" s="112">
        <f t="shared" si="425"/>
        <v>15</v>
      </c>
      <c r="W761" s="112">
        <f t="shared" si="425"/>
        <v>3</v>
      </c>
      <c r="X761" s="112">
        <f t="shared" si="425"/>
        <v>13</v>
      </c>
      <c r="Y761" s="109">
        <f t="shared" si="42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6">IF($Q757&lt;=18,IF(H761&lt;=$Q757,1,0),IF($Q757&lt;=36,IF(H761&lt;=($Q757-18),2,1),IF($Q757&lt;=54,IF(H761&lt;=($Q757-36),3,2),IF($Q757&gt;54,IF(H761&lt;=($Q757-54),4,3)))))</f>
        <v>#N/A</v>
      </c>
      <c r="I762" s="115" t="e">
        <f t="shared" si="426"/>
        <v>#N/A</v>
      </c>
      <c r="J762" s="115" t="e">
        <f t="shared" si="426"/>
        <v>#N/A</v>
      </c>
      <c r="K762" s="115" t="e">
        <f t="shared" si="426"/>
        <v>#N/A</v>
      </c>
      <c r="L762" s="115" t="e">
        <f t="shared" si="426"/>
        <v>#N/A</v>
      </c>
      <c r="M762" s="115" t="e">
        <f t="shared" si="426"/>
        <v>#N/A</v>
      </c>
      <c r="N762" s="115" t="e">
        <f t="shared" si="426"/>
        <v>#N/A</v>
      </c>
      <c r="O762" s="116" t="e">
        <f t="shared" si="426"/>
        <v>#N/A</v>
      </c>
      <c r="P762" s="117" t="e">
        <f>SUM(G762:O762)</f>
        <v>#N/A</v>
      </c>
      <c r="Q762" s="116" t="e">
        <f t="shared" ref="Q762:Y762" si="427">IF($Q757&lt;=18,IF(Q761&lt;=$Q757,1,0),IF($Q757&lt;=36,IF(Q761&lt;=($Q757-18),2,1),IF($Q757&lt;=54,IF(Q761&lt;=($Q757-36),3,2),IF($Q757&gt;54,IF(Q761&lt;=($Q757-54),4,3)))))</f>
        <v>#N/A</v>
      </c>
      <c r="R762" s="116" t="e">
        <f t="shared" si="427"/>
        <v>#N/A</v>
      </c>
      <c r="S762" s="116" t="e">
        <f t="shared" si="427"/>
        <v>#N/A</v>
      </c>
      <c r="T762" s="116" t="e">
        <f t="shared" si="427"/>
        <v>#N/A</v>
      </c>
      <c r="U762" s="116" t="e">
        <f t="shared" si="427"/>
        <v>#N/A</v>
      </c>
      <c r="V762" s="116" t="e">
        <f t="shared" si="427"/>
        <v>#N/A</v>
      </c>
      <c r="W762" s="116" t="e">
        <f t="shared" si="427"/>
        <v>#N/A</v>
      </c>
      <c r="X762" s="116" t="e">
        <f t="shared" si="427"/>
        <v>#N/A</v>
      </c>
      <c r="Y762" s="116" t="e">
        <f t="shared" si="427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8">G40</f>
        <v>10</v>
      </c>
      <c r="H763" s="121">
        <f t="shared" si="428"/>
        <v>10</v>
      </c>
      <c r="I763" s="121">
        <f t="shared" si="428"/>
        <v>10</v>
      </c>
      <c r="J763" s="121">
        <f t="shared" si="428"/>
        <v>10</v>
      </c>
      <c r="K763" s="121">
        <f t="shared" si="428"/>
        <v>10</v>
      </c>
      <c r="L763" s="121">
        <f t="shared" si="428"/>
        <v>10</v>
      </c>
      <c r="M763" s="121">
        <f t="shared" si="428"/>
        <v>10</v>
      </c>
      <c r="N763" s="121">
        <f t="shared" si="428"/>
        <v>10</v>
      </c>
      <c r="O763" s="121">
        <f t="shared" si="428"/>
        <v>10</v>
      </c>
      <c r="P763" s="122">
        <f>SUM(G763:O763)</f>
        <v>90</v>
      </c>
      <c r="Q763" s="123">
        <f t="shared" ref="Q763:Y763" si="429">Q40</f>
        <v>10</v>
      </c>
      <c r="R763" s="121">
        <f t="shared" si="429"/>
        <v>10</v>
      </c>
      <c r="S763" s="121">
        <f t="shared" si="429"/>
        <v>10</v>
      </c>
      <c r="T763" s="121">
        <f t="shared" si="429"/>
        <v>10</v>
      </c>
      <c r="U763" s="121">
        <f t="shared" si="429"/>
        <v>10</v>
      </c>
      <c r="V763" s="121">
        <f t="shared" si="429"/>
        <v>10</v>
      </c>
      <c r="W763" s="121">
        <f t="shared" si="429"/>
        <v>10</v>
      </c>
      <c r="X763" s="121">
        <f t="shared" si="429"/>
        <v>10</v>
      </c>
      <c r="Y763" s="124">
        <f t="shared" si="429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0">IF(H763-H760=-1,3+H762)+IF(H763-H760=0,2+H762)+IF(H763-H760=1,1+H762)+IF(H763-H760=2,H762)+IF(H763-H760=3,IF(H762-1&gt;0,H762-1,0))+IF(H763-H760=4,IF(H762-2&gt;0,H762-2,0))</f>
        <v>0</v>
      </c>
      <c r="I764" s="127">
        <f t="shared" si="430"/>
        <v>0</v>
      </c>
      <c r="J764" s="127">
        <f t="shared" si="430"/>
        <v>0</v>
      </c>
      <c r="K764" s="127">
        <f t="shared" si="430"/>
        <v>0</v>
      </c>
      <c r="L764" s="127">
        <f t="shared" si="430"/>
        <v>0</v>
      </c>
      <c r="M764" s="127">
        <f t="shared" si="430"/>
        <v>0</v>
      </c>
      <c r="N764" s="127">
        <f t="shared" si="430"/>
        <v>0</v>
      </c>
      <c r="O764" s="128">
        <f t="shared" si="430"/>
        <v>0</v>
      </c>
      <c r="P764" s="129">
        <f>SUM(G764:O764)</f>
        <v>0</v>
      </c>
      <c r="Q764" s="130">
        <f t="shared" ref="Q764:Y764" si="431">IF(Q763-Q760=-1,3+Q762)+IF(Q763-Q760=0,2+Q762)+IF(Q763-Q760=1,1+Q762)+IF(Q763-Q760=2,Q762)+IF(Q763-Q760=3,IF(Q762-1&gt;0,Q762-1,0))+IF(Q763-Q760=4,IF(Q762-2&gt;0,Q762-2,0))</f>
        <v>0</v>
      </c>
      <c r="R764" s="131">
        <f t="shared" si="431"/>
        <v>0</v>
      </c>
      <c r="S764" s="131">
        <f t="shared" si="431"/>
        <v>0</v>
      </c>
      <c r="T764" s="131">
        <f t="shared" si="431"/>
        <v>0</v>
      </c>
      <c r="U764" s="131">
        <f t="shared" si="431"/>
        <v>0</v>
      </c>
      <c r="V764" s="131">
        <f t="shared" si="431"/>
        <v>0</v>
      </c>
      <c r="W764" s="131">
        <f t="shared" si="431"/>
        <v>0</v>
      </c>
      <c r="X764" s="131">
        <f t="shared" si="431"/>
        <v>0</v>
      </c>
      <c r="Y764" s="128">
        <f t="shared" si="431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2">IF(G763-G760=-2,4)+IF(G763-G760=-1,3)+IF(G763-G760=0,2)+IF(G763-G760=1,1)+IF(G763-G760&gt;2,0)</f>
        <v>0</v>
      </c>
      <c r="H765" s="134">
        <f t="shared" si="432"/>
        <v>0</v>
      </c>
      <c r="I765" s="134">
        <f t="shared" si="432"/>
        <v>0</v>
      </c>
      <c r="J765" s="134">
        <f t="shared" si="432"/>
        <v>0</v>
      </c>
      <c r="K765" s="134">
        <f t="shared" si="432"/>
        <v>0</v>
      </c>
      <c r="L765" s="134">
        <f t="shared" si="432"/>
        <v>0</v>
      </c>
      <c r="M765" s="134">
        <f t="shared" si="432"/>
        <v>0</v>
      </c>
      <c r="N765" s="134">
        <f t="shared" si="432"/>
        <v>0</v>
      </c>
      <c r="O765" s="135">
        <f t="shared" si="432"/>
        <v>0</v>
      </c>
      <c r="P765" s="136">
        <f>SUM(G765:O765)</f>
        <v>0</v>
      </c>
      <c r="Q765" s="135">
        <f t="shared" ref="Q765:Y765" si="433">IF(Q763-Q760=-2,4)+IF(Q763-Q760=-1,3)+IF(Q763-Q760=0,2)+IF(Q763-Q760=1,1)+IF(Q763-Q760&gt;2,0)</f>
        <v>0</v>
      </c>
      <c r="R765" s="135">
        <f t="shared" si="433"/>
        <v>0</v>
      </c>
      <c r="S765" s="135">
        <f t="shared" si="433"/>
        <v>0</v>
      </c>
      <c r="T765" s="135">
        <f t="shared" si="433"/>
        <v>0</v>
      </c>
      <c r="U765" s="135">
        <f t="shared" si="433"/>
        <v>0</v>
      </c>
      <c r="V765" s="135">
        <f t="shared" si="433"/>
        <v>0</v>
      </c>
      <c r="W765" s="135">
        <f t="shared" si="433"/>
        <v>0</v>
      </c>
      <c r="X765" s="135">
        <f t="shared" si="433"/>
        <v>0</v>
      </c>
      <c r="Y765" s="135">
        <f t="shared" si="433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4">H763-H760</f>
        <v>6</v>
      </c>
      <c r="I766" s="24">
        <f t="shared" si="434"/>
        <v>5</v>
      </c>
      <c r="J766" s="24">
        <f t="shared" si="434"/>
        <v>6</v>
      </c>
      <c r="K766" s="24">
        <f t="shared" si="434"/>
        <v>7</v>
      </c>
      <c r="L766" s="24">
        <f t="shared" si="434"/>
        <v>5</v>
      </c>
      <c r="M766" s="24">
        <f t="shared" si="434"/>
        <v>7</v>
      </c>
      <c r="N766" s="24">
        <f t="shared" si="434"/>
        <v>5</v>
      </c>
      <c r="O766" s="15">
        <f t="shared" si="434"/>
        <v>7</v>
      </c>
      <c r="P766" s="15"/>
      <c r="Q766" s="15">
        <f t="shared" ref="Q766:Y766" si="435">Q763-Q760</f>
        <v>6</v>
      </c>
      <c r="R766" s="15">
        <f t="shared" si="435"/>
        <v>6</v>
      </c>
      <c r="S766" s="15">
        <f t="shared" si="435"/>
        <v>7</v>
      </c>
      <c r="T766" s="15">
        <f t="shared" si="435"/>
        <v>5</v>
      </c>
      <c r="U766" s="15">
        <f t="shared" si="435"/>
        <v>7</v>
      </c>
      <c r="V766" s="15">
        <f t="shared" si="435"/>
        <v>6</v>
      </c>
      <c r="W766" s="15">
        <f t="shared" si="435"/>
        <v>6</v>
      </c>
      <c r="X766" s="15">
        <f t="shared" si="435"/>
        <v>5</v>
      </c>
      <c r="Y766" s="15">
        <f t="shared" si="435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8CB5-2193-4B00-A21D-4566AC8835EE}">
  <sheetPr codeName="Feuil3"/>
  <dimension ref="B1:AR778"/>
  <sheetViews>
    <sheetView showGridLines="0" zoomScale="60" zoomScaleNormal="60" workbookViewId="0">
      <selection activeCell="U15" sqref="U15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37684</v>
      </c>
      <c r="E3" s="21"/>
      <c r="F3" s="189" t="s">
        <v>106</v>
      </c>
      <c r="G3" s="203">
        <v>133</v>
      </c>
      <c r="H3" s="205">
        <v>68.599999999999994</v>
      </c>
      <c r="I3" s="203">
        <v>133</v>
      </c>
      <c r="J3" s="205">
        <v>68.599999999999994</v>
      </c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>
        <v>133</v>
      </c>
      <c r="J4" s="187">
        <v>68.599999999999994</v>
      </c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>
        <v>128</v>
      </c>
      <c r="H5" s="188">
        <v>63</v>
      </c>
      <c r="I5" s="204">
        <v>128</v>
      </c>
      <c r="J5" s="188">
        <v>63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>
        <v>120</v>
      </c>
      <c r="H6" s="187">
        <v>60</v>
      </c>
      <c r="I6" s="193">
        <v>120</v>
      </c>
      <c r="J6" s="187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/>
      <c r="D11" s="8"/>
      <c r="E11" s="51">
        <v>20</v>
      </c>
      <c r="F11" s="73"/>
      <c r="G11" s="74">
        <v>10</v>
      </c>
      <c r="H11" s="75">
        <v>10</v>
      </c>
      <c r="I11" s="75">
        <v>10</v>
      </c>
      <c r="J11" s="75">
        <v>10</v>
      </c>
      <c r="K11" s="75">
        <v>10</v>
      </c>
      <c r="L11" s="75">
        <v>10</v>
      </c>
      <c r="M11" s="75">
        <v>10</v>
      </c>
      <c r="N11" s="75">
        <v>10</v>
      </c>
      <c r="O11" s="76">
        <v>10</v>
      </c>
      <c r="P11" s="77">
        <f t="shared" ref="P11:P29" si="0">SUM(G11:O11)</f>
        <v>90</v>
      </c>
      <c r="Q11" s="78">
        <v>10</v>
      </c>
      <c r="R11" s="75">
        <v>10</v>
      </c>
      <c r="S11" s="75">
        <v>10</v>
      </c>
      <c r="T11" s="75">
        <v>10</v>
      </c>
      <c r="U11" s="75">
        <v>10</v>
      </c>
      <c r="V11" s="75">
        <v>10</v>
      </c>
      <c r="W11" s="75">
        <v>10</v>
      </c>
      <c r="X11" s="75">
        <v>10</v>
      </c>
      <c r="Y11" s="76">
        <v>10</v>
      </c>
      <c r="Z11" s="58">
        <f t="shared" ref="Z11:Z40" si="1">SUM(Q11:Y11)</f>
        <v>90</v>
      </c>
      <c r="AA11" s="59">
        <f t="shared" ref="AA11:AA40" si="2">SUM(P11+Z11)</f>
        <v>180</v>
      </c>
      <c r="AB11" s="199" t="s">
        <v>105</v>
      </c>
      <c r="AC11" s="200" t="s">
        <v>95</v>
      </c>
      <c r="AD11" s="2"/>
      <c r="AE11" s="60">
        <f>$AA$97</f>
        <v>0</v>
      </c>
      <c r="AF11" s="60">
        <f>RANK(AE11,AE$11:AE$40,0)+COUNTIF(AE11:$AE$11,AE11)-1</f>
        <v>1</v>
      </c>
      <c r="AG11" s="60">
        <f>RANK(AE11,AE$11:AE$40,0)</f>
        <v>1</v>
      </c>
      <c r="AH11" s="60">
        <f>IF(ISBLANK($C11),0,1)*INDEX('Allocation Points'!$B$3:$AG$32,AG11,COUNTIF(AG$11:AG$40,AG11)+2)</f>
        <v>0</v>
      </c>
      <c r="AI11" s="68"/>
      <c r="AJ11" s="60">
        <f>AA98</f>
        <v>0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0</v>
      </c>
      <c r="AN11" s="68"/>
      <c r="AO11" s="60">
        <f>AA96</f>
        <v>180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0</v>
      </c>
    </row>
    <row r="12" spans="2:44" x14ac:dyDescent="0.25">
      <c r="B12" s="61">
        <v>2</v>
      </c>
      <c r="C12" s="7"/>
      <c r="D12" s="9"/>
      <c r="E12" s="51">
        <v>20</v>
      </c>
      <c r="F12" s="73"/>
      <c r="G12" s="74">
        <v>10</v>
      </c>
      <c r="H12" s="75">
        <v>10</v>
      </c>
      <c r="I12" s="75">
        <v>10</v>
      </c>
      <c r="J12" s="75">
        <v>10</v>
      </c>
      <c r="K12" s="75">
        <v>10</v>
      </c>
      <c r="L12" s="75">
        <v>10</v>
      </c>
      <c r="M12" s="75">
        <v>10</v>
      </c>
      <c r="N12" s="75">
        <v>10</v>
      </c>
      <c r="O12" s="76">
        <v>10</v>
      </c>
      <c r="P12" s="77">
        <f t="shared" si="0"/>
        <v>90</v>
      </c>
      <c r="Q12" s="78">
        <v>10</v>
      </c>
      <c r="R12" s="75">
        <v>10</v>
      </c>
      <c r="S12" s="75">
        <v>10</v>
      </c>
      <c r="T12" s="75">
        <v>10</v>
      </c>
      <c r="U12" s="75">
        <v>10</v>
      </c>
      <c r="V12" s="75">
        <v>10</v>
      </c>
      <c r="W12" s="75">
        <v>10</v>
      </c>
      <c r="X12" s="75">
        <v>10</v>
      </c>
      <c r="Y12" s="76">
        <v>10</v>
      </c>
      <c r="Z12" s="62">
        <f t="shared" si="1"/>
        <v>90</v>
      </c>
      <c r="AA12" s="63">
        <f t="shared" si="2"/>
        <v>180</v>
      </c>
      <c r="AB12" s="201" t="s">
        <v>105</v>
      </c>
      <c r="AC12" s="202" t="s">
        <v>95</v>
      </c>
      <c r="AE12" s="64">
        <f>$AA$120</f>
        <v>0</v>
      </c>
      <c r="AF12" s="4">
        <f>RANK(AE12,AE$11:AE$40,0)+COUNTIF(AE$11:$AE12,AE12)-1</f>
        <v>2</v>
      </c>
      <c r="AG12" s="4">
        <f t="shared" ref="AG12:AG40" si="3">RANK(AE12,AE$11:AE$40,0)</f>
        <v>1</v>
      </c>
      <c r="AH12" s="4">
        <f>IF(ISBLANK($C12),0,1)*INDEX('Allocation Points'!$B$3:$AG$32,AG12,COUNTIF(AG$11:AG$40,AG12)+2)</f>
        <v>0</v>
      </c>
      <c r="AI12" s="68"/>
      <c r="AJ12" s="64">
        <f>AA121</f>
        <v>0</v>
      </c>
      <c r="AK12" s="4">
        <f>RANK(AJ12,AJ$11:AJ$40,0)+COUNTIF(AJ$11:$AJ12,AJ12)-1</f>
        <v>2</v>
      </c>
      <c r="AL12" s="4">
        <f t="shared" ref="AL12:AL40" si="4">RANK(AJ12,AJ$11:AJ$40,0)</f>
        <v>1</v>
      </c>
      <c r="AM12" s="4">
        <f>IF(ISBLANK($C12),0,1)*INDEX('Allocation Points'!$B$3:$AG$32,AL12,COUNTIF(AL$11:AL$40,AL12)+2)</f>
        <v>0</v>
      </c>
      <c r="AN12" s="68"/>
      <c r="AO12" s="64">
        <f>AA119</f>
        <v>180</v>
      </c>
      <c r="AP12" s="4">
        <f>RANK(AO12,AO$11:AO$40,1)+COUNTIF(AO$11:$AO12,AO12)-1</f>
        <v>2</v>
      </c>
      <c r="AQ12" s="4">
        <f t="shared" ref="AQ12:AQ40" si="5">RANK(AO12,AO$11:AO$40,1)</f>
        <v>1</v>
      </c>
      <c r="AR12" s="4">
        <f>IF(ISBLANK($C12),0,1)*INDEX('Allocation Points'!$B$3:$AG$32,AQ12,COUNTIF(AQ$11:AQ$40,AQ12)+2)</f>
        <v>0</v>
      </c>
    </row>
    <row r="13" spans="2:44" x14ac:dyDescent="0.25">
      <c r="B13" s="61">
        <v>3</v>
      </c>
      <c r="C13" s="7"/>
      <c r="D13" s="10"/>
      <c r="E13" s="51">
        <v>20</v>
      </c>
      <c r="F13" s="73"/>
      <c r="G13" s="74">
        <v>10</v>
      </c>
      <c r="H13" s="75">
        <v>10</v>
      </c>
      <c r="I13" s="75">
        <v>10</v>
      </c>
      <c r="J13" s="75">
        <v>10</v>
      </c>
      <c r="K13" s="75">
        <v>10</v>
      </c>
      <c r="L13" s="75">
        <v>10</v>
      </c>
      <c r="M13" s="75">
        <v>10</v>
      </c>
      <c r="N13" s="75">
        <v>10</v>
      </c>
      <c r="O13" s="76">
        <v>10</v>
      </c>
      <c r="P13" s="77">
        <f t="shared" si="0"/>
        <v>90</v>
      </c>
      <c r="Q13" s="78">
        <v>10</v>
      </c>
      <c r="R13" s="75">
        <v>10</v>
      </c>
      <c r="S13" s="75">
        <v>10</v>
      </c>
      <c r="T13" s="75">
        <v>10</v>
      </c>
      <c r="U13" s="75">
        <v>10</v>
      </c>
      <c r="V13" s="75">
        <v>10</v>
      </c>
      <c r="W13" s="75">
        <v>10</v>
      </c>
      <c r="X13" s="75">
        <v>10</v>
      </c>
      <c r="Y13" s="76">
        <v>10</v>
      </c>
      <c r="Z13" s="62">
        <f t="shared" si="1"/>
        <v>90</v>
      </c>
      <c r="AA13" s="63">
        <f t="shared" si="2"/>
        <v>180</v>
      </c>
      <c r="AB13" s="201" t="s">
        <v>105</v>
      </c>
      <c r="AC13" s="202" t="s">
        <v>95</v>
      </c>
      <c r="AD13" s="2"/>
      <c r="AE13" s="64">
        <f>$AA$143</f>
        <v>0</v>
      </c>
      <c r="AF13" s="4">
        <f>RANK(AE13,AE$11:AE$40,0)+COUNTIF(AE$11:$AE13,AE13)-1</f>
        <v>3</v>
      </c>
      <c r="AG13" s="4">
        <f t="shared" si="3"/>
        <v>1</v>
      </c>
      <c r="AH13" s="4">
        <f>IF(ISBLANK($C13),0,1)*INDEX('Allocation Points'!$B$3:$AG$32,AG13,COUNTIF(AG$11:AG$40,AG13)+2)</f>
        <v>0</v>
      </c>
      <c r="AI13" s="68"/>
      <c r="AJ13" s="64">
        <f>AA144</f>
        <v>0</v>
      </c>
      <c r="AK13" s="4">
        <f>RANK(AJ13,AJ$11:AJ$40,0)+COUNTIF(AJ$11:$AJ13,AJ13)-1</f>
        <v>3</v>
      </c>
      <c r="AL13" s="4">
        <f t="shared" si="4"/>
        <v>1</v>
      </c>
      <c r="AM13" s="4">
        <f>IF(ISBLANK($C13),0,1)*INDEX('Allocation Points'!$B$3:$AG$32,AL13,COUNTIF(AL$11:AL$40,AL13)+2)</f>
        <v>0</v>
      </c>
      <c r="AN13" s="68"/>
      <c r="AO13" s="64">
        <f>AA142</f>
        <v>180</v>
      </c>
      <c r="AP13" s="4">
        <f>RANK(AO13,AO$11:AO$40,1)+COUNTIF(AO$11:$AO13,AO13)-1</f>
        <v>3</v>
      </c>
      <c r="AQ13" s="4">
        <f t="shared" si="5"/>
        <v>1</v>
      </c>
      <c r="AR13" s="4">
        <f>IF(ISBLANK($C13),0,1)*INDEX('Allocation Points'!$B$3:$AG$32,AQ13,COUNTIF(AQ$11:AQ$40,AQ13)+2)</f>
        <v>0</v>
      </c>
    </row>
    <row r="14" spans="2:44" x14ac:dyDescent="0.25">
      <c r="B14" s="61">
        <v>4</v>
      </c>
      <c r="C14" s="11"/>
      <c r="D14" s="12"/>
      <c r="E14" s="51">
        <v>20</v>
      </c>
      <c r="F14" s="73"/>
      <c r="G14" s="74">
        <v>10</v>
      </c>
      <c r="H14" s="75">
        <v>10</v>
      </c>
      <c r="I14" s="75">
        <v>10</v>
      </c>
      <c r="J14" s="75">
        <v>10</v>
      </c>
      <c r="K14" s="75">
        <v>10</v>
      </c>
      <c r="L14" s="75">
        <v>10</v>
      </c>
      <c r="M14" s="75">
        <v>10</v>
      </c>
      <c r="N14" s="75">
        <v>10</v>
      </c>
      <c r="O14" s="76">
        <v>10</v>
      </c>
      <c r="P14" s="77">
        <f t="shared" si="0"/>
        <v>90</v>
      </c>
      <c r="Q14" s="78">
        <v>10</v>
      </c>
      <c r="R14" s="75">
        <v>10</v>
      </c>
      <c r="S14" s="75">
        <v>10</v>
      </c>
      <c r="T14" s="75">
        <v>10</v>
      </c>
      <c r="U14" s="75">
        <v>10</v>
      </c>
      <c r="V14" s="75">
        <v>10</v>
      </c>
      <c r="W14" s="75">
        <v>10</v>
      </c>
      <c r="X14" s="75">
        <v>10</v>
      </c>
      <c r="Y14" s="76">
        <v>10</v>
      </c>
      <c r="Z14" s="62">
        <f t="shared" si="1"/>
        <v>90</v>
      </c>
      <c r="AA14" s="63">
        <f t="shared" si="2"/>
        <v>180</v>
      </c>
      <c r="AB14" s="201" t="s">
        <v>105</v>
      </c>
      <c r="AC14" s="202" t="s">
        <v>95</v>
      </c>
      <c r="AE14" s="64">
        <f>$AA$166</f>
        <v>0</v>
      </c>
      <c r="AF14" s="4">
        <f>RANK(AE14,AE$11:AE$40,0)+COUNTIF(AE$11:$AE14,AE14)-1</f>
        <v>4</v>
      </c>
      <c r="AG14" s="4">
        <f t="shared" si="3"/>
        <v>1</v>
      </c>
      <c r="AH14" s="4">
        <f>IF(ISBLANK($C14),0,1)*INDEX('Allocation Points'!$B$3:$AG$32,AG14,COUNTIF(AG$11:AG$40,AG14)+2)</f>
        <v>0</v>
      </c>
      <c r="AI14" s="68"/>
      <c r="AJ14" s="64">
        <f>AA167</f>
        <v>0</v>
      </c>
      <c r="AK14" s="4">
        <f>RANK(AJ14,AJ$11:AJ$40,0)+COUNTIF(AJ$11:$AJ14,AJ14)-1</f>
        <v>4</v>
      </c>
      <c r="AL14" s="4">
        <f t="shared" si="4"/>
        <v>1</v>
      </c>
      <c r="AM14" s="4">
        <f>IF(ISBLANK($C14),0,1)*INDEX('Allocation Points'!$B$3:$AG$32,AL14,COUNTIF(AL$11:AL$40,AL14)+2)</f>
        <v>0</v>
      </c>
      <c r="AN14" s="68"/>
      <c r="AO14" s="64">
        <f>AA165</f>
        <v>180</v>
      </c>
      <c r="AP14" s="4">
        <f>RANK(AO14,AO$11:AO$40,1)+COUNTIF(AO$11:$AO14,AO14)-1</f>
        <v>4</v>
      </c>
      <c r="AQ14" s="4">
        <f t="shared" si="5"/>
        <v>1</v>
      </c>
      <c r="AR14" s="4">
        <f>IF(ISBLANK($C14),0,1)*INDEX('Allocation Points'!$B$3:$AG$32,AQ14,COUNTIF(AQ$11:AQ$40,AQ14)+2)</f>
        <v>0</v>
      </c>
    </row>
    <row r="15" spans="2:44" x14ac:dyDescent="0.25">
      <c r="B15" s="61">
        <v>5</v>
      </c>
      <c r="C15" s="65"/>
      <c r="D15" s="9"/>
      <c r="E15" s="51">
        <v>20</v>
      </c>
      <c r="F15" s="73"/>
      <c r="G15" s="74">
        <v>10</v>
      </c>
      <c r="H15" s="75">
        <v>10</v>
      </c>
      <c r="I15" s="75">
        <v>10</v>
      </c>
      <c r="J15" s="75">
        <v>10</v>
      </c>
      <c r="K15" s="75">
        <v>10</v>
      </c>
      <c r="L15" s="75">
        <v>10</v>
      </c>
      <c r="M15" s="75">
        <v>10</v>
      </c>
      <c r="N15" s="75">
        <v>10</v>
      </c>
      <c r="O15" s="76">
        <v>10</v>
      </c>
      <c r="P15" s="77">
        <f t="shared" si="0"/>
        <v>90</v>
      </c>
      <c r="Q15" s="78">
        <v>10</v>
      </c>
      <c r="R15" s="75">
        <v>10</v>
      </c>
      <c r="S15" s="75">
        <v>10</v>
      </c>
      <c r="T15" s="75">
        <v>10</v>
      </c>
      <c r="U15" s="75">
        <v>10</v>
      </c>
      <c r="V15" s="75">
        <v>10</v>
      </c>
      <c r="W15" s="75">
        <v>10</v>
      </c>
      <c r="X15" s="75">
        <v>10</v>
      </c>
      <c r="Y15" s="76">
        <v>10</v>
      </c>
      <c r="Z15" s="62">
        <f t="shared" si="1"/>
        <v>90</v>
      </c>
      <c r="AA15" s="63">
        <f t="shared" si="2"/>
        <v>180</v>
      </c>
      <c r="AB15" s="201" t="s">
        <v>105</v>
      </c>
      <c r="AC15" s="202" t="s">
        <v>95</v>
      </c>
      <c r="AD15" s="2"/>
      <c r="AE15" s="64">
        <f>$AA$189</f>
        <v>0</v>
      </c>
      <c r="AF15" s="4">
        <f>RANK(AE15,AE$11:AE$40,0)+COUNTIF(AE$11:$AE15,AE15)-1</f>
        <v>5</v>
      </c>
      <c r="AG15" s="4">
        <f t="shared" si="3"/>
        <v>1</v>
      </c>
      <c r="AH15" s="4">
        <f>IF(ISBLANK($C15),0,1)*INDEX('Allocation Points'!$B$3:$AG$32,AG15,COUNTIF(AG$11:AG$40,AG15)+2)</f>
        <v>0</v>
      </c>
      <c r="AI15" s="68"/>
      <c r="AJ15" s="64">
        <f>AA190</f>
        <v>0</v>
      </c>
      <c r="AK15" s="4">
        <f>RANK(AJ15,AJ$11:AJ$40,0)+COUNTIF(AJ$11:$AJ15,AJ15)-1</f>
        <v>5</v>
      </c>
      <c r="AL15" s="4">
        <f t="shared" si="4"/>
        <v>1</v>
      </c>
      <c r="AM15" s="4">
        <f>IF(ISBLANK($C15),0,1)*INDEX('Allocation Points'!$B$3:$AG$32,AL15,COUNTIF(AL$11:AL$40,AL15)+2)</f>
        <v>0</v>
      </c>
      <c r="AN15" s="68"/>
      <c r="AO15" s="64">
        <f>AA188</f>
        <v>180</v>
      </c>
      <c r="AP15" s="4">
        <f>RANK(AO15,AO$11:AO$40,1)+COUNTIF(AO$11:$AO15,AO15)-1</f>
        <v>5</v>
      </c>
      <c r="AQ15" s="4">
        <f t="shared" si="5"/>
        <v>1</v>
      </c>
      <c r="AR15" s="4">
        <f>IF(ISBLANK($C15),0,1)*INDEX('Allocation Points'!$B$3:$AG$32,AQ15,COUNTIF(AQ$11:AQ$40,AQ15)+2)</f>
        <v>0</v>
      </c>
    </row>
    <row r="16" spans="2:44" x14ac:dyDescent="0.25">
      <c r="B16" s="61">
        <v>6</v>
      </c>
      <c r="C16" s="7"/>
      <c r="D16" s="9"/>
      <c r="E16" s="51">
        <v>20</v>
      </c>
      <c r="F16" s="73"/>
      <c r="G16" s="74">
        <v>10</v>
      </c>
      <c r="H16" s="75">
        <v>10</v>
      </c>
      <c r="I16" s="75">
        <v>10</v>
      </c>
      <c r="J16" s="75">
        <v>10</v>
      </c>
      <c r="K16" s="75">
        <v>10</v>
      </c>
      <c r="L16" s="75">
        <v>10</v>
      </c>
      <c r="M16" s="75">
        <v>10</v>
      </c>
      <c r="N16" s="75">
        <v>10</v>
      </c>
      <c r="O16" s="76">
        <v>10</v>
      </c>
      <c r="P16" s="77">
        <f t="shared" si="0"/>
        <v>90</v>
      </c>
      <c r="Q16" s="78">
        <v>10</v>
      </c>
      <c r="R16" s="75">
        <v>10</v>
      </c>
      <c r="S16" s="75">
        <v>10</v>
      </c>
      <c r="T16" s="75">
        <v>10</v>
      </c>
      <c r="U16" s="75">
        <v>10</v>
      </c>
      <c r="V16" s="75">
        <v>10</v>
      </c>
      <c r="W16" s="75">
        <v>10</v>
      </c>
      <c r="X16" s="75">
        <v>10</v>
      </c>
      <c r="Y16" s="76">
        <v>10</v>
      </c>
      <c r="Z16" s="62">
        <f t="shared" si="1"/>
        <v>90</v>
      </c>
      <c r="AA16" s="63">
        <f t="shared" si="2"/>
        <v>180</v>
      </c>
      <c r="AB16" s="201" t="s">
        <v>105</v>
      </c>
      <c r="AC16" s="202" t="s">
        <v>95</v>
      </c>
      <c r="AE16" s="64">
        <f>$AA$212</f>
        <v>0</v>
      </c>
      <c r="AF16" s="4">
        <f>RANK(AE16,AE$11:AE$40,0)+COUNTIF(AE$11:$AE16,AE16)-1</f>
        <v>6</v>
      </c>
      <c r="AG16" s="4">
        <f t="shared" si="3"/>
        <v>1</v>
      </c>
      <c r="AH16" s="4">
        <f>IF(ISBLANK($C16),0,1)*INDEX('Allocation Points'!$B$3:$AG$32,AG16,COUNTIF(AG$11:AG$40,AG16)+2)</f>
        <v>0</v>
      </c>
      <c r="AI16" s="68"/>
      <c r="AJ16" s="64">
        <f>AA213</f>
        <v>0</v>
      </c>
      <c r="AK16" s="4">
        <f>RANK(AJ16,AJ$11:AJ$40,0)+COUNTIF(AJ$11:$AJ16,AJ16)-1</f>
        <v>6</v>
      </c>
      <c r="AL16" s="4">
        <f t="shared" si="4"/>
        <v>1</v>
      </c>
      <c r="AM16" s="4">
        <f>IF(ISBLANK($C16),0,1)*INDEX('Allocation Points'!$B$3:$AG$32,AL16,COUNTIF(AL$11:AL$40,AL16)+2)</f>
        <v>0</v>
      </c>
      <c r="AN16" s="68"/>
      <c r="AO16" s="64">
        <f>AA211</f>
        <v>180</v>
      </c>
      <c r="AP16" s="4">
        <f>RANK(AO16,AO$11:AO$40,1)+COUNTIF(AO$11:$AO16,AO16)-1</f>
        <v>6</v>
      </c>
      <c r="AQ16" s="4">
        <f t="shared" si="5"/>
        <v>1</v>
      </c>
      <c r="AR16" s="4">
        <f>IF(ISBLANK($C16),0,1)*INDEX('Allocation Points'!$B$3:$AG$32,AQ16,COUNTIF(AQ$11:AQ$40,AQ16)+2)</f>
        <v>0</v>
      </c>
    </row>
    <row r="17" spans="2:44" x14ac:dyDescent="0.25">
      <c r="B17" s="61">
        <v>7</v>
      </c>
      <c r="C17" s="7"/>
      <c r="D17" s="9"/>
      <c r="E17" s="51">
        <v>20</v>
      </c>
      <c r="F17" s="73"/>
      <c r="G17" s="74">
        <v>10</v>
      </c>
      <c r="H17" s="75">
        <v>10</v>
      </c>
      <c r="I17" s="75">
        <v>10</v>
      </c>
      <c r="J17" s="75">
        <v>10</v>
      </c>
      <c r="K17" s="75">
        <v>10</v>
      </c>
      <c r="L17" s="75">
        <v>10</v>
      </c>
      <c r="M17" s="75">
        <v>10</v>
      </c>
      <c r="N17" s="75">
        <v>10</v>
      </c>
      <c r="O17" s="76">
        <v>10</v>
      </c>
      <c r="P17" s="77">
        <f t="shared" si="0"/>
        <v>90</v>
      </c>
      <c r="Q17" s="78">
        <v>10</v>
      </c>
      <c r="R17" s="75">
        <v>10</v>
      </c>
      <c r="S17" s="75">
        <v>10</v>
      </c>
      <c r="T17" s="75">
        <v>10</v>
      </c>
      <c r="U17" s="75">
        <v>10</v>
      </c>
      <c r="V17" s="75">
        <v>10</v>
      </c>
      <c r="W17" s="75">
        <v>10</v>
      </c>
      <c r="X17" s="75">
        <v>10</v>
      </c>
      <c r="Y17" s="76">
        <v>10</v>
      </c>
      <c r="Z17" s="62">
        <f t="shared" si="1"/>
        <v>90</v>
      </c>
      <c r="AA17" s="63">
        <f t="shared" si="2"/>
        <v>180</v>
      </c>
      <c r="AB17" s="201" t="s">
        <v>105</v>
      </c>
      <c r="AC17" s="202" t="s">
        <v>95</v>
      </c>
      <c r="AD17" s="2"/>
      <c r="AE17" s="64">
        <f>$AA$235</f>
        <v>0</v>
      </c>
      <c r="AF17" s="4">
        <f>RANK(AE17,AE$11:AE$40,0)+COUNTIF(AE$11:$AE17,AE17)-1</f>
        <v>7</v>
      </c>
      <c r="AG17" s="4">
        <f t="shared" si="3"/>
        <v>1</v>
      </c>
      <c r="AH17" s="4">
        <f>IF(ISBLANK($C17),0,1)*INDEX('Allocation Points'!$B$3:$AG$32,AG17,COUNTIF(AG$11:AG$40,AG17)+2)</f>
        <v>0</v>
      </c>
      <c r="AI17" s="68"/>
      <c r="AJ17" s="64">
        <f>AA236</f>
        <v>0</v>
      </c>
      <c r="AK17" s="4">
        <f>RANK(AJ17,AJ$11:AJ$40,0)+COUNTIF(AJ$11:$AJ17,AJ17)-1</f>
        <v>7</v>
      </c>
      <c r="AL17" s="4">
        <f t="shared" si="4"/>
        <v>1</v>
      </c>
      <c r="AM17" s="4">
        <f>IF(ISBLANK($C17),0,1)*INDEX('Allocation Points'!$B$3:$AG$32,AL17,COUNTIF(AL$11:AL$40,AL17)+2)</f>
        <v>0</v>
      </c>
      <c r="AN17" s="68"/>
      <c r="AO17" s="64">
        <f>AA234</f>
        <v>180</v>
      </c>
      <c r="AP17" s="4">
        <f>RANK(AO17,AO$11:AO$40,1)+COUNTIF(AO$11:$AO17,AO17)-1</f>
        <v>7</v>
      </c>
      <c r="AQ17" s="4">
        <f t="shared" si="5"/>
        <v>1</v>
      </c>
      <c r="AR17" s="4">
        <f>IF(ISBLANK($C17),0,1)*INDEX('Allocation Points'!$B$3:$AG$32,AQ17,COUNTIF(AQ$11:AQ$40,AQ17)+2)</f>
        <v>0</v>
      </c>
    </row>
    <row r="18" spans="2:44" x14ac:dyDescent="0.25">
      <c r="B18" s="61">
        <v>8</v>
      </c>
      <c r="C18" s="7"/>
      <c r="D18" s="12"/>
      <c r="E18" s="51">
        <v>20</v>
      </c>
      <c r="F18" s="73"/>
      <c r="G18" s="74">
        <v>10</v>
      </c>
      <c r="H18" s="75">
        <v>10</v>
      </c>
      <c r="I18" s="75">
        <v>10</v>
      </c>
      <c r="J18" s="75">
        <v>10</v>
      </c>
      <c r="K18" s="75">
        <v>10</v>
      </c>
      <c r="L18" s="75">
        <v>10</v>
      </c>
      <c r="M18" s="75">
        <v>10</v>
      </c>
      <c r="N18" s="75">
        <v>10</v>
      </c>
      <c r="O18" s="76">
        <v>10</v>
      </c>
      <c r="P18" s="77">
        <f t="shared" si="0"/>
        <v>90</v>
      </c>
      <c r="Q18" s="78">
        <v>10</v>
      </c>
      <c r="R18" s="75">
        <v>10</v>
      </c>
      <c r="S18" s="75">
        <v>10</v>
      </c>
      <c r="T18" s="75">
        <v>10</v>
      </c>
      <c r="U18" s="75">
        <v>10</v>
      </c>
      <c r="V18" s="75">
        <v>10</v>
      </c>
      <c r="W18" s="75">
        <v>10</v>
      </c>
      <c r="X18" s="75">
        <v>10</v>
      </c>
      <c r="Y18" s="76">
        <v>10</v>
      </c>
      <c r="Z18" s="62">
        <f t="shared" si="1"/>
        <v>90</v>
      </c>
      <c r="AA18" s="63">
        <f t="shared" si="2"/>
        <v>180</v>
      </c>
      <c r="AB18" s="201" t="s">
        <v>105</v>
      </c>
      <c r="AC18" s="202" t="s">
        <v>95</v>
      </c>
      <c r="AE18" s="64">
        <f>$AA$258</f>
        <v>0</v>
      </c>
      <c r="AF18" s="4">
        <f>RANK(AE18,AE$11:AE$40,0)+COUNTIF(AE$11:$AE18,AE18)-1</f>
        <v>8</v>
      </c>
      <c r="AG18" s="4">
        <f t="shared" si="3"/>
        <v>1</v>
      </c>
      <c r="AH18" s="4">
        <f>IF(ISBLANK($C18),0,1)*INDEX('Allocation Points'!$B$3:$AG$32,AG18,COUNTIF(AG$11:AG$40,AG18)+2)</f>
        <v>0</v>
      </c>
      <c r="AI18" s="68"/>
      <c r="AJ18" s="64">
        <f>AA259</f>
        <v>0</v>
      </c>
      <c r="AK18" s="4">
        <f>RANK(AJ18,AJ$11:AJ$40,0)+COUNTIF(AJ$11:$AJ18,AJ18)-1</f>
        <v>8</v>
      </c>
      <c r="AL18" s="4">
        <f t="shared" si="4"/>
        <v>1</v>
      </c>
      <c r="AM18" s="4">
        <f>IF(ISBLANK($C18),0,1)*INDEX('Allocation Points'!$B$3:$AG$32,AL18,COUNTIF(AL$11:AL$40,AL18)+2)</f>
        <v>0</v>
      </c>
      <c r="AN18" s="68"/>
      <c r="AO18" s="64">
        <f>AA257</f>
        <v>180</v>
      </c>
      <c r="AP18" s="4">
        <f>RANK(AO18,AO$11:AO$40,1)+COUNTIF(AO$11:$AO18,AO18)-1</f>
        <v>8</v>
      </c>
      <c r="AQ18" s="4">
        <f t="shared" si="5"/>
        <v>1</v>
      </c>
      <c r="AR18" s="4">
        <f>IF(ISBLANK($C18),0,1)*INDEX('Allocation Points'!$B$3:$AG$32,AQ18,COUNTIF(AQ$11:AQ$40,AQ18)+2)</f>
        <v>0</v>
      </c>
    </row>
    <row r="19" spans="2:44" x14ac:dyDescent="0.25">
      <c r="B19" s="61">
        <v>9</v>
      </c>
      <c r="C19" s="7"/>
      <c r="D19" s="10"/>
      <c r="E19" s="51">
        <v>20</v>
      </c>
      <c r="F19" s="73"/>
      <c r="G19" s="74">
        <v>10</v>
      </c>
      <c r="H19" s="75">
        <v>10</v>
      </c>
      <c r="I19" s="75">
        <v>10</v>
      </c>
      <c r="J19" s="75">
        <v>10</v>
      </c>
      <c r="K19" s="75">
        <v>10</v>
      </c>
      <c r="L19" s="75">
        <v>10</v>
      </c>
      <c r="M19" s="75">
        <v>10</v>
      </c>
      <c r="N19" s="75">
        <v>10</v>
      </c>
      <c r="O19" s="76">
        <v>10</v>
      </c>
      <c r="P19" s="77">
        <f t="shared" si="0"/>
        <v>90</v>
      </c>
      <c r="Q19" s="78">
        <v>10</v>
      </c>
      <c r="R19" s="75">
        <v>10</v>
      </c>
      <c r="S19" s="75">
        <v>10</v>
      </c>
      <c r="T19" s="75">
        <v>10</v>
      </c>
      <c r="U19" s="75">
        <v>10</v>
      </c>
      <c r="V19" s="75">
        <v>10</v>
      </c>
      <c r="W19" s="75">
        <v>10</v>
      </c>
      <c r="X19" s="75">
        <v>10</v>
      </c>
      <c r="Y19" s="76">
        <v>10</v>
      </c>
      <c r="Z19" s="62">
        <f t="shared" si="1"/>
        <v>90</v>
      </c>
      <c r="AA19" s="63">
        <f t="shared" si="2"/>
        <v>180</v>
      </c>
      <c r="AB19" s="201" t="s">
        <v>105</v>
      </c>
      <c r="AC19" s="202" t="s">
        <v>95</v>
      </c>
      <c r="AE19" s="64">
        <f>$AA$281</f>
        <v>0</v>
      </c>
      <c r="AF19" s="4">
        <f>RANK(AE19,AE$11:AE$40,0)+COUNTIF(AE$11:$AE19,AE19)-1</f>
        <v>9</v>
      </c>
      <c r="AG19" s="4">
        <f t="shared" si="3"/>
        <v>1</v>
      </c>
      <c r="AH19" s="4">
        <f>IF(ISBLANK($C19),0,1)*INDEX('Allocation Points'!$B$3:$AG$32,AG19,COUNTIF(AG$11:AG$40,AG19)+2)</f>
        <v>0</v>
      </c>
      <c r="AI19" s="68"/>
      <c r="AJ19" s="64">
        <f>AA282</f>
        <v>0</v>
      </c>
      <c r="AK19" s="4">
        <f>RANK(AJ19,AJ$11:AJ$40,0)+COUNTIF(AJ$11:$AJ19,AJ19)-1</f>
        <v>9</v>
      </c>
      <c r="AL19" s="4">
        <f t="shared" si="4"/>
        <v>1</v>
      </c>
      <c r="AM19" s="4">
        <f>IF(ISBLANK($C19),0,1)*INDEX('Allocation Points'!$B$3:$AG$32,AL19,COUNTIF(AL$11:AL$40,AL19)+2)</f>
        <v>0</v>
      </c>
      <c r="AN19" s="68"/>
      <c r="AO19" s="64">
        <f>AA280</f>
        <v>180</v>
      </c>
      <c r="AP19" s="4">
        <f>RANK(AO19,AO$11:AO$40,1)+COUNTIF(AO$11:$AO19,AO19)-1</f>
        <v>9</v>
      </c>
      <c r="AQ19" s="4">
        <f t="shared" si="5"/>
        <v>1</v>
      </c>
      <c r="AR19" s="4">
        <f>IF(ISBLANK($C19),0,1)*INDEX('Allocation Points'!$B$3:$AG$32,AQ19,COUNTIF(AQ$11:AQ$40,AQ19)+2)</f>
        <v>0</v>
      </c>
    </row>
    <row r="20" spans="2:44" x14ac:dyDescent="0.25">
      <c r="B20" s="61">
        <v>10</v>
      </c>
      <c r="C20" s="11"/>
      <c r="D20" s="9"/>
      <c r="E20" s="51">
        <v>20</v>
      </c>
      <c r="F20" s="73"/>
      <c r="G20" s="74">
        <v>10</v>
      </c>
      <c r="H20" s="75">
        <v>10</v>
      </c>
      <c r="I20" s="75">
        <v>10</v>
      </c>
      <c r="J20" s="75">
        <v>10</v>
      </c>
      <c r="K20" s="75">
        <v>10</v>
      </c>
      <c r="L20" s="75">
        <v>10</v>
      </c>
      <c r="M20" s="75">
        <v>10</v>
      </c>
      <c r="N20" s="75">
        <v>10</v>
      </c>
      <c r="O20" s="76">
        <v>10</v>
      </c>
      <c r="P20" s="77">
        <f t="shared" si="0"/>
        <v>90</v>
      </c>
      <c r="Q20" s="78">
        <v>10</v>
      </c>
      <c r="R20" s="75">
        <v>10</v>
      </c>
      <c r="S20" s="75">
        <v>10</v>
      </c>
      <c r="T20" s="75">
        <v>10</v>
      </c>
      <c r="U20" s="75">
        <v>10</v>
      </c>
      <c r="V20" s="75">
        <v>10</v>
      </c>
      <c r="W20" s="75">
        <v>10</v>
      </c>
      <c r="X20" s="75">
        <v>10</v>
      </c>
      <c r="Y20" s="76">
        <v>10</v>
      </c>
      <c r="Z20" s="62">
        <f t="shared" si="1"/>
        <v>90</v>
      </c>
      <c r="AA20" s="63">
        <f t="shared" si="2"/>
        <v>180</v>
      </c>
      <c r="AB20" s="201" t="s">
        <v>105</v>
      </c>
      <c r="AC20" s="202" t="s">
        <v>95</v>
      </c>
      <c r="AD20" s="2"/>
      <c r="AE20" s="64">
        <f>$AA$304</f>
        <v>0</v>
      </c>
      <c r="AF20" s="4">
        <f>RANK(AE20,AE$11:AE$40,0)+COUNTIF(AE$11:$AE20,AE20)-1</f>
        <v>10</v>
      </c>
      <c r="AG20" s="4">
        <f t="shared" si="3"/>
        <v>1</v>
      </c>
      <c r="AH20" s="4">
        <f>IF(ISBLANK($C20),0,1)*INDEX('Allocation Points'!$B$3:$AG$32,AG20,COUNTIF(AG$11:AG$40,AG20)+2)</f>
        <v>0</v>
      </c>
      <c r="AI20" s="68"/>
      <c r="AJ20" s="64">
        <f>AA305</f>
        <v>0</v>
      </c>
      <c r="AK20" s="4">
        <f>RANK(AJ20,AJ$11:AJ$40,0)+COUNTIF(AJ$11:$AJ20,AJ20)-1</f>
        <v>10</v>
      </c>
      <c r="AL20" s="4">
        <f t="shared" si="4"/>
        <v>1</v>
      </c>
      <c r="AM20" s="4">
        <f>IF(ISBLANK($C20),0,1)*INDEX('Allocation Points'!$B$3:$AG$32,AL20,COUNTIF(AL$11:AL$40,AL20)+2)</f>
        <v>0</v>
      </c>
      <c r="AN20" s="68"/>
      <c r="AO20" s="64">
        <f>AA303</f>
        <v>180</v>
      </c>
      <c r="AP20" s="4">
        <f>RANK(AO20,AO$11:AO$40,1)+COUNTIF(AO$11:$AO20,AO20)-1</f>
        <v>10</v>
      </c>
      <c r="AQ20" s="4">
        <f t="shared" si="5"/>
        <v>1</v>
      </c>
      <c r="AR20" s="4">
        <f>IF(ISBLANK($C20),0,1)*INDEX('Allocation Points'!$B$3:$AG$32,AQ20,COUNTIF(AQ$11:AQ$40,AQ20)+2)</f>
        <v>0</v>
      </c>
    </row>
    <row r="21" spans="2:44" x14ac:dyDescent="0.25">
      <c r="B21" s="61">
        <v>11</v>
      </c>
      <c r="C21" s="66"/>
      <c r="D21" s="10"/>
      <c r="E21" s="51">
        <v>20</v>
      </c>
      <c r="F21" s="73"/>
      <c r="G21" s="74">
        <v>10</v>
      </c>
      <c r="H21" s="75">
        <v>10</v>
      </c>
      <c r="I21" s="75">
        <v>10</v>
      </c>
      <c r="J21" s="75">
        <v>10</v>
      </c>
      <c r="K21" s="75">
        <v>10</v>
      </c>
      <c r="L21" s="75">
        <v>10</v>
      </c>
      <c r="M21" s="75">
        <v>10</v>
      </c>
      <c r="N21" s="75">
        <v>10</v>
      </c>
      <c r="O21" s="76">
        <v>10</v>
      </c>
      <c r="P21" s="77">
        <f t="shared" si="0"/>
        <v>90</v>
      </c>
      <c r="Q21" s="78">
        <v>10</v>
      </c>
      <c r="R21" s="75">
        <v>10</v>
      </c>
      <c r="S21" s="75">
        <v>10</v>
      </c>
      <c r="T21" s="75">
        <v>10</v>
      </c>
      <c r="U21" s="75">
        <v>10</v>
      </c>
      <c r="V21" s="75">
        <v>10</v>
      </c>
      <c r="W21" s="75">
        <v>10</v>
      </c>
      <c r="X21" s="75">
        <v>10</v>
      </c>
      <c r="Y21" s="76">
        <v>10</v>
      </c>
      <c r="Z21" s="62">
        <f t="shared" si="1"/>
        <v>90</v>
      </c>
      <c r="AA21" s="63">
        <f t="shared" si="2"/>
        <v>180</v>
      </c>
      <c r="AB21" s="201" t="s">
        <v>105</v>
      </c>
      <c r="AC21" s="202" t="s">
        <v>95</v>
      </c>
      <c r="AE21" s="64">
        <f>$AA$327</f>
        <v>0</v>
      </c>
      <c r="AF21" s="4">
        <f>RANK(AE21,AE$11:AE$40,0)+COUNTIF(AE$11:$AE21,AE21)-1</f>
        <v>11</v>
      </c>
      <c r="AG21" s="4">
        <f t="shared" si="3"/>
        <v>1</v>
      </c>
      <c r="AH21" s="4">
        <f>IF(ISBLANK($C21),0,1)*INDEX('Allocation Points'!$B$3:$AG$32,AG21,COUNTIF(AG$11:AG$40,AG21)+2)</f>
        <v>0</v>
      </c>
      <c r="AI21" s="68"/>
      <c r="AJ21" s="64">
        <f>AA328</f>
        <v>0</v>
      </c>
      <c r="AK21" s="4">
        <f>RANK(AJ21,AJ$11:AJ$40,0)+COUNTIF(AJ$11:$AJ21,AJ21)-1</f>
        <v>11</v>
      </c>
      <c r="AL21" s="4">
        <f t="shared" si="4"/>
        <v>1</v>
      </c>
      <c r="AM21" s="4">
        <f>IF(ISBLANK($C21),0,1)*INDEX('Allocation Points'!$B$3:$AG$32,AL21,COUNTIF(AL$11:AL$40,AL21)+2)</f>
        <v>0</v>
      </c>
      <c r="AN21" s="68"/>
      <c r="AO21" s="64">
        <f>AA326</f>
        <v>180</v>
      </c>
      <c r="AP21" s="4">
        <f>RANK(AO21,AO$11:AO$40,1)+COUNTIF(AO$11:$AO21,AO21)-1</f>
        <v>11</v>
      </c>
      <c r="AQ21" s="4">
        <f t="shared" si="5"/>
        <v>1</v>
      </c>
      <c r="AR21" s="4">
        <f>IF(ISBLANK($C21),0,1)*INDEX('Allocation Points'!$B$3:$AG$32,AQ21,COUNTIF(AQ$11:AQ$40,AQ21)+2)</f>
        <v>0</v>
      </c>
    </row>
    <row r="22" spans="2:44" x14ac:dyDescent="0.25">
      <c r="B22" s="61">
        <v>12</v>
      </c>
      <c r="C22" s="65"/>
      <c r="D22" s="12"/>
      <c r="E22" s="51">
        <v>20</v>
      </c>
      <c r="F22" s="73"/>
      <c r="G22" s="74">
        <v>10</v>
      </c>
      <c r="H22" s="75">
        <v>10</v>
      </c>
      <c r="I22" s="75">
        <v>10</v>
      </c>
      <c r="J22" s="75">
        <v>10</v>
      </c>
      <c r="K22" s="75">
        <v>10</v>
      </c>
      <c r="L22" s="75">
        <v>10</v>
      </c>
      <c r="M22" s="75">
        <v>10</v>
      </c>
      <c r="N22" s="75">
        <v>10</v>
      </c>
      <c r="O22" s="76">
        <v>10</v>
      </c>
      <c r="P22" s="77">
        <f t="shared" si="0"/>
        <v>90</v>
      </c>
      <c r="Q22" s="78">
        <v>10</v>
      </c>
      <c r="R22" s="75">
        <v>10</v>
      </c>
      <c r="S22" s="75">
        <v>10</v>
      </c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6">
        <v>10</v>
      </c>
      <c r="Z22" s="62">
        <f t="shared" si="1"/>
        <v>90</v>
      </c>
      <c r="AA22" s="63">
        <f t="shared" si="2"/>
        <v>180</v>
      </c>
      <c r="AB22" s="201" t="s">
        <v>105</v>
      </c>
      <c r="AC22" s="202" t="s">
        <v>95</v>
      </c>
      <c r="AD22" s="2"/>
      <c r="AE22" s="64">
        <f>$AA$350</f>
        <v>0</v>
      </c>
      <c r="AF22" s="4">
        <f>RANK(AE22,AE$11:AE$40,0)+COUNTIF(AE$11:$AE22,AE22)-1</f>
        <v>12</v>
      </c>
      <c r="AG22" s="4">
        <f t="shared" si="3"/>
        <v>1</v>
      </c>
      <c r="AH22" s="4">
        <f>IF(ISBLANK($C22),0,1)*INDEX('Allocation Points'!$B$3:$AG$32,AG22,COUNTIF(AG$11:AG$40,AG22)+2)</f>
        <v>0</v>
      </c>
      <c r="AI22" s="68"/>
      <c r="AJ22" s="64">
        <f>AA351</f>
        <v>0</v>
      </c>
      <c r="AK22" s="4">
        <f>RANK(AJ22,AJ$11:AJ$40,0)+COUNTIF(AJ$11:$AJ22,AJ22)-1</f>
        <v>12</v>
      </c>
      <c r="AL22" s="4">
        <f t="shared" si="4"/>
        <v>1</v>
      </c>
      <c r="AM22" s="4">
        <f>IF(ISBLANK($C22),0,1)*INDEX('Allocation Points'!$B$3:$AG$32,AL22,COUNTIF(AL$11:AL$40,AL22)+2)</f>
        <v>0</v>
      </c>
      <c r="AN22" s="68"/>
      <c r="AO22" s="64">
        <f>AA349</f>
        <v>180</v>
      </c>
      <c r="AP22" s="4">
        <f>RANK(AO22,AO$11:AO$40,1)+COUNTIF(AO$11:$AO22,AO22)-1</f>
        <v>12</v>
      </c>
      <c r="AQ22" s="4">
        <f t="shared" si="5"/>
        <v>1</v>
      </c>
      <c r="AR22" s="4">
        <f>IF(ISBLANK($C22),0,1)*INDEX('Allocation Points'!$B$3:$AG$32,AQ22,COUNTIF(AQ$11:AQ$40,AQ22)+2)</f>
        <v>0</v>
      </c>
    </row>
    <row r="23" spans="2:44" x14ac:dyDescent="0.25">
      <c r="B23" s="67">
        <v>13</v>
      </c>
      <c r="C23" s="7"/>
      <c r="D23" s="10"/>
      <c r="E23" s="51">
        <v>20</v>
      </c>
      <c r="F23" s="73"/>
      <c r="G23" s="74">
        <v>10</v>
      </c>
      <c r="H23" s="75">
        <v>10</v>
      </c>
      <c r="I23" s="75">
        <v>10</v>
      </c>
      <c r="J23" s="75">
        <v>10</v>
      </c>
      <c r="K23" s="75">
        <v>10</v>
      </c>
      <c r="L23" s="75">
        <v>10</v>
      </c>
      <c r="M23" s="75">
        <v>10</v>
      </c>
      <c r="N23" s="75">
        <v>10</v>
      </c>
      <c r="O23" s="76">
        <v>10</v>
      </c>
      <c r="P23" s="77">
        <f t="shared" si="0"/>
        <v>90</v>
      </c>
      <c r="Q23" s="78">
        <v>10</v>
      </c>
      <c r="R23" s="75">
        <v>10</v>
      </c>
      <c r="S23" s="75">
        <v>10</v>
      </c>
      <c r="T23" s="75">
        <v>10</v>
      </c>
      <c r="U23" s="75">
        <v>10</v>
      </c>
      <c r="V23" s="75">
        <v>10</v>
      </c>
      <c r="W23" s="75">
        <v>10</v>
      </c>
      <c r="X23" s="75">
        <v>10</v>
      </c>
      <c r="Y23" s="76">
        <v>10</v>
      </c>
      <c r="Z23" s="62">
        <f t="shared" si="1"/>
        <v>90</v>
      </c>
      <c r="AA23" s="63">
        <f t="shared" si="2"/>
        <v>180</v>
      </c>
      <c r="AB23" s="201" t="s">
        <v>105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</v>
      </c>
      <c r="AH23" s="64">
        <f>IF(ISBLANK($C23),0,1)*INDEX('Allocation Points'!$B$3:$AG$32,AG23,COUNTIF(AG$11:AG$40,AG23)+2)</f>
        <v>0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</v>
      </c>
      <c r="AM23" s="64">
        <f>IF(ISBLANK($C23),0,1)*INDEX('Allocation Points'!$B$3:$AG$32,AL23,COUNTIF(AL$11:AL$40,AL23)+2)</f>
        <v>0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</v>
      </c>
      <c r="AR23" s="64">
        <f>IF(ISBLANK($C23),0,1)*INDEX('Allocation Points'!$B$3:$AG$32,AQ23,COUNTIF(AQ$11:AQ$40,AQ23)+2)</f>
        <v>0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si="0"/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0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0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0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0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0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6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>
        <f t="shared" ref="C50:C79" si="7">INDEX($C$11:$AP$40,MATCH(B50,$AF$11:$AF$40,0),1)</f>
        <v>0</v>
      </c>
      <c r="D50" s="93">
        <f t="shared" ref="D50:D79" si="8">INDEX($C$11:$AP$40,MATCH(B50,$AF$11:$AF$40,0),2)</f>
        <v>0</v>
      </c>
      <c r="E50" s="177">
        <f t="shared" ref="E50:E79" si="9">INDEX($C$11:$AP$40,MATCH(B50,$AF$11:$AF$40,0),29)</f>
        <v>0</v>
      </c>
      <c r="I50" s="92">
        <v>1</v>
      </c>
      <c r="J50" s="231">
        <f t="shared" ref="J50:J79" si="10">INDEX($C$11:$AP$40,MATCH(I50,$AK$11:$AK$40,0),1)</f>
        <v>0</v>
      </c>
      <c r="K50" s="232"/>
      <c r="L50" s="232"/>
      <c r="M50" s="233"/>
      <c r="N50" s="231">
        <f t="shared" ref="N50:N79" si="11">INDEX($C$11:$AP$40,MATCH(I50,$AK$11:$AK$40,0),2)</f>
        <v>0</v>
      </c>
      <c r="O50" s="232"/>
      <c r="P50" s="233"/>
      <c r="Q50" s="177">
        <f t="shared" ref="Q50:Q79" si="12">INDEX($C$11:$AP$40,MATCH(I50,$AK$11:$AK$40,0),34)</f>
        <v>0</v>
      </c>
      <c r="T50" s="1"/>
      <c r="U50" s="92">
        <v>1</v>
      </c>
      <c r="V50" s="231">
        <f t="shared" ref="V50:V79" si="13">INDEX($C$11:$AP$40,MATCH(U50,$AP$11:$AP$40,0),1)</f>
        <v>0</v>
      </c>
      <c r="W50" s="232"/>
      <c r="X50" s="232"/>
      <c r="Y50" s="233"/>
      <c r="Z50" s="231">
        <f t="shared" ref="Z50:Z79" si="14">INDEX($C$11:$AP$40,MATCH(U50,$AP$11:$AP$40,0),2)</f>
        <v>0</v>
      </c>
      <c r="AA50" s="233"/>
      <c r="AB50" s="177">
        <f t="shared" ref="AB50:AB79" si="15">INDEX($C$11:$AP$40,MATCH(U50,$AP$11:$AP$40,0),39)</f>
        <v>180</v>
      </c>
      <c r="AC50" s="198"/>
      <c r="AD50" s="198"/>
    </row>
    <row r="51" spans="2:30" x14ac:dyDescent="0.25">
      <c r="B51" s="92">
        <v>2</v>
      </c>
      <c r="C51" s="93">
        <f t="shared" si="7"/>
        <v>0</v>
      </c>
      <c r="D51" s="4">
        <f t="shared" si="8"/>
        <v>0</v>
      </c>
      <c r="E51" s="178">
        <f t="shared" si="9"/>
        <v>0</v>
      </c>
      <c r="I51" s="92">
        <v>2</v>
      </c>
      <c r="J51" s="234">
        <f t="shared" si="10"/>
        <v>0</v>
      </c>
      <c r="K51" s="235"/>
      <c r="L51" s="235"/>
      <c r="M51" s="236"/>
      <c r="N51" s="234">
        <f t="shared" si="11"/>
        <v>0</v>
      </c>
      <c r="O51" s="235"/>
      <c r="P51" s="236"/>
      <c r="Q51" s="177">
        <f t="shared" si="12"/>
        <v>0</v>
      </c>
      <c r="T51" s="1"/>
      <c r="U51" s="92">
        <v>2</v>
      </c>
      <c r="V51" s="234">
        <f t="shared" si="13"/>
        <v>0</v>
      </c>
      <c r="W51" s="235"/>
      <c r="X51" s="235"/>
      <c r="Y51" s="236"/>
      <c r="Z51" s="234">
        <f t="shared" si="14"/>
        <v>0</v>
      </c>
      <c r="AA51" s="236"/>
      <c r="AB51" s="178">
        <f t="shared" si="15"/>
        <v>180</v>
      </c>
      <c r="AC51" s="198"/>
      <c r="AD51" s="198"/>
    </row>
    <row r="52" spans="2:30" x14ac:dyDescent="0.25">
      <c r="B52" s="92">
        <v>3</v>
      </c>
      <c r="C52" s="4">
        <f t="shared" si="7"/>
        <v>0</v>
      </c>
      <c r="D52" s="4">
        <f t="shared" si="8"/>
        <v>0</v>
      </c>
      <c r="E52" s="178">
        <f t="shared" si="9"/>
        <v>0</v>
      </c>
      <c r="I52" s="92">
        <v>3</v>
      </c>
      <c r="J52" s="234">
        <f t="shared" si="10"/>
        <v>0</v>
      </c>
      <c r="K52" s="235"/>
      <c r="L52" s="235"/>
      <c r="M52" s="236"/>
      <c r="N52" s="234">
        <f t="shared" si="11"/>
        <v>0</v>
      </c>
      <c r="O52" s="235"/>
      <c r="P52" s="236"/>
      <c r="Q52" s="177">
        <f t="shared" si="12"/>
        <v>0</v>
      </c>
      <c r="T52" s="1"/>
      <c r="U52" s="92">
        <v>3</v>
      </c>
      <c r="V52" s="234">
        <f t="shared" si="13"/>
        <v>0</v>
      </c>
      <c r="W52" s="235"/>
      <c r="X52" s="235"/>
      <c r="Y52" s="236"/>
      <c r="Z52" s="234">
        <f t="shared" si="14"/>
        <v>0</v>
      </c>
      <c r="AA52" s="236"/>
      <c r="AB52" s="178">
        <f t="shared" si="15"/>
        <v>180</v>
      </c>
      <c r="AC52" s="198"/>
      <c r="AD52" s="198"/>
    </row>
    <row r="53" spans="2:30" x14ac:dyDescent="0.25">
      <c r="B53" s="92">
        <v>4</v>
      </c>
      <c r="C53" s="4">
        <f t="shared" si="7"/>
        <v>0</v>
      </c>
      <c r="D53" s="4">
        <f t="shared" si="8"/>
        <v>0</v>
      </c>
      <c r="E53" s="178">
        <f t="shared" si="9"/>
        <v>0</v>
      </c>
      <c r="I53" s="92">
        <v>4</v>
      </c>
      <c r="J53" s="234">
        <f t="shared" si="10"/>
        <v>0</v>
      </c>
      <c r="K53" s="235"/>
      <c r="L53" s="235"/>
      <c r="M53" s="236"/>
      <c r="N53" s="234">
        <f t="shared" si="11"/>
        <v>0</v>
      </c>
      <c r="O53" s="235"/>
      <c r="P53" s="236"/>
      <c r="Q53" s="177">
        <f t="shared" si="12"/>
        <v>0</v>
      </c>
      <c r="T53" s="1"/>
      <c r="U53" s="92">
        <v>4</v>
      </c>
      <c r="V53" s="234">
        <f t="shared" si="13"/>
        <v>0</v>
      </c>
      <c r="W53" s="235"/>
      <c r="X53" s="235"/>
      <c r="Y53" s="236"/>
      <c r="Z53" s="234">
        <f t="shared" si="14"/>
        <v>0</v>
      </c>
      <c r="AA53" s="236"/>
      <c r="AB53" s="178">
        <f t="shared" si="15"/>
        <v>180</v>
      </c>
      <c r="AC53" s="198"/>
      <c r="AD53" s="198"/>
    </row>
    <row r="54" spans="2:30" x14ac:dyDescent="0.25">
      <c r="B54" s="92">
        <v>5</v>
      </c>
      <c r="C54" s="4">
        <f t="shared" si="7"/>
        <v>0</v>
      </c>
      <c r="D54" s="4">
        <f t="shared" si="8"/>
        <v>0</v>
      </c>
      <c r="E54" s="178">
        <f t="shared" si="9"/>
        <v>0</v>
      </c>
      <c r="I54" s="92">
        <v>5</v>
      </c>
      <c r="J54" s="234">
        <f t="shared" si="10"/>
        <v>0</v>
      </c>
      <c r="K54" s="235"/>
      <c r="L54" s="235"/>
      <c r="M54" s="236"/>
      <c r="N54" s="234">
        <f t="shared" si="11"/>
        <v>0</v>
      </c>
      <c r="O54" s="235"/>
      <c r="P54" s="236"/>
      <c r="Q54" s="177">
        <f t="shared" si="12"/>
        <v>0</v>
      </c>
      <c r="T54" s="1"/>
      <c r="U54" s="92">
        <v>5</v>
      </c>
      <c r="V54" s="234">
        <f t="shared" si="13"/>
        <v>0</v>
      </c>
      <c r="W54" s="235"/>
      <c r="X54" s="235"/>
      <c r="Y54" s="236"/>
      <c r="Z54" s="234">
        <f t="shared" si="14"/>
        <v>0</v>
      </c>
      <c r="AA54" s="236"/>
      <c r="AB54" s="178">
        <f t="shared" si="15"/>
        <v>180</v>
      </c>
      <c r="AC54" s="198"/>
      <c r="AD54" s="198"/>
    </row>
    <row r="55" spans="2:30" x14ac:dyDescent="0.25">
      <c r="B55" s="92">
        <v>6</v>
      </c>
      <c r="C55" s="4">
        <f t="shared" si="7"/>
        <v>0</v>
      </c>
      <c r="D55" s="4">
        <f t="shared" si="8"/>
        <v>0</v>
      </c>
      <c r="E55" s="178">
        <f t="shared" si="9"/>
        <v>0</v>
      </c>
      <c r="I55" s="92">
        <v>6</v>
      </c>
      <c r="J55" s="234">
        <f t="shared" si="10"/>
        <v>0</v>
      </c>
      <c r="K55" s="235"/>
      <c r="L55" s="235"/>
      <c r="M55" s="236"/>
      <c r="N55" s="234">
        <f t="shared" si="11"/>
        <v>0</v>
      </c>
      <c r="O55" s="235"/>
      <c r="P55" s="236"/>
      <c r="Q55" s="177">
        <f t="shared" si="12"/>
        <v>0</v>
      </c>
      <c r="T55" s="1"/>
      <c r="U55" s="92">
        <v>6</v>
      </c>
      <c r="V55" s="234">
        <f t="shared" si="13"/>
        <v>0</v>
      </c>
      <c r="W55" s="235"/>
      <c r="X55" s="235"/>
      <c r="Y55" s="236"/>
      <c r="Z55" s="234">
        <f t="shared" si="14"/>
        <v>0</v>
      </c>
      <c r="AA55" s="236"/>
      <c r="AB55" s="178">
        <f t="shared" si="15"/>
        <v>180</v>
      </c>
      <c r="AC55" s="198"/>
      <c r="AD55" s="198"/>
    </row>
    <row r="56" spans="2:30" x14ac:dyDescent="0.25">
      <c r="B56" s="92">
        <v>7</v>
      </c>
      <c r="C56" s="4">
        <f t="shared" si="7"/>
        <v>0</v>
      </c>
      <c r="D56" s="4">
        <f t="shared" si="8"/>
        <v>0</v>
      </c>
      <c r="E56" s="178">
        <f t="shared" si="9"/>
        <v>0</v>
      </c>
      <c r="I56" s="92">
        <v>7</v>
      </c>
      <c r="J56" s="234">
        <f t="shared" si="10"/>
        <v>0</v>
      </c>
      <c r="K56" s="235"/>
      <c r="L56" s="235"/>
      <c r="M56" s="236"/>
      <c r="N56" s="234">
        <f t="shared" si="11"/>
        <v>0</v>
      </c>
      <c r="O56" s="235"/>
      <c r="P56" s="236"/>
      <c r="Q56" s="177">
        <f t="shared" si="12"/>
        <v>0</v>
      </c>
      <c r="T56" s="1"/>
      <c r="U56" s="92">
        <v>7</v>
      </c>
      <c r="V56" s="234">
        <f t="shared" si="13"/>
        <v>0</v>
      </c>
      <c r="W56" s="235"/>
      <c r="X56" s="235"/>
      <c r="Y56" s="236"/>
      <c r="Z56" s="234">
        <f t="shared" si="14"/>
        <v>0</v>
      </c>
      <c r="AA56" s="236"/>
      <c r="AB56" s="178">
        <f t="shared" si="15"/>
        <v>180</v>
      </c>
      <c r="AC56" s="198"/>
      <c r="AD56" s="198"/>
    </row>
    <row r="57" spans="2:30" x14ac:dyDescent="0.25">
      <c r="B57" s="92">
        <v>8</v>
      </c>
      <c r="C57" s="4">
        <f t="shared" si="7"/>
        <v>0</v>
      </c>
      <c r="D57" s="4">
        <f t="shared" si="8"/>
        <v>0</v>
      </c>
      <c r="E57" s="178">
        <f t="shared" si="9"/>
        <v>0</v>
      </c>
      <c r="I57" s="92">
        <v>8</v>
      </c>
      <c r="J57" s="234">
        <f t="shared" si="10"/>
        <v>0</v>
      </c>
      <c r="K57" s="235"/>
      <c r="L57" s="235"/>
      <c r="M57" s="236"/>
      <c r="N57" s="234">
        <f t="shared" si="11"/>
        <v>0</v>
      </c>
      <c r="O57" s="235"/>
      <c r="P57" s="236"/>
      <c r="Q57" s="177">
        <f t="shared" si="12"/>
        <v>0</v>
      </c>
      <c r="T57" s="1"/>
      <c r="U57" s="92">
        <v>8</v>
      </c>
      <c r="V57" s="234">
        <f t="shared" si="13"/>
        <v>0</v>
      </c>
      <c r="W57" s="235"/>
      <c r="X57" s="235"/>
      <c r="Y57" s="236"/>
      <c r="Z57" s="234">
        <f t="shared" si="14"/>
        <v>0</v>
      </c>
      <c r="AA57" s="236"/>
      <c r="AB57" s="178">
        <f t="shared" si="15"/>
        <v>180</v>
      </c>
      <c r="AC57" s="198"/>
      <c r="AD57" s="198"/>
    </row>
    <row r="58" spans="2:30" x14ac:dyDescent="0.25">
      <c r="B58" s="92">
        <v>9</v>
      </c>
      <c r="C58" s="4">
        <f t="shared" si="7"/>
        <v>0</v>
      </c>
      <c r="D58" s="4">
        <f t="shared" si="8"/>
        <v>0</v>
      </c>
      <c r="E58" s="178">
        <f t="shared" si="9"/>
        <v>0</v>
      </c>
      <c r="I58" s="92">
        <v>9</v>
      </c>
      <c r="J58" s="234">
        <f t="shared" si="10"/>
        <v>0</v>
      </c>
      <c r="K58" s="235"/>
      <c r="L58" s="235"/>
      <c r="M58" s="236"/>
      <c r="N58" s="234">
        <f t="shared" si="11"/>
        <v>0</v>
      </c>
      <c r="O58" s="235"/>
      <c r="P58" s="236"/>
      <c r="Q58" s="177">
        <f t="shared" si="12"/>
        <v>0</v>
      </c>
      <c r="T58" s="1"/>
      <c r="U58" s="92">
        <v>9</v>
      </c>
      <c r="V58" s="234">
        <f t="shared" si="13"/>
        <v>0</v>
      </c>
      <c r="W58" s="235"/>
      <c r="X58" s="235"/>
      <c r="Y58" s="236"/>
      <c r="Z58" s="234">
        <f t="shared" si="14"/>
        <v>0</v>
      </c>
      <c r="AA58" s="236"/>
      <c r="AB58" s="178">
        <f t="shared" si="15"/>
        <v>180</v>
      </c>
      <c r="AC58" s="198"/>
      <c r="AD58" s="198"/>
    </row>
    <row r="59" spans="2:30" x14ac:dyDescent="0.25">
      <c r="B59" s="92">
        <v>10</v>
      </c>
      <c r="C59" s="4">
        <f t="shared" si="7"/>
        <v>0</v>
      </c>
      <c r="D59" s="4">
        <f t="shared" si="8"/>
        <v>0</v>
      </c>
      <c r="E59" s="178">
        <f t="shared" si="9"/>
        <v>0</v>
      </c>
      <c r="I59" s="92">
        <v>10</v>
      </c>
      <c r="J59" s="234">
        <f t="shared" si="10"/>
        <v>0</v>
      </c>
      <c r="K59" s="235"/>
      <c r="L59" s="235"/>
      <c r="M59" s="236"/>
      <c r="N59" s="234">
        <f t="shared" si="11"/>
        <v>0</v>
      </c>
      <c r="O59" s="235"/>
      <c r="P59" s="236"/>
      <c r="Q59" s="177">
        <f t="shared" si="12"/>
        <v>0</v>
      </c>
      <c r="T59" s="1"/>
      <c r="U59" s="92">
        <v>10</v>
      </c>
      <c r="V59" s="234">
        <f t="shared" si="13"/>
        <v>0</v>
      </c>
      <c r="W59" s="235"/>
      <c r="X59" s="235"/>
      <c r="Y59" s="236"/>
      <c r="Z59" s="234">
        <f t="shared" si="14"/>
        <v>0</v>
      </c>
      <c r="AA59" s="236"/>
      <c r="AB59" s="178">
        <f t="shared" si="15"/>
        <v>180</v>
      </c>
      <c r="AC59" s="198"/>
      <c r="AD59" s="198"/>
    </row>
    <row r="60" spans="2:30" x14ac:dyDescent="0.25">
      <c r="B60" s="92">
        <v>11</v>
      </c>
      <c r="C60" s="4">
        <f t="shared" si="7"/>
        <v>0</v>
      </c>
      <c r="D60" s="4">
        <f t="shared" si="8"/>
        <v>0</v>
      </c>
      <c r="E60" s="178">
        <f t="shared" si="9"/>
        <v>0</v>
      </c>
      <c r="I60" s="92">
        <v>11</v>
      </c>
      <c r="J60" s="234">
        <f t="shared" si="10"/>
        <v>0</v>
      </c>
      <c r="K60" s="235"/>
      <c r="L60" s="235"/>
      <c r="M60" s="236"/>
      <c r="N60" s="234">
        <f t="shared" si="11"/>
        <v>0</v>
      </c>
      <c r="O60" s="235"/>
      <c r="P60" s="236"/>
      <c r="Q60" s="177">
        <f t="shared" si="12"/>
        <v>0</v>
      </c>
      <c r="T60" s="1"/>
      <c r="U60" s="92">
        <v>11</v>
      </c>
      <c r="V60" s="234">
        <f t="shared" si="13"/>
        <v>0</v>
      </c>
      <c r="W60" s="235"/>
      <c r="X60" s="235"/>
      <c r="Y60" s="236"/>
      <c r="Z60" s="234">
        <f t="shared" si="14"/>
        <v>0</v>
      </c>
      <c r="AA60" s="236"/>
      <c r="AB60" s="178">
        <f t="shared" si="15"/>
        <v>180</v>
      </c>
      <c r="AC60" s="198"/>
      <c r="AD60" s="198"/>
    </row>
    <row r="61" spans="2:30" x14ac:dyDescent="0.25">
      <c r="B61" s="92">
        <v>12</v>
      </c>
      <c r="C61" s="4">
        <f t="shared" si="7"/>
        <v>0</v>
      </c>
      <c r="D61" s="4">
        <f t="shared" si="8"/>
        <v>0</v>
      </c>
      <c r="E61" s="178">
        <f t="shared" si="9"/>
        <v>0</v>
      </c>
      <c r="I61" s="92">
        <v>12</v>
      </c>
      <c r="J61" s="234">
        <f t="shared" si="10"/>
        <v>0</v>
      </c>
      <c r="K61" s="235"/>
      <c r="L61" s="235"/>
      <c r="M61" s="236"/>
      <c r="N61" s="234">
        <f t="shared" si="11"/>
        <v>0</v>
      </c>
      <c r="O61" s="235"/>
      <c r="P61" s="236"/>
      <c r="Q61" s="177">
        <f t="shared" si="12"/>
        <v>0</v>
      </c>
      <c r="T61" s="1"/>
      <c r="U61" s="92">
        <v>12</v>
      </c>
      <c r="V61" s="234">
        <f t="shared" si="13"/>
        <v>0</v>
      </c>
      <c r="W61" s="235"/>
      <c r="X61" s="235"/>
      <c r="Y61" s="236"/>
      <c r="Z61" s="234">
        <f t="shared" si="14"/>
        <v>0</v>
      </c>
      <c r="AA61" s="236"/>
      <c r="AB61" s="178">
        <f t="shared" si="15"/>
        <v>180</v>
      </c>
      <c r="AC61" s="198"/>
      <c r="AD61" s="198"/>
    </row>
    <row r="62" spans="2:30" x14ac:dyDescent="0.25">
      <c r="B62" s="92">
        <v>13</v>
      </c>
      <c r="C62" s="4">
        <f t="shared" si="7"/>
        <v>0</v>
      </c>
      <c r="D62" s="4">
        <f t="shared" si="8"/>
        <v>0</v>
      </c>
      <c r="E62" s="178">
        <f t="shared" si="9"/>
        <v>0</v>
      </c>
      <c r="I62" s="92">
        <v>13</v>
      </c>
      <c r="J62" s="234">
        <f t="shared" si="10"/>
        <v>0</v>
      </c>
      <c r="K62" s="235"/>
      <c r="L62" s="235"/>
      <c r="M62" s="236"/>
      <c r="N62" s="234">
        <f t="shared" si="11"/>
        <v>0</v>
      </c>
      <c r="O62" s="235"/>
      <c r="P62" s="236"/>
      <c r="Q62" s="177">
        <f t="shared" si="12"/>
        <v>0</v>
      </c>
      <c r="T62" s="1"/>
      <c r="U62" s="92">
        <v>13</v>
      </c>
      <c r="V62" s="234">
        <f t="shared" si="13"/>
        <v>0</v>
      </c>
      <c r="W62" s="235"/>
      <c r="X62" s="235"/>
      <c r="Y62" s="236"/>
      <c r="Z62" s="234">
        <f t="shared" si="14"/>
        <v>0</v>
      </c>
      <c r="AA62" s="236"/>
      <c r="AB62" s="178">
        <f t="shared" si="15"/>
        <v>180</v>
      </c>
      <c r="AC62" s="198"/>
      <c r="AD62" s="198"/>
    </row>
    <row r="63" spans="2:30" x14ac:dyDescent="0.25">
      <c r="B63" s="92">
        <v>14</v>
      </c>
      <c r="C63" s="4">
        <f t="shared" si="7"/>
        <v>0</v>
      </c>
      <c r="D63" s="4">
        <f t="shared" si="8"/>
        <v>0</v>
      </c>
      <c r="E63" s="178">
        <f t="shared" si="9"/>
        <v>0</v>
      </c>
      <c r="I63" s="92">
        <v>14</v>
      </c>
      <c r="J63" s="234">
        <f t="shared" si="10"/>
        <v>0</v>
      </c>
      <c r="K63" s="235"/>
      <c r="L63" s="235"/>
      <c r="M63" s="236"/>
      <c r="N63" s="234">
        <f t="shared" si="11"/>
        <v>0</v>
      </c>
      <c r="O63" s="235"/>
      <c r="P63" s="236"/>
      <c r="Q63" s="177">
        <f t="shared" si="12"/>
        <v>0</v>
      </c>
      <c r="T63" s="1"/>
      <c r="U63" s="92">
        <v>14</v>
      </c>
      <c r="V63" s="234">
        <f t="shared" si="13"/>
        <v>0</v>
      </c>
      <c r="W63" s="235"/>
      <c r="X63" s="235"/>
      <c r="Y63" s="236"/>
      <c r="Z63" s="234">
        <f t="shared" si="14"/>
        <v>0</v>
      </c>
      <c r="AA63" s="236"/>
      <c r="AB63" s="178">
        <f t="shared" si="15"/>
        <v>180</v>
      </c>
      <c r="AC63" s="198"/>
      <c r="AD63" s="198"/>
    </row>
    <row r="64" spans="2:30" x14ac:dyDescent="0.25">
      <c r="B64" s="92">
        <v>15</v>
      </c>
      <c r="C64" s="4">
        <f t="shared" si="7"/>
        <v>0</v>
      </c>
      <c r="D64" s="4">
        <f t="shared" si="8"/>
        <v>0</v>
      </c>
      <c r="E64" s="178">
        <f t="shared" si="9"/>
        <v>0</v>
      </c>
      <c r="I64" s="92">
        <v>15</v>
      </c>
      <c r="J64" s="234">
        <f t="shared" si="10"/>
        <v>0</v>
      </c>
      <c r="K64" s="235"/>
      <c r="L64" s="235"/>
      <c r="M64" s="236"/>
      <c r="N64" s="234">
        <f t="shared" si="11"/>
        <v>0</v>
      </c>
      <c r="O64" s="235"/>
      <c r="P64" s="236"/>
      <c r="Q64" s="177">
        <f t="shared" si="12"/>
        <v>0</v>
      </c>
      <c r="T64" s="1"/>
      <c r="U64" s="92">
        <v>15</v>
      </c>
      <c r="V64" s="234">
        <f t="shared" si="13"/>
        <v>0</v>
      </c>
      <c r="W64" s="235"/>
      <c r="X64" s="235"/>
      <c r="Y64" s="236"/>
      <c r="Z64" s="234">
        <f t="shared" si="14"/>
        <v>0</v>
      </c>
      <c r="AA64" s="236"/>
      <c r="AB64" s="178">
        <f t="shared" si="15"/>
        <v>180</v>
      </c>
      <c r="AC64" s="198"/>
      <c r="AD64" s="198"/>
    </row>
    <row r="65" spans="2:30" x14ac:dyDescent="0.25">
      <c r="B65" s="92">
        <v>16</v>
      </c>
      <c r="C65" s="4">
        <f t="shared" si="7"/>
        <v>0</v>
      </c>
      <c r="D65" s="4">
        <f t="shared" si="8"/>
        <v>0</v>
      </c>
      <c r="E65" s="178">
        <f t="shared" si="9"/>
        <v>0</v>
      </c>
      <c r="I65" s="92">
        <v>16</v>
      </c>
      <c r="J65" s="234">
        <f t="shared" si="10"/>
        <v>0</v>
      </c>
      <c r="K65" s="235"/>
      <c r="L65" s="235"/>
      <c r="M65" s="236"/>
      <c r="N65" s="234">
        <f t="shared" si="11"/>
        <v>0</v>
      </c>
      <c r="O65" s="235"/>
      <c r="P65" s="236"/>
      <c r="Q65" s="177">
        <f t="shared" si="12"/>
        <v>0</v>
      </c>
      <c r="T65" s="1"/>
      <c r="U65" s="92">
        <v>16</v>
      </c>
      <c r="V65" s="234">
        <f t="shared" si="13"/>
        <v>0</v>
      </c>
      <c r="W65" s="235"/>
      <c r="X65" s="235"/>
      <c r="Y65" s="236"/>
      <c r="Z65" s="234">
        <f t="shared" si="14"/>
        <v>0</v>
      </c>
      <c r="AA65" s="236"/>
      <c r="AB65" s="178">
        <f t="shared" si="15"/>
        <v>180</v>
      </c>
      <c r="AC65" s="198"/>
      <c r="AD65" s="198"/>
    </row>
    <row r="66" spans="2:30" x14ac:dyDescent="0.25">
      <c r="B66" s="92">
        <v>17</v>
      </c>
      <c r="C66" s="4">
        <f t="shared" si="7"/>
        <v>0</v>
      </c>
      <c r="D66" s="4">
        <f t="shared" si="8"/>
        <v>0</v>
      </c>
      <c r="E66" s="178">
        <f t="shared" si="9"/>
        <v>0</v>
      </c>
      <c r="I66" s="92">
        <v>17</v>
      </c>
      <c r="J66" s="234">
        <f t="shared" si="10"/>
        <v>0</v>
      </c>
      <c r="K66" s="235"/>
      <c r="L66" s="235"/>
      <c r="M66" s="236"/>
      <c r="N66" s="234">
        <f t="shared" si="11"/>
        <v>0</v>
      </c>
      <c r="O66" s="235"/>
      <c r="P66" s="236"/>
      <c r="Q66" s="177">
        <f t="shared" si="12"/>
        <v>0</v>
      </c>
      <c r="T66" s="1"/>
      <c r="U66" s="92">
        <v>17</v>
      </c>
      <c r="V66" s="234">
        <f t="shared" si="13"/>
        <v>0</v>
      </c>
      <c r="W66" s="235"/>
      <c r="X66" s="235"/>
      <c r="Y66" s="236"/>
      <c r="Z66" s="234">
        <f t="shared" si="14"/>
        <v>0</v>
      </c>
      <c r="AA66" s="236"/>
      <c r="AB66" s="178">
        <f t="shared" si="15"/>
        <v>180</v>
      </c>
      <c r="AC66" s="198"/>
      <c r="AD66" s="198"/>
    </row>
    <row r="67" spans="2:30" x14ac:dyDescent="0.25">
      <c r="B67" s="92">
        <v>18</v>
      </c>
      <c r="C67" s="4">
        <f t="shared" si="7"/>
        <v>0</v>
      </c>
      <c r="D67" s="4">
        <f t="shared" si="8"/>
        <v>0</v>
      </c>
      <c r="E67" s="178">
        <f t="shared" si="9"/>
        <v>0</v>
      </c>
      <c r="I67" s="92">
        <v>18</v>
      </c>
      <c r="J67" s="234">
        <f t="shared" si="10"/>
        <v>0</v>
      </c>
      <c r="K67" s="235"/>
      <c r="L67" s="235"/>
      <c r="M67" s="236"/>
      <c r="N67" s="234">
        <f t="shared" si="11"/>
        <v>0</v>
      </c>
      <c r="O67" s="235"/>
      <c r="P67" s="236"/>
      <c r="Q67" s="177">
        <f t="shared" si="12"/>
        <v>0</v>
      </c>
      <c r="T67" s="1"/>
      <c r="U67" s="92">
        <v>18</v>
      </c>
      <c r="V67" s="234">
        <f t="shared" si="13"/>
        <v>0</v>
      </c>
      <c r="W67" s="235"/>
      <c r="X67" s="235"/>
      <c r="Y67" s="236"/>
      <c r="Z67" s="234">
        <f t="shared" si="14"/>
        <v>0</v>
      </c>
      <c r="AA67" s="236"/>
      <c r="AB67" s="178">
        <f t="shared" si="15"/>
        <v>180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>
        <f>C11</f>
        <v>0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e">
        <f>INDEX($C$11:$AC$40,MATCH(G89,$C$11:$C$40,0),27)</f>
        <v>#N/A</v>
      </c>
      <c r="Z89" s="75" t="s">
        <v>16</v>
      </c>
      <c r="AA89" s="96">
        <f>$D$3</f>
        <v>37684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20</v>
      </c>
      <c r="H90" s="245"/>
      <c r="I90" s="245"/>
      <c r="J90" s="245"/>
      <c r="K90" s="1"/>
      <c r="L90" s="245" t="e">
        <f>IF(X89="H",IF($X90="Blancs",$G$3,IF($X90="Jaunes",$G$4,IF($X90="Bleus",$G$5,$G$6))),IF($X90="Blancs",$I$3,IF($X90="Jaunes",$I$4,IF($X90="Bleus",$I$5,$I$6))))</f>
        <v>#N/A</v>
      </c>
      <c r="M90" s="245"/>
      <c r="N90" s="245"/>
      <c r="O90" s="245" t="e">
        <f>IF(X89="H",IF($X90="Blancs",$H$3,IF($X90="Jaunes",$H$4,IF($X90="Bleus",$H$5,$H$6))),IF($X90="Blancs",$J$3,IF($X90="Jaunes",$J$4,IF($X90="Bleus",$J$5,$J$6))))</f>
        <v>#N/A</v>
      </c>
      <c r="P90" s="245"/>
      <c r="Q90" s="246" t="e">
        <f>ROUND((G90*(L90/113)+(O90-AA93)),0)</f>
        <v>#N/A</v>
      </c>
      <c r="R90" s="246"/>
      <c r="S90" s="246"/>
      <c r="T90" s="246"/>
      <c r="U90" s="1"/>
      <c r="V90" s="266" t="s">
        <v>108</v>
      </c>
      <c r="W90" s="267"/>
      <c r="X90" s="187" t="e">
        <f>INDEX($C$11:$AC$40,MATCH(G89,$C$11:$C$40,0),26)</f>
        <v>#N/A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 t="e">
        <f>IF($Q90&lt;=18,IF(G94&lt;=$Q90,1,0),IF($Q90&lt;=36,IF(G94&lt;=($Q90-18),2,1),IF($Q90&lt;=54,IF(G94&lt;=($Q90-36),3,2),IF($Q90&gt;54,IF(G94&lt;=($Q90-54),4,3)))))</f>
        <v>#N/A</v>
      </c>
      <c r="H95" s="115" t="e">
        <f t="shared" ref="H95:O95" si="20">IF($Q90&lt;=18,IF(H94&lt;=$Q90,1,0),IF($Q90&lt;=36,IF(H94&lt;=($Q90-18),2,1),IF($Q90&lt;=54,IF(H94&lt;=($Q90-36),3,2),IF($Q90&gt;54,IF(H94&lt;=($Q90-54),4,3)))))</f>
        <v>#N/A</v>
      </c>
      <c r="I95" s="115" t="e">
        <f t="shared" si="20"/>
        <v>#N/A</v>
      </c>
      <c r="J95" s="115" t="e">
        <f t="shared" si="20"/>
        <v>#N/A</v>
      </c>
      <c r="K95" s="115" t="e">
        <f t="shared" si="20"/>
        <v>#N/A</v>
      </c>
      <c r="L95" s="115" t="e">
        <f t="shared" si="20"/>
        <v>#N/A</v>
      </c>
      <c r="M95" s="115" t="e">
        <f t="shared" si="20"/>
        <v>#N/A</v>
      </c>
      <c r="N95" s="115" t="e">
        <f t="shared" si="20"/>
        <v>#N/A</v>
      </c>
      <c r="O95" s="116" t="e">
        <f t="shared" si="20"/>
        <v>#N/A</v>
      </c>
      <c r="P95" s="117" t="e">
        <f>SUM(G95:O95)</f>
        <v>#N/A</v>
      </c>
      <c r="Q95" s="116" t="e">
        <f t="shared" ref="Q95:Y95" si="21">IF($Q90&lt;=18,IF(Q94&lt;=$Q90,1,0),IF($Q90&lt;=36,IF(Q94&lt;=($Q90-18),2,1),IF($Q90&lt;=54,IF(Q94&lt;=($Q90-36),3,2),IF($Q90&gt;54,IF(Q94&lt;=($Q90-54),4,3)))))</f>
        <v>#N/A</v>
      </c>
      <c r="R95" s="116" t="e">
        <f t="shared" si="21"/>
        <v>#N/A</v>
      </c>
      <c r="S95" s="116" t="e">
        <f t="shared" si="21"/>
        <v>#N/A</v>
      </c>
      <c r="T95" s="116" t="e">
        <f t="shared" si="21"/>
        <v>#N/A</v>
      </c>
      <c r="U95" s="116" t="e">
        <f t="shared" si="21"/>
        <v>#N/A</v>
      </c>
      <c r="V95" s="116" t="e">
        <f t="shared" si="21"/>
        <v>#N/A</v>
      </c>
      <c r="W95" s="116" t="e">
        <f t="shared" si="21"/>
        <v>#N/A</v>
      </c>
      <c r="X95" s="116" t="e">
        <f t="shared" si="21"/>
        <v>#N/A</v>
      </c>
      <c r="Y95" s="116" t="e">
        <f t="shared" si="21"/>
        <v>#N/A</v>
      </c>
      <c r="Z95" s="118" t="e">
        <f>SUM(Q95:Y95)</f>
        <v>#N/A</v>
      </c>
      <c r="AA95" s="119" t="e">
        <f>P95+Z95</f>
        <v>#N/A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10</v>
      </c>
      <c r="H96" s="121">
        <f t="shared" si="22"/>
        <v>10</v>
      </c>
      <c r="I96" s="121">
        <f t="shared" si="22"/>
        <v>10</v>
      </c>
      <c r="J96" s="121">
        <f t="shared" si="22"/>
        <v>10</v>
      </c>
      <c r="K96" s="121">
        <f t="shared" si="22"/>
        <v>10</v>
      </c>
      <c r="L96" s="121">
        <f t="shared" si="22"/>
        <v>10</v>
      </c>
      <c r="M96" s="121">
        <f t="shared" si="22"/>
        <v>10</v>
      </c>
      <c r="N96" s="121">
        <f t="shared" si="22"/>
        <v>10</v>
      </c>
      <c r="O96" s="121">
        <f t="shared" si="22"/>
        <v>10</v>
      </c>
      <c r="P96" s="122">
        <f>SUM(G96:O96)</f>
        <v>90</v>
      </c>
      <c r="Q96" s="123">
        <f t="shared" ref="Q96:Y96" si="23">Q11</f>
        <v>10</v>
      </c>
      <c r="R96" s="121">
        <f t="shared" si="23"/>
        <v>10</v>
      </c>
      <c r="S96" s="121">
        <f t="shared" si="23"/>
        <v>10</v>
      </c>
      <c r="T96" s="121">
        <f t="shared" si="23"/>
        <v>10</v>
      </c>
      <c r="U96" s="121">
        <f t="shared" si="23"/>
        <v>10</v>
      </c>
      <c r="V96" s="121">
        <f t="shared" si="23"/>
        <v>10</v>
      </c>
      <c r="W96" s="121">
        <f t="shared" si="23"/>
        <v>10</v>
      </c>
      <c r="X96" s="121">
        <f t="shared" si="23"/>
        <v>10</v>
      </c>
      <c r="Y96" s="124">
        <f t="shared" si="23"/>
        <v>10</v>
      </c>
      <c r="Z96" s="122">
        <f>SUM(Q96:Y96)</f>
        <v>90</v>
      </c>
      <c r="AA96" s="125">
        <f>P96+Z96</f>
        <v>180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4">IF(H96-H93=-1,3+H95)+IF(H96-H93=0,2+H95)+IF(H96-H93=1,1+H95)+IF(H96-H93=2,H95)+IF(H96-H93=3,IF(H95-1&gt;0,H95-1,0))+IF(H96-H93=4,IF(H95-2&gt;0,H95-2,0))</f>
        <v>0</v>
      </c>
      <c r="I97" s="127">
        <f t="shared" si="24"/>
        <v>0</v>
      </c>
      <c r="J97" s="127">
        <f t="shared" si="24"/>
        <v>0</v>
      </c>
      <c r="K97" s="127">
        <f t="shared" si="24"/>
        <v>0</v>
      </c>
      <c r="L97" s="127">
        <f t="shared" si="24"/>
        <v>0</v>
      </c>
      <c r="M97" s="127">
        <f t="shared" si="24"/>
        <v>0</v>
      </c>
      <c r="N97" s="127">
        <f t="shared" si="24"/>
        <v>0</v>
      </c>
      <c r="O97" s="128">
        <f t="shared" si="24"/>
        <v>0</v>
      </c>
      <c r="P97" s="129">
        <f>SUM(G97:O97)</f>
        <v>0</v>
      </c>
      <c r="Q97" s="130">
        <f t="shared" ref="Q97:Y97" si="25">IF(Q96-Q93=-1,3+Q95)+IF(Q96-Q93=0,2+Q95)+IF(Q96-Q93=1,1+Q95)+IF(Q96-Q93=2,Q95)+IF(Q96-Q93=3,IF(Q95-1&gt;0,Q95-1,0))+IF(Q96-Q93=4,IF(Q95-2&gt;0,Q95-2,0))</f>
        <v>0</v>
      </c>
      <c r="R97" s="131">
        <f t="shared" si="25"/>
        <v>0</v>
      </c>
      <c r="S97" s="131">
        <f t="shared" si="25"/>
        <v>0</v>
      </c>
      <c r="T97" s="131">
        <f t="shared" si="25"/>
        <v>0</v>
      </c>
      <c r="U97" s="131">
        <f t="shared" si="25"/>
        <v>0</v>
      </c>
      <c r="V97" s="131">
        <f t="shared" si="25"/>
        <v>0</v>
      </c>
      <c r="W97" s="131">
        <f t="shared" si="25"/>
        <v>0</v>
      </c>
      <c r="X97" s="131">
        <f t="shared" si="25"/>
        <v>0</v>
      </c>
      <c r="Y97" s="128">
        <f t="shared" si="25"/>
        <v>0</v>
      </c>
      <c r="Z97" s="129">
        <f>SUM(Q97:Y97)</f>
        <v>0</v>
      </c>
      <c r="AA97" s="132">
        <f>P97+Z97</f>
        <v>0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0</v>
      </c>
      <c r="H98" s="134">
        <f t="shared" si="26"/>
        <v>0</v>
      </c>
      <c r="I98" s="134">
        <f t="shared" si="26"/>
        <v>0</v>
      </c>
      <c r="J98" s="134">
        <f t="shared" si="26"/>
        <v>0</v>
      </c>
      <c r="K98" s="134">
        <f t="shared" si="26"/>
        <v>0</v>
      </c>
      <c r="L98" s="134">
        <f t="shared" si="26"/>
        <v>0</v>
      </c>
      <c r="M98" s="134">
        <f t="shared" si="26"/>
        <v>0</v>
      </c>
      <c r="N98" s="134">
        <f t="shared" si="26"/>
        <v>0</v>
      </c>
      <c r="O98" s="135">
        <f t="shared" si="26"/>
        <v>0</v>
      </c>
      <c r="P98" s="136">
        <f>SUM(G98:O98)</f>
        <v>0</v>
      </c>
      <c r="Q98" s="135">
        <f t="shared" ref="Q98:Y98" si="27">IF(Q96-Q93=-2,4)+IF(Q96-Q93=-1,3)+IF(Q96-Q93=0,2)+IF(Q96-Q93=1,1)+IF(Q96-Q93&gt;2,0)</f>
        <v>0</v>
      </c>
      <c r="R98" s="135">
        <f t="shared" si="27"/>
        <v>0</v>
      </c>
      <c r="S98" s="135">
        <f t="shared" si="27"/>
        <v>0</v>
      </c>
      <c r="T98" s="135">
        <f t="shared" si="27"/>
        <v>0</v>
      </c>
      <c r="U98" s="135">
        <f t="shared" si="27"/>
        <v>0</v>
      </c>
      <c r="V98" s="135">
        <f t="shared" si="27"/>
        <v>0</v>
      </c>
      <c r="W98" s="135">
        <f t="shared" si="27"/>
        <v>0</v>
      </c>
      <c r="X98" s="135">
        <f t="shared" si="27"/>
        <v>0</v>
      </c>
      <c r="Y98" s="135">
        <f t="shared" si="27"/>
        <v>0</v>
      </c>
      <c r="Z98" s="136">
        <f>SUM(Q98:Y98)</f>
        <v>0</v>
      </c>
      <c r="AA98" s="137">
        <f>P98+Z98</f>
        <v>0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6</v>
      </c>
      <c r="H99" s="24">
        <f t="shared" ref="H99:O99" si="28">H96-H93</f>
        <v>6</v>
      </c>
      <c r="I99" s="24">
        <f t="shared" si="28"/>
        <v>5</v>
      </c>
      <c r="J99" s="24">
        <f t="shared" si="28"/>
        <v>6</v>
      </c>
      <c r="K99" s="24">
        <f t="shared" si="28"/>
        <v>7</v>
      </c>
      <c r="L99" s="24">
        <f t="shared" si="28"/>
        <v>5</v>
      </c>
      <c r="M99" s="24">
        <f t="shared" si="28"/>
        <v>7</v>
      </c>
      <c r="N99" s="24">
        <f t="shared" si="28"/>
        <v>5</v>
      </c>
      <c r="O99" s="15">
        <f t="shared" si="28"/>
        <v>7</v>
      </c>
      <c r="P99" s="15"/>
      <c r="Q99" s="15">
        <f t="shared" ref="Q99:Y99" si="29">Q96-Q93</f>
        <v>6</v>
      </c>
      <c r="R99" s="15">
        <f t="shared" si="29"/>
        <v>6</v>
      </c>
      <c r="S99" s="15">
        <f t="shared" si="29"/>
        <v>7</v>
      </c>
      <c r="T99" s="15">
        <f t="shared" si="29"/>
        <v>5</v>
      </c>
      <c r="U99" s="15">
        <f t="shared" si="29"/>
        <v>7</v>
      </c>
      <c r="V99" s="15">
        <f t="shared" si="29"/>
        <v>6</v>
      </c>
      <c r="W99" s="15">
        <f t="shared" si="29"/>
        <v>6</v>
      </c>
      <c r="X99" s="15">
        <f t="shared" si="29"/>
        <v>5</v>
      </c>
      <c r="Y99" s="15">
        <f t="shared" si="29"/>
        <v>6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0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0</v>
      </c>
      <c r="P103" s="241" t="s">
        <v>89</v>
      </c>
      <c r="Q103" s="241"/>
      <c r="R103" s="241"/>
      <c r="S103" s="241"/>
      <c r="T103" s="241"/>
      <c r="U103" s="144">
        <f>COUNTIF(G99:Y99,"&gt;=3")</f>
        <v>18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0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0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18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>
        <f>C12</f>
        <v>0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e">
        <f>INDEX($C$11:$AC$40,MATCH(G112,$C$11:$C$40,0),27)</f>
        <v>#N/A</v>
      </c>
      <c r="Z112" s="75" t="s">
        <v>16</v>
      </c>
      <c r="AA112" s="96">
        <f>$D$3</f>
        <v>37684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</v>
      </c>
      <c r="H113" s="245"/>
      <c r="I113" s="245"/>
      <c r="J113" s="245"/>
      <c r="K113" s="1"/>
      <c r="L113" s="245" t="e">
        <f>IF(X112="H",IF($X113="Blancs",$G$3,IF($X113="Jaunes",$G$4,IF($X113="Bleus",$G$5,$G$6))),IF($X113="Blancs",$I$3,IF($X113="Jaunes",$I$4,IF($X113="Bleus",$I$5,$I$6))))</f>
        <v>#N/A</v>
      </c>
      <c r="M113" s="245"/>
      <c r="N113" s="245"/>
      <c r="O113" s="245" t="e">
        <f>IF(X112="H",IF($X113="Blancs",$H$3,IF($X113="Jaunes",$H$4,IF($X113="Bleus",$H$5,$H$6))),IF($X113="Blancs",$J$3,IF($X113="Jaunes",$J$4,IF($X113="Bleus",$J$5,$J$6))))</f>
        <v>#N/A</v>
      </c>
      <c r="P113" s="245"/>
      <c r="Q113" s="246" t="e">
        <f>ROUND((G113*(L113/113)+(O113-AA116)),0)</f>
        <v>#N/A</v>
      </c>
      <c r="R113" s="246"/>
      <c r="S113" s="246"/>
      <c r="T113" s="246"/>
      <c r="U113" s="1"/>
      <c r="V113" s="266" t="s">
        <v>108</v>
      </c>
      <c r="W113" s="267"/>
      <c r="X113" s="187" t="e">
        <f>INDEX($C$11:$AC$40,MATCH(G112,$C$11:$C$40,0),26)</f>
        <v>#N/A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 t="e">
        <f>IF($Q113&lt;=18,IF(G117&lt;=$Q113,1,0),IF($Q113&lt;=36,IF(G117&lt;=($Q113-18),2,1),IF($Q113&lt;=54,IF(G117&lt;=($Q113-36),3,2),IF($Q113&gt;54,IF(G117&lt;=($Q113-54),4,3)))))</f>
        <v>#N/A</v>
      </c>
      <c r="H118" s="115" t="e">
        <f t="shared" ref="H118:O118" si="34">IF($Q113&lt;=18,IF(H117&lt;=$Q113,1,0),IF($Q113&lt;=36,IF(H117&lt;=($Q113-18),2,1),IF($Q113&lt;=54,IF(H117&lt;=($Q113-36),3,2),IF($Q113&gt;54,IF(H117&lt;=($Q113-54),4,3)))))</f>
        <v>#N/A</v>
      </c>
      <c r="I118" s="115" t="e">
        <f t="shared" si="34"/>
        <v>#N/A</v>
      </c>
      <c r="J118" s="115" t="e">
        <f t="shared" si="34"/>
        <v>#N/A</v>
      </c>
      <c r="K118" s="115" t="e">
        <f t="shared" si="34"/>
        <v>#N/A</v>
      </c>
      <c r="L118" s="115" t="e">
        <f t="shared" si="34"/>
        <v>#N/A</v>
      </c>
      <c r="M118" s="115" t="e">
        <f t="shared" si="34"/>
        <v>#N/A</v>
      </c>
      <c r="N118" s="115" t="e">
        <f t="shared" si="34"/>
        <v>#N/A</v>
      </c>
      <c r="O118" s="116" t="e">
        <f t="shared" si="34"/>
        <v>#N/A</v>
      </c>
      <c r="P118" s="117" t="e">
        <f>SUM(G118:O118)</f>
        <v>#N/A</v>
      </c>
      <c r="Q118" s="116" t="e">
        <f t="shared" ref="Q118:Y118" si="35">IF($Q113&lt;=18,IF(Q117&lt;=$Q113,1,0),IF($Q113&lt;=36,IF(Q117&lt;=($Q113-18),2,1),IF($Q113&lt;=54,IF(Q117&lt;=($Q113-36),3,2),IF($Q113&gt;54,IF(Q117&lt;=($Q113-54),4,3)))))</f>
        <v>#N/A</v>
      </c>
      <c r="R118" s="116" t="e">
        <f t="shared" si="35"/>
        <v>#N/A</v>
      </c>
      <c r="S118" s="116" t="e">
        <f t="shared" si="35"/>
        <v>#N/A</v>
      </c>
      <c r="T118" s="116" t="e">
        <f t="shared" si="35"/>
        <v>#N/A</v>
      </c>
      <c r="U118" s="116" t="e">
        <f t="shared" si="35"/>
        <v>#N/A</v>
      </c>
      <c r="V118" s="116" t="e">
        <f t="shared" si="35"/>
        <v>#N/A</v>
      </c>
      <c r="W118" s="116" t="e">
        <f t="shared" si="35"/>
        <v>#N/A</v>
      </c>
      <c r="X118" s="116" t="e">
        <f t="shared" si="35"/>
        <v>#N/A</v>
      </c>
      <c r="Y118" s="116" t="e">
        <f t="shared" si="35"/>
        <v>#N/A</v>
      </c>
      <c r="Z118" s="118" t="e">
        <f>SUM(Q118:Y118)</f>
        <v>#N/A</v>
      </c>
      <c r="AA118" s="119" t="e">
        <f>P118+Z118</f>
        <v>#N/A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6">G12</f>
        <v>10</v>
      </c>
      <c r="H119" s="121">
        <f t="shared" si="36"/>
        <v>10</v>
      </c>
      <c r="I119" s="121">
        <f t="shared" si="36"/>
        <v>10</v>
      </c>
      <c r="J119" s="121">
        <f t="shared" si="36"/>
        <v>10</v>
      </c>
      <c r="K119" s="121">
        <f t="shared" si="36"/>
        <v>10</v>
      </c>
      <c r="L119" s="121">
        <f t="shared" si="36"/>
        <v>10</v>
      </c>
      <c r="M119" s="121">
        <f t="shared" si="36"/>
        <v>10</v>
      </c>
      <c r="N119" s="121">
        <f t="shared" si="36"/>
        <v>10</v>
      </c>
      <c r="O119" s="121">
        <f t="shared" si="36"/>
        <v>10</v>
      </c>
      <c r="P119" s="122">
        <f>SUM(G119:O119)</f>
        <v>90</v>
      </c>
      <c r="Q119" s="123">
        <f t="shared" ref="Q119:Y119" si="37">Q12</f>
        <v>10</v>
      </c>
      <c r="R119" s="121">
        <f t="shared" si="37"/>
        <v>10</v>
      </c>
      <c r="S119" s="121">
        <f t="shared" si="37"/>
        <v>10</v>
      </c>
      <c r="T119" s="121">
        <f t="shared" si="37"/>
        <v>10</v>
      </c>
      <c r="U119" s="121">
        <f t="shared" si="37"/>
        <v>10</v>
      </c>
      <c r="V119" s="121">
        <f t="shared" si="37"/>
        <v>10</v>
      </c>
      <c r="W119" s="121">
        <f t="shared" si="37"/>
        <v>10</v>
      </c>
      <c r="X119" s="121">
        <f t="shared" si="37"/>
        <v>10</v>
      </c>
      <c r="Y119" s="124">
        <f t="shared" si="37"/>
        <v>10</v>
      </c>
      <c r="Z119" s="122">
        <f>SUM(Q119:Y119)</f>
        <v>90</v>
      </c>
      <c r="AA119" s="125">
        <f>P119+Z119</f>
        <v>180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0</v>
      </c>
      <c r="H120" s="127">
        <f t="shared" ref="H120:O120" si="38">IF(H119-H116=-1,3+H118)+IF(H119-H116=0,2+H118)+IF(H119-H116=1,1+H118)+IF(H119-H116=2,H118)+IF(H119-H116=3,IF(H118-1&gt;0,H118-1,0))+IF(H119-H116=4,IF(H118-2&gt;0,H118-2,0))</f>
        <v>0</v>
      </c>
      <c r="I120" s="127">
        <f t="shared" si="38"/>
        <v>0</v>
      </c>
      <c r="J120" s="127">
        <f t="shared" si="38"/>
        <v>0</v>
      </c>
      <c r="K120" s="127">
        <f t="shared" si="38"/>
        <v>0</v>
      </c>
      <c r="L120" s="127">
        <f t="shared" si="38"/>
        <v>0</v>
      </c>
      <c r="M120" s="127">
        <f t="shared" si="38"/>
        <v>0</v>
      </c>
      <c r="N120" s="127">
        <f t="shared" si="38"/>
        <v>0</v>
      </c>
      <c r="O120" s="128">
        <f t="shared" si="38"/>
        <v>0</v>
      </c>
      <c r="P120" s="129">
        <f>SUM(G120:O120)</f>
        <v>0</v>
      </c>
      <c r="Q120" s="130">
        <f t="shared" ref="Q120:Y120" si="39">IF(Q119-Q116=-1,3+Q118)+IF(Q119-Q116=0,2+Q118)+IF(Q119-Q116=1,1+Q118)+IF(Q119-Q116=2,Q118)+IF(Q119-Q116=3,IF(Q118-1&gt;0,Q118-1,0))+IF(Q119-Q116=4,IF(Q118-2&gt;0,Q118-2,0))</f>
        <v>0</v>
      </c>
      <c r="R120" s="131">
        <f t="shared" si="39"/>
        <v>0</v>
      </c>
      <c r="S120" s="131">
        <f t="shared" si="39"/>
        <v>0</v>
      </c>
      <c r="T120" s="131">
        <f t="shared" si="39"/>
        <v>0</v>
      </c>
      <c r="U120" s="131">
        <f t="shared" si="39"/>
        <v>0</v>
      </c>
      <c r="V120" s="131">
        <f t="shared" si="39"/>
        <v>0</v>
      </c>
      <c r="W120" s="131">
        <f t="shared" si="39"/>
        <v>0</v>
      </c>
      <c r="X120" s="131">
        <f t="shared" si="39"/>
        <v>0</v>
      </c>
      <c r="Y120" s="128">
        <f t="shared" si="39"/>
        <v>0</v>
      </c>
      <c r="Z120" s="129">
        <f>SUM(Q120:Y120)</f>
        <v>0</v>
      </c>
      <c r="AA120" s="132">
        <f>P120+Z120</f>
        <v>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0">IF(G119-G116=-2,4)+IF(G119-G116=-1,3)+IF(G119-G116=0,2)+IF(G119-G116=1,1)+IF(G119-G116&gt;2,0)</f>
        <v>0</v>
      </c>
      <c r="H121" s="134">
        <f t="shared" si="40"/>
        <v>0</v>
      </c>
      <c r="I121" s="134">
        <f t="shared" si="40"/>
        <v>0</v>
      </c>
      <c r="J121" s="134">
        <f t="shared" si="40"/>
        <v>0</v>
      </c>
      <c r="K121" s="134">
        <f t="shared" si="40"/>
        <v>0</v>
      </c>
      <c r="L121" s="134">
        <f t="shared" si="40"/>
        <v>0</v>
      </c>
      <c r="M121" s="134">
        <f t="shared" si="40"/>
        <v>0</v>
      </c>
      <c r="N121" s="134">
        <f t="shared" si="40"/>
        <v>0</v>
      </c>
      <c r="O121" s="135">
        <f t="shared" si="40"/>
        <v>0</v>
      </c>
      <c r="P121" s="136">
        <f>SUM(G121:O121)</f>
        <v>0</v>
      </c>
      <c r="Q121" s="135">
        <f t="shared" ref="Q121:Y121" si="41">IF(Q119-Q116=-2,4)+IF(Q119-Q116=-1,3)+IF(Q119-Q116=0,2)+IF(Q119-Q116=1,1)+IF(Q119-Q116&gt;2,0)</f>
        <v>0</v>
      </c>
      <c r="R121" s="135">
        <f t="shared" si="41"/>
        <v>0</v>
      </c>
      <c r="S121" s="135">
        <f t="shared" si="41"/>
        <v>0</v>
      </c>
      <c r="T121" s="135">
        <f t="shared" si="41"/>
        <v>0</v>
      </c>
      <c r="U121" s="135">
        <f t="shared" si="41"/>
        <v>0</v>
      </c>
      <c r="V121" s="135">
        <f t="shared" si="41"/>
        <v>0</v>
      </c>
      <c r="W121" s="135">
        <f t="shared" si="41"/>
        <v>0</v>
      </c>
      <c r="X121" s="135">
        <f t="shared" si="41"/>
        <v>0</v>
      </c>
      <c r="Y121" s="135">
        <f t="shared" si="41"/>
        <v>0</v>
      </c>
      <c r="Z121" s="136">
        <f>SUM(Q121:Y121)</f>
        <v>0</v>
      </c>
      <c r="AA121" s="137">
        <f>P121+Z121</f>
        <v>0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6</v>
      </c>
      <c r="H122" s="24">
        <f t="shared" ref="H122:O122" si="42">H119-H116</f>
        <v>6</v>
      </c>
      <c r="I122" s="24">
        <f t="shared" si="42"/>
        <v>5</v>
      </c>
      <c r="J122" s="24">
        <f t="shared" si="42"/>
        <v>6</v>
      </c>
      <c r="K122" s="24">
        <f t="shared" si="42"/>
        <v>7</v>
      </c>
      <c r="L122" s="24">
        <f t="shared" si="42"/>
        <v>5</v>
      </c>
      <c r="M122" s="24">
        <f t="shared" si="42"/>
        <v>7</v>
      </c>
      <c r="N122" s="24">
        <f t="shared" si="42"/>
        <v>5</v>
      </c>
      <c r="O122" s="15">
        <f t="shared" si="42"/>
        <v>7</v>
      </c>
      <c r="P122" s="15"/>
      <c r="Q122" s="15">
        <f t="shared" ref="Q122:Y122" si="43">Q119-Q116</f>
        <v>6</v>
      </c>
      <c r="R122" s="15">
        <f t="shared" si="43"/>
        <v>6</v>
      </c>
      <c r="S122" s="15">
        <f t="shared" si="43"/>
        <v>7</v>
      </c>
      <c r="T122" s="15">
        <f t="shared" si="43"/>
        <v>5</v>
      </c>
      <c r="U122" s="15">
        <f t="shared" si="43"/>
        <v>7</v>
      </c>
      <c r="V122" s="15">
        <f t="shared" si="43"/>
        <v>6</v>
      </c>
      <c r="W122" s="15">
        <f t="shared" si="43"/>
        <v>6</v>
      </c>
      <c r="X122" s="15">
        <f t="shared" si="43"/>
        <v>5</v>
      </c>
      <c r="Y122" s="15">
        <f t="shared" si="43"/>
        <v>6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0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0</v>
      </c>
      <c r="P126" s="241" t="s">
        <v>89</v>
      </c>
      <c r="Q126" s="241"/>
      <c r="R126" s="241"/>
      <c r="S126" s="241"/>
      <c r="T126" s="241"/>
      <c r="U126" s="144">
        <f>COUNTIF(G122:Y122,"&gt;=3")</f>
        <v>18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0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0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18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>
        <f>C13</f>
        <v>0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e">
        <f>INDEX($C$11:$AC$40,MATCH(G135,$C$11:$C$40,0),27)</f>
        <v>#N/A</v>
      </c>
      <c r="Z135" s="75" t="s">
        <v>16</v>
      </c>
      <c r="AA135" s="96">
        <f>$D$3</f>
        <v>37684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20</v>
      </c>
      <c r="H136" s="245"/>
      <c r="I136" s="245"/>
      <c r="J136" s="245"/>
      <c r="K136" s="1"/>
      <c r="L136" s="245" t="e">
        <f>IF(X135="H",IF($X136="Blancs",$G$3,IF($X136="Jaunes",$G$4,IF($X136="Bleus",$G$5,$G$6))),IF($X136="Blancs",$I$3,IF($X136="Jaunes",$I$4,IF($X136="Bleus",$I$5,$I$6))))</f>
        <v>#N/A</v>
      </c>
      <c r="M136" s="245"/>
      <c r="N136" s="245"/>
      <c r="O136" s="245" t="e">
        <f>IF(X135="H",IF($X136="Blancs",$H$3,IF($X136="Jaunes",$H$4,IF($X136="Bleus",$H$5,$H$6))),IF($X136="Blancs",$J$3,IF($X136="Jaunes",$J$4,IF($X136="Bleus",$J$5,$J$6))))</f>
        <v>#N/A</v>
      </c>
      <c r="P136" s="245"/>
      <c r="Q136" s="246" t="e">
        <f>ROUND((G136*(L136/113)+(O136-AA139)),0)</f>
        <v>#N/A</v>
      </c>
      <c r="R136" s="246"/>
      <c r="S136" s="246"/>
      <c r="T136" s="246"/>
      <c r="U136" s="1"/>
      <c r="V136" s="266" t="s">
        <v>108</v>
      </c>
      <c r="W136" s="267"/>
      <c r="X136" s="187" t="e">
        <f>INDEX($C$11:$AC$40,MATCH(G135,$C$11:$C$40,0),26)</f>
        <v>#N/A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4">H$9</f>
        <v>4</v>
      </c>
      <c r="I139" s="103">
        <f t="shared" si="44"/>
        <v>5</v>
      </c>
      <c r="J139" s="103">
        <f t="shared" si="44"/>
        <v>4</v>
      </c>
      <c r="K139" s="103">
        <f t="shared" si="44"/>
        <v>3</v>
      </c>
      <c r="L139" s="103">
        <f t="shared" si="44"/>
        <v>5</v>
      </c>
      <c r="M139" s="103">
        <f t="shared" si="44"/>
        <v>3</v>
      </c>
      <c r="N139" s="103">
        <f t="shared" si="44"/>
        <v>5</v>
      </c>
      <c r="O139" s="103">
        <f t="shared" si="44"/>
        <v>3</v>
      </c>
      <c r="P139" s="104">
        <f>SUM(G139:O139)</f>
        <v>36</v>
      </c>
      <c r="Q139" s="103">
        <f t="shared" ref="Q139:Y139" si="45">Q$9</f>
        <v>4</v>
      </c>
      <c r="R139" s="105">
        <f t="shared" si="45"/>
        <v>4</v>
      </c>
      <c r="S139" s="105">
        <f t="shared" si="45"/>
        <v>3</v>
      </c>
      <c r="T139" s="105">
        <f t="shared" si="45"/>
        <v>5</v>
      </c>
      <c r="U139" s="105">
        <f t="shared" si="45"/>
        <v>3</v>
      </c>
      <c r="V139" s="105">
        <f t="shared" si="45"/>
        <v>4</v>
      </c>
      <c r="W139" s="105">
        <f t="shared" si="45"/>
        <v>4</v>
      </c>
      <c r="X139" s="105">
        <f t="shared" si="45"/>
        <v>5</v>
      </c>
      <c r="Y139" s="106">
        <f t="shared" si="45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46">H$10</f>
        <v>8</v>
      </c>
      <c r="I140" s="108">
        <f t="shared" si="46"/>
        <v>12</v>
      </c>
      <c r="J140" s="108">
        <f t="shared" si="46"/>
        <v>14</v>
      </c>
      <c r="K140" s="108">
        <f t="shared" si="46"/>
        <v>2</v>
      </c>
      <c r="L140" s="108">
        <f t="shared" si="46"/>
        <v>10</v>
      </c>
      <c r="M140" s="108">
        <f t="shared" si="46"/>
        <v>18</v>
      </c>
      <c r="N140" s="108">
        <f t="shared" si="46"/>
        <v>16</v>
      </c>
      <c r="O140" s="109">
        <f t="shared" si="46"/>
        <v>6</v>
      </c>
      <c r="P140" s="110"/>
      <c r="Q140" s="111">
        <f t="shared" ref="Q140:Y140" si="47">Q$10</f>
        <v>1</v>
      </c>
      <c r="R140" s="112">
        <f t="shared" si="47"/>
        <v>9</v>
      </c>
      <c r="S140" s="112">
        <f t="shared" si="47"/>
        <v>11</v>
      </c>
      <c r="T140" s="112">
        <f t="shared" si="47"/>
        <v>5</v>
      </c>
      <c r="U140" s="112">
        <f t="shared" si="47"/>
        <v>17</v>
      </c>
      <c r="V140" s="112">
        <f t="shared" si="47"/>
        <v>15</v>
      </c>
      <c r="W140" s="112">
        <f t="shared" si="47"/>
        <v>3</v>
      </c>
      <c r="X140" s="112">
        <f t="shared" si="47"/>
        <v>13</v>
      </c>
      <c r="Y140" s="109">
        <f t="shared" si="47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 t="e">
        <f>IF($Q136&lt;=18,IF(G140&lt;=$Q136,1,0),IF($Q136&lt;=36,IF(G140&lt;=($Q136-18),2,1),IF($Q136&lt;=54,IF(G140&lt;=($Q136-36),3,2),IF($Q136&gt;54,IF(G140&lt;=($Q136-54),4,3)))))</f>
        <v>#N/A</v>
      </c>
      <c r="H141" s="115" t="e">
        <f t="shared" ref="H141:O141" si="48">IF($Q136&lt;=18,IF(H140&lt;=$Q136,1,0),IF($Q136&lt;=36,IF(H140&lt;=($Q136-18),2,1),IF($Q136&lt;=54,IF(H140&lt;=($Q136-36),3,2),IF($Q136&gt;54,IF(H140&lt;=($Q136-54),4,3)))))</f>
        <v>#N/A</v>
      </c>
      <c r="I141" s="115" t="e">
        <f t="shared" si="48"/>
        <v>#N/A</v>
      </c>
      <c r="J141" s="115" t="e">
        <f t="shared" si="48"/>
        <v>#N/A</v>
      </c>
      <c r="K141" s="115" t="e">
        <f t="shared" si="48"/>
        <v>#N/A</v>
      </c>
      <c r="L141" s="115" t="e">
        <f t="shared" si="48"/>
        <v>#N/A</v>
      </c>
      <c r="M141" s="115" t="e">
        <f t="shared" si="48"/>
        <v>#N/A</v>
      </c>
      <c r="N141" s="115" t="e">
        <f t="shared" si="48"/>
        <v>#N/A</v>
      </c>
      <c r="O141" s="116" t="e">
        <f t="shared" si="48"/>
        <v>#N/A</v>
      </c>
      <c r="P141" s="117" t="e">
        <f>SUM(G141:O141)</f>
        <v>#N/A</v>
      </c>
      <c r="Q141" s="116" t="e">
        <f t="shared" ref="Q141:Y141" si="49">IF($Q136&lt;=18,IF(Q140&lt;=$Q136,1,0),IF($Q136&lt;=36,IF(Q140&lt;=($Q136-18),2,1),IF($Q136&lt;=54,IF(Q140&lt;=($Q136-36),3,2),IF($Q136&gt;54,IF(Q140&lt;=($Q136-54),4,3)))))</f>
        <v>#N/A</v>
      </c>
      <c r="R141" s="116" t="e">
        <f t="shared" si="49"/>
        <v>#N/A</v>
      </c>
      <c r="S141" s="116" t="e">
        <f t="shared" si="49"/>
        <v>#N/A</v>
      </c>
      <c r="T141" s="116" t="e">
        <f t="shared" si="49"/>
        <v>#N/A</v>
      </c>
      <c r="U141" s="116" t="e">
        <f t="shared" si="49"/>
        <v>#N/A</v>
      </c>
      <c r="V141" s="116" t="e">
        <f t="shared" si="49"/>
        <v>#N/A</v>
      </c>
      <c r="W141" s="116" t="e">
        <f t="shared" si="49"/>
        <v>#N/A</v>
      </c>
      <c r="X141" s="116" t="e">
        <f t="shared" si="49"/>
        <v>#N/A</v>
      </c>
      <c r="Y141" s="116" t="e">
        <f t="shared" si="49"/>
        <v>#N/A</v>
      </c>
      <c r="Z141" s="118" t="e">
        <f>SUM(Q141:Y141)</f>
        <v>#N/A</v>
      </c>
      <c r="AA141" s="119" t="e">
        <f>P141+Z141</f>
        <v>#N/A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0">G13</f>
        <v>10</v>
      </c>
      <c r="H142" s="121">
        <f t="shared" si="50"/>
        <v>10</v>
      </c>
      <c r="I142" s="121">
        <f t="shared" si="50"/>
        <v>10</v>
      </c>
      <c r="J142" s="121">
        <f t="shared" si="50"/>
        <v>10</v>
      </c>
      <c r="K142" s="121">
        <f t="shared" si="50"/>
        <v>10</v>
      </c>
      <c r="L142" s="121">
        <f t="shared" si="50"/>
        <v>10</v>
      </c>
      <c r="M142" s="121">
        <f t="shared" si="50"/>
        <v>10</v>
      </c>
      <c r="N142" s="121">
        <f t="shared" si="50"/>
        <v>10</v>
      </c>
      <c r="O142" s="121">
        <f t="shared" si="50"/>
        <v>10</v>
      </c>
      <c r="P142" s="122">
        <f>SUM(G142:O142)</f>
        <v>90</v>
      </c>
      <c r="Q142" s="123">
        <f t="shared" ref="Q142:Y142" si="51">Q13</f>
        <v>10</v>
      </c>
      <c r="R142" s="121">
        <f t="shared" si="51"/>
        <v>10</v>
      </c>
      <c r="S142" s="121">
        <f t="shared" si="51"/>
        <v>10</v>
      </c>
      <c r="T142" s="121">
        <f t="shared" si="51"/>
        <v>10</v>
      </c>
      <c r="U142" s="121">
        <f t="shared" si="51"/>
        <v>10</v>
      </c>
      <c r="V142" s="121">
        <f t="shared" si="51"/>
        <v>10</v>
      </c>
      <c r="W142" s="121">
        <f t="shared" si="51"/>
        <v>10</v>
      </c>
      <c r="X142" s="121">
        <f t="shared" si="51"/>
        <v>10</v>
      </c>
      <c r="Y142" s="124">
        <f t="shared" si="51"/>
        <v>10</v>
      </c>
      <c r="Z142" s="122">
        <f>SUM(Q142:Y142)</f>
        <v>90</v>
      </c>
      <c r="AA142" s="125">
        <f>P142+Z142</f>
        <v>180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0</v>
      </c>
      <c r="H143" s="127">
        <f t="shared" ref="H143:O143" si="52">IF(H142-H139=-1,3+H141)+IF(H142-H139=0,2+H141)+IF(H142-H139=1,1+H141)+IF(H142-H139=2,H141)+IF(H142-H139=3,IF(H141-1&gt;0,H141-1,0))+IF(H142-H139=4,IF(H141-2&gt;0,H141-2,0))</f>
        <v>0</v>
      </c>
      <c r="I143" s="127">
        <f t="shared" si="52"/>
        <v>0</v>
      </c>
      <c r="J143" s="127">
        <f t="shared" si="52"/>
        <v>0</v>
      </c>
      <c r="K143" s="127">
        <f t="shared" si="52"/>
        <v>0</v>
      </c>
      <c r="L143" s="127">
        <f t="shared" si="52"/>
        <v>0</v>
      </c>
      <c r="M143" s="127">
        <f t="shared" si="52"/>
        <v>0</v>
      </c>
      <c r="N143" s="127">
        <f t="shared" si="52"/>
        <v>0</v>
      </c>
      <c r="O143" s="128">
        <f t="shared" si="52"/>
        <v>0</v>
      </c>
      <c r="P143" s="129">
        <f>SUM(G143:O143)</f>
        <v>0</v>
      </c>
      <c r="Q143" s="130">
        <f t="shared" ref="Q143:Y143" si="53">IF(Q142-Q139=-1,3+Q141)+IF(Q142-Q139=0,2+Q141)+IF(Q142-Q139=1,1+Q141)+IF(Q142-Q139=2,Q141)+IF(Q142-Q139=3,IF(Q141-1&gt;0,Q141-1,0))+IF(Q142-Q139=4,IF(Q141-2&gt;0,Q141-2,0))</f>
        <v>0</v>
      </c>
      <c r="R143" s="131">
        <f t="shared" si="53"/>
        <v>0</v>
      </c>
      <c r="S143" s="131">
        <f t="shared" si="53"/>
        <v>0</v>
      </c>
      <c r="T143" s="131">
        <f t="shared" si="53"/>
        <v>0</v>
      </c>
      <c r="U143" s="131">
        <f t="shared" si="53"/>
        <v>0</v>
      </c>
      <c r="V143" s="131">
        <f t="shared" si="53"/>
        <v>0</v>
      </c>
      <c r="W143" s="131">
        <f t="shared" si="53"/>
        <v>0</v>
      </c>
      <c r="X143" s="131">
        <f t="shared" si="53"/>
        <v>0</v>
      </c>
      <c r="Y143" s="128">
        <f t="shared" si="53"/>
        <v>0</v>
      </c>
      <c r="Z143" s="129">
        <f>SUM(Q143:Y143)</f>
        <v>0</v>
      </c>
      <c r="AA143" s="132">
        <f>P143+Z143</f>
        <v>0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4">IF(G142-G139=-2,4)+IF(G142-G139=-1,3)+IF(G142-G139=0,2)+IF(G142-G139=1,1)+IF(G142-G139&gt;2,0)</f>
        <v>0</v>
      </c>
      <c r="H144" s="134">
        <f t="shared" si="54"/>
        <v>0</v>
      </c>
      <c r="I144" s="134">
        <f t="shared" si="54"/>
        <v>0</v>
      </c>
      <c r="J144" s="134">
        <f t="shared" si="54"/>
        <v>0</v>
      </c>
      <c r="K144" s="134">
        <f t="shared" si="54"/>
        <v>0</v>
      </c>
      <c r="L144" s="134">
        <f t="shared" si="54"/>
        <v>0</v>
      </c>
      <c r="M144" s="134">
        <f t="shared" si="54"/>
        <v>0</v>
      </c>
      <c r="N144" s="134">
        <f t="shared" si="54"/>
        <v>0</v>
      </c>
      <c r="O144" s="135">
        <f t="shared" si="54"/>
        <v>0</v>
      </c>
      <c r="P144" s="136">
        <f>SUM(G144:O144)</f>
        <v>0</v>
      </c>
      <c r="Q144" s="135">
        <f t="shared" ref="Q144:Y144" si="55">IF(Q142-Q139=-2,4)+IF(Q142-Q139=-1,3)+IF(Q142-Q139=0,2)+IF(Q142-Q139=1,1)+IF(Q142-Q139&gt;2,0)</f>
        <v>0</v>
      </c>
      <c r="R144" s="135">
        <f t="shared" si="55"/>
        <v>0</v>
      </c>
      <c r="S144" s="135">
        <f t="shared" si="55"/>
        <v>0</v>
      </c>
      <c r="T144" s="135">
        <f t="shared" si="55"/>
        <v>0</v>
      </c>
      <c r="U144" s="135">
        <f t="shared" si="55"/>
        <v>0</v>
      </c>
      <c r="V144" s="135">
        <f t="shared" si="55"/>
        <v>0</v>
      </c>
      <c r="W144" s="135">
        <f t="shared" si="55"/>
        <v>0</v>
      </c>
      <c r="X144" s="135">
        <f t="shared" si="55"/>
        <v>0</v>
      </c>
      <c r="Y144" s="135">
        <f t="shared" si="55"/>
        <v>0</v>
      </c>
      <c r="Z144" s="136">
        <f>SUM(Q144:Y144)</f>
        <v>0</v>
      </c>
      <c r="AA144" s="137">
        <f>P144+Z144</f>
        <v>0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6</v>
      </c>
      <c r="H145" s="24">
        <f t="shared" ref="H145:O145" si="56">H142-H139</f>
        <v>6</v>
      </c>
      <c r="I145" s="24">
        <f t="shared" si="56"/>
        <v>5</v>
      </c>
      <c r="J145" s="24">
        <f t="shared" si="56"/>
        <v>6</v>
      </c>
      <c r="K145" s="24">
        <f t="shared" si="56"/>
        <v>7</v>
      </c>
      <c r="L145" s="24">
        <f t="shared" si="56"/>
        <v>5</v>
      </c>
      <c r="M145" s="24">
        <f t="shared" si="56"/>
        <v>7</v>
      </c>
      <c r="N145" s="24">
        <f t="shared" si="56"/>
        <v>5</v>
      </c>
      <c r="O145" s="15">
        <f t="shared" si="56"/>
        <v>7</v>
      </c>
      <c r="P145" s="15"/>
      <c r="Q145" s="15">
        <f t="shared" ref="Q145:Y145" si="57">Q142-Q139</f>
        <v>6</v>
      </c>
      <c r="R145" s="15">
        <f t="shared" si="57"/>
        <v>6</v>
      </c>
      <c r="S145" s="15">
        <f t="shared" si="57"/>
        <v>7</v>
      </c>
      <c r="T145" s="15">
        <f t="shared" si="57"/>
        <v>5</v>
      </c>
      <c r="U145" s="15">
        <f t="shared" si="57"/>
        <v>7</v>
      </c>
      <c r="V145" s="15">
        <f t="shared" si="57"/>
        <v>6</v>
      </c>
      <c r="W145" s="15">
        <f t="shared" si="57"/>
        <v>6</v>
      </c>
      <c r="X145" s="15">
        <f t="shared" si="57"/>
        <v>5</v>
      </c>
      <c r="Y145" s="15">
        <f t="shared" si="57"/>
        <v>6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0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0</v>
      </c>
      <c r="P149" s="241" t="s">
        <v>89</v>
      </c>
      <c r="Q149" s="241"/>
      <c r="R149" s="241"/>
      <c r="S149" s="241"/>
      <c r="T149" s="241"/>
      <c r="U149" s="144">
        <f>COUNTIF(G145:Y145,"&gt;=3")</f>
        <v>18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0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0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>
        <f>C14</f>
        <v>0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e">
        <f>INDEX($C$11:$AC$40,MATCH(G158,$C$11:$C$40,0),27)</f>
        <v>#N/A</v>
      </c>
      <c r="Z158" s="75" t="s">
        <v>16</v>
      </c>
      <c r="AA158" s="96">
        <f>$D$3</f>
        <v>37684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20</v>
      </c>
      <c r="H159" s="245"/>
      <c r="I159" s="245"/>
      <c r="J159" s="245"/>
      <c r="K159" s="1"/>
      <c r="L159" s="245" t="e">
        <f>IF(X158="H",IF($X159="Blancs",$G$3,IF($X159="Jaunes",$G$4,IF($X159="Bleus",$G$5,$G$6))),IF($X159="Blancs",$I$3,IF($X159="Jaunes",$I$4,IF($X159="Bleus",$I$5,$I$6))))</f>
        <v>#N/A</v>
      </c>
      <c r="M159" s="245"/>
      <c r="N159" s="245"/>
      <c r="O159" s="245" t="e">
        <f>IF(X158="H",IF($X159="Blancs",$H$3,IF($X159="Jaunes",$H$4,IF($X159="Bleus",$H$5,$H$6))),IF($X159="Blancs",$J$3,IF($X159="Jaunes",$J$4,IF($X159="Bleus",$J$5,$J$6))))</f>
        <v>#N/A</v>
      </c>
      <c r="P159" s="245"/>
      <c r="Q159" s="246" t="e">
        <f>ROUND((G159*(L159/113)+(O159-AA162)),0)</f>
        <v>#N/A</v>
      </c>
      <c r="R159" s="246"/>
      <c r="S159" s="246"/>
      <c r="T159" s="246"/>
      <c r="U159" s="1"/>
      <c r="V159" s="266" t="s">
        <v>108</v>
      </c>
      <c r="W159" s="267"/>
      <c r="X159" s="187" t="e">
        <f>INDEX($C$11:$AC$40,MATCH(G158,$C$11:$C$40,0),26)</f>
        <v>#N/A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8">H$9</f>
        <v>4</v>
      </c>
      <c r="I162" s="103">
        <f t="shared" si="58"/>
        <v>5</v>
      </c>
      <c r="J162" s="103">
        <f t="shared" si="58"/>
        <v>4</v>
      </c>
      <c r="K162" s="103">
        <f t="shared" si="58"/>
        <v>3</v>
      </c>
      <c r="L162" s="103">
        <f t="shared" si="58"/>
        <v>5</v>
      </c>
      <c r="M162" s="103">
        <f t="shared" si="58"/>
        <v>3</v>
      </c>
      <c r="N162" s="103">
        <f t="shared" si="58"/>
        <v>5</v>
      </c>
      <c r="O162" s="103">
        <f t="shared" si="58"/>
        <v>3</v>
      </c>
      <c r="P162" s="104">
        <f>SUM(G162:O162)</f>
        <v>36</v>
      </c>
      <c r="Q162" s="103">
        <f t="shared" ref="Q162:Y162" si="59">Q$9</f>
        <v>4</v>
      </c>
      <c r="R162" s="105">
        <f t="shared" si="59"/>
        <v>4</v>
      </c>
      <c r="S162" s="105">
        <f t="shared" si="59"/>
        <v>3</v>
      </c>
      <c r="T162" s="105">
        <f t="shared" si="59"/>
        <v>5</v>
      </c>
      <c r="U162" s="105">
        <f t="shared" si="59"/>
        <v>3</v>
      </c>
      <c r="V162" s="105">
        <f t="shared" si="59"/>
        <v>4</v>
      </c>
      <c r="W162" s="105">
        <f t="shared" si="59"/>
        <v>4</v>
      </c>
      <c r="X162" s="105">
        <f t="shared" si="59"/>
        <v>5</v>
      </c>
      <c r="Y162" s="106">
        <f t="shared" si="5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60">H$10</f>
        <v>8</v>
      </c>
      <c r="I163" s="108">
        <f t="shared" si="60"/>
        <v>12</v>
      </c>
      <c r="J163" s="108">
        <f t="shared" si="60"/>
        <v>14</v>
      </c>
      <c r="K163" s="108">
        <f t="shared" si="60"/>
        <v>2</v>
      </c>
      <c r="L163" s="108">
        <f t="shared" si="60"/>
        <v>10</v>
      </c>
      <c r="M163" s="108">
        <f t="shared" si="60"/>
        <v>18</v>
      </c>
      <c r="N163" s="108">
        <f t="shared" si="60"/>
        <v>16</v>
      </c>
      <c r="O163" s="109">
        <f t="shared" si="60"/>
        <v>6</v>
      </c>
      <c r="P163" s="110"/>
      <c r="Q163" s="111">
        <f t="shared" ref="Q163:Y163" si="61">Q$10</f>
        <v>1</v>
      </c>
      <c r="R163" s="112">
        <f t="shared" si="61"/>
        <v>9</v>
      </c>
      <c r="S163" s="112">
        <f t="shared" si="61"/>
        <v>11</v>
      </c>
      <c r="T163" s="112">
        <f t="shared" si="61"/>
        <v>5</v>
      </c>
      <c r="U163" s="112">
        <f t="shared" si="61"/>
        <v>17</v>
      </c>
      <c r="V163" s="112">
        <f t="shared" si="61"/>
        <v>15</v>
      </c>
      <c r="W163" s="112">
        <f t="shared" si="61"/>
        <v>3</v>
      </c>
      <c r="X163" s="112">
        <f t="shared" si="61"/>
        <v>13</v>
      </c>
      <c r="Y163" s="109">
        <f t="shared" si="6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 t="e">
        <f>IF($Q159&lt;=18,IF(G163&lt;=$Q159,1,0),IF($Q159&lt;=36,IF(G163&lt;=($Q159-18),2,1),IF($Q159&lt;=54,IF(G163&lt;=($Q159-36),3,2),IF($Q159&gt;54,IF(G163&lt;=($Q159-54),4,3)))))</f>
        <v>#N/A</v>
      </c>
      <c r="H164" s="115" t="e">
        <f t="shared" ref="H164:O164" si="62">IF($Q159&lt;=18,IF(H163&lt;=$Q159,1,0),IF($Q159&lt;=36,IF(H163&lt;=($Q159-18),2,1),IF($Q159&lt;=54,IF(H163&lt;=($Q159-36),3,2),IF($Q159&gt;54,IF(H163&lt;=($Q159-54),4,3)))))</f>
        <v>#N/A</v>
      </c>
      <c r="I164" s="115" t="e">
        <f t="shared" si="62"/>
        <v>#N/A</v>
      </c>
      <c r="J164" s="115" t="e">
        <f t="shared" si="62"/>
        <v>#N/A</v>
      </c>
      <c r="K164" s="115" t="e">
        <f t="shared" si="62"/>
        <v>#N/A</v>
      </c>
      <c r="L164" s="115" t="e">
        <f t="shared" si="62"/>
        <v>#N/A</v>
      </c>
      <c r="M164" s="115" t="e">
        <f t="shared" si="62"/>
        <v>#N/A</v>
      </c>
      <c r="N164" s="115" t="e">
        <f t="shared" si="62"/>
        <v>#N/A</v>
      </c>
      <c r="O164" s="116" t="e">
        <f t="shared" si="62"/>
        <v>#N/A</v>
      </c>
      <c r="P164" s="117" t="e">
        <f>SUM(G164:O164)</f>
        <v>#N/A</v>
      </c>
      <c r="Q164" s="116" t="e">
        <f t="shared" ref="Q164:Y164" si="63">IF($Q159&lt;=18,IF(Q163&lt;=$Q159,1,0),IF($Q159&lt;=36,IF(Q163&lt;=($Q159-18),2,1),IF($Q159&lt;=54,IF(Q163&lt;=($Q159-36),3,2),IF($Q159&gt;54,IF(Q163&lt;=($Q159-54),4,3)))))</f>
        <v>#N/A</v>
      </c>
      <c r="R164" s="116" t="e">
        <f t="shared" si="63"/>
        <v>#N/A</v>
      </c>
      <c r="S164" s="116" t="e">
        <f t="shared" si="63"/>
        <v>#N/A</v>
      </c>
      <c r="T164" s="116" t="e">
        <f t="shared" si="63"/>
        <v>#N/A</v>
      </c>
      <c r="U164" s="116" t="e">
        <f t="shared" si="63"/>
        <v>#N/A</v>
      </c>
      <c r="V164" s="116" t="e">
        <f t="shared" si="63"/>
        <v>#N/A</v>
      </c>
      <c r="W164" s="116" t="e">
        <f t="shared" si="63"/>
        <v>#N/A</v>
      </c>
      <c r="X164" s="116" t="e">
        <f t="shared" si="63"/>
        <v>#N/A</v>
      </c>
      <c r="Y164" s="116" t="e">
        <f t="shared" si="63"/>
        <v>#N/A</v>
      </c>
      <c r="Z164" s="118" t="e">
        <f>SUM(Q164:Y164)</f>
        <v>#N/A</v>
      </c>
      <c r="AA164" s="119" t="e">
        <f>P164+Z164</f>
        <v>#N/A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4">G14</f>
        <v>10</v>
      </c>
      <c r="H165" s="121">
        <f t="shared" si="64"/>
        <v>10</v>
      </c>
      <c r="I165" s="121">
        <f t="shared" si="64"/>
        <v>10</v>
      </c>
      <c r="J165" s="121">
        <f t="shared" si="64"/>
        <v>10</v>
      </c>
      <c r="K165" s="121">
        <f t="shared" si="64"/>
        <v>10</v>
      </c>
      <c r="L165" s="121">
        <f t="shared" si="64"/>
        <v>10</v>
      </c>
      <c r="M165" s="121">
        <f t="shared" si="64"/>
        <v>10</v>
      </c>
      <c r="N165" s="121">
        <f t="shared" si="64"/>
        <v>10</v>
      </c>
      <c r="O165" s="121">
        <f t="shared" si="64"/>
        <v>10</v>
      </c>
      <c r="P165" s="122">
        <f>SUM(G165:O165)</f>
        <v>90</v>
      </c>
      <c r="Q165" s="123">
        <f t="shared" ref="Q165:Y165" si="65">Q14</f>
        <v>10</v>
      </c>
      <c r="R165" s="121">
        <f t="shared" si="65"/>
        <v>10</v>
      </c>
      <c r="S165" s="121">
        <f t="shared" si="65"/>
        <v>10</v>
      </c>
      <c r="T165" s="121">
        <f t="shared" si="65"/>
        <v>10</v>
      </c>
      <c r="U165" s="121">
        <f t="shared" si="65"/>
        <v>10</v>
      </c>
      <c r="V165" s="121">
        <f t="shared" si="65"/>
        <v>10</v>
      </c>
      <c r="W165" s="121">
        <f t="shared" si="65"/>
        <v>10</v>
      </c>
      <c r="X165" s="121">
        <f t="shared" si="65"/>
        <v>10</v>
      </c>
      <c r="Y165" s="124">
        <f t="shared" si="65"/>
        <v>10</v>
      </c>
      <c r="Z165" s="122">
        <f>SUM(Q165:Y165)</f>
        <v>90</v>
      </c>
      <c r="AA165" s="125">
        <f>P165+Z165</f>
        <v>180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0</v>
      </c>
      <c r="H166" s="127">
        <f t="shared" ref="H166:O166" si="66">IF(H165-H162=-1,3+H164)+IF(H165-H162=0,2+H164)+IF(H165-H162=1,1+H164)+IF(H165-H162=2,H164)+IF(H165-H162=3,IF(H164-1&gt;0,H164-1,0))+IF(H165-H162=4,IF(H164-2&gt;0,H164-2,0))</f>
        <v>0</v>
      </c>
      <c r="I166" s="127">
        <f t="shared" si="66"/>
        <v>0</v>
      </c>
      <c r="J166" s="127">
        <f t="shared" si="66"/>
        <v>0</v>
      </c>
      <c r="K166" s="127">
        <f t="shared" si="66"/>
        <v>0</v>
      </c>
      <c r="L166" s="127">
        <f t="shared" si="66"/>
        <v>0</v>
      </c>
      <c r="M166" s="127">
        <f t="shared" si="66"/>
        <v>0</v>
      </c>
      <c r="N166" s="127">
        <f t="shared" si="66"/>
        <v>0</v>
      </c>
      <c r="O166" s="128">
        <f t="shared" si="66"/>
        <v>0</v>
      </c>
      <c r="P166" s="129">
        <f>SUM(G166:O166)</f>
        <v>0</v>
      </c>
      <c r="Q166" s="130">
        <f t="shared" ref="Q166:Y166" si="67">IF(Q165-Q162=-1,3+Q164)+IF(Q165-Q162=0,2+Q164)+IF(Q165-Q162=1,1+Q164)+IF(Q165-Q162=2,Q164)+IF(Q165-Q162=3,IF(Q164-1&gt;0,Q164-1,0))+IF(Q165-Q162=4,IF(Q164-2&gt;0,Q164-2,0))</f>
        <v>0</v>
      </c>
      <c r="R166" s="131">
        <f t="shared" si="67"/>
        <v>0</v>
      </c>
      <c r="S166" s="131">
        <f t="shared" si="67"/>
        <v>0</v>
      </c>
      <c r="T166" s="131">
        <f t="shared" si="67"/>
        <v>0</v>
      </c>
      <c r="U166" s="131">
        <f t="shared" si="67"/>
        <v>0</v>
      </c>
      <c r="V166" s="131">
        <f t="shared" si="67"/>
        <v>0</v>
      </c>
      <c r="W166" s="131">
        <f t="shared" si="67"/>
        <v>0</v>
      </c>
      <c r="X166" s="131">
        <f t="shared" si="67"/>
        <v>0</v>
      </c>
      <c r="Y166" s="128">
        <f t="shared" si="67"/>
        <v>0</v>
      </c>
      <c r="Z166" s="129">
        <f>SUM(Q166:Y166)</f>
        <v>0</v>
      </c>
      <c r="AA166" s="132">
        <f>P166+Z166</f>
        <v>0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8">IF(G165-G162=-2,4)+IF(G165-G162=-1,3)+IF(G165-G162=0,2)+IF(G165-G162=1,1)+IF(G165-G162&gt;2,0)</f>
        <v>0</v>
      </c>
      <c r="H167" s="134">
        <f t="shared" si="68"/>
        <v>0</v>
      </c>
      <c r="I167" s="134">
        <f t="shared" si="68"/>
        <v>0</v>
      </c>
      <c r="J167" s="134">
        <f t="shared" si="68"/>
        <v>0</v>
      </c>
      <c r="K167" s="134">
        <f t="shared" si="68"/>
        <v>0</v>
      </c>
      <c r="L167" s="134">
        <f t="shared" si="68"/>
        <v>0</v>
      </c>
      <c r="M167" s="134">
        <f t="shared" si="68"/>
        <v>0</v>
      </c>
      <c r="N167" s="134">
        <f t="shared" si="68"/>
        <v>0</v>
      </c>
      <c r="O167" s="135">
        <f t="shared" si="68"/>
        <v>0</v>
      </c>
      <c r="P167" s="136">
        <f>SUM(G167:O167)</f>
        <v>0</v>
      </c>
      <c r="Q167" s="135">
        <f t="shared" ref="Q167:Y167" si="69">IF(Q165-Q162=-2,4)+IF(Q165-Q162=-1,3)+IF(Q165-Q162=0,2)+IF(Q165-Q162=1,1)+IF(Q165-Q162&gt;2,0)</f>
        <v>0</v>
      </c>
      <c r="R167" s="135">
        <f t="shared" si="69"/>
        <v>0</v>
      </c>
      <c r="S167" s="135">
        <f t="shared" si="69"/>
        <v>0</v>
      </c>
      <c r="T167" s="135">
        <f t="shared" si="69"/>
        <v>0</v>
      </c>
      <c r="U167" s="135">
        <f t="shared" si="69"/>
        <v>0</v>
      </c>
      <c r="V167" s="135">
        <f t="shared" si="69"/>
        <v>0</v>
      </c>
      <c r="W167" s="135">
        <f t="shared" si="69"/>
        <v>0</v>
      </c>
      <c r="X167" s="135">
        <f t="shared" si="69"/>
        <v>0</v>
      </c>
      <c r="Y167" s="135">
        <f t="shared" si="69"/>
        <v>0</v>
      </c>
      <c r="Z167" s="136">
        <f>SUM(Q167:Y167)</f>
        <v>0</v>
      </c>
      <c r="AA167" s="137">
        <f>P167+Z167</f>
        <v>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6</v>
      </c>
      <c r="H168" s="24">
        <f t="shared" ref="H168:O168" si="70">H165-H162</f>
        <v>6</v>
      </c>
      <c r="I168" s="24">
        <f t="shared" si="70"/>
        <v>5</v>
      </c>
      <c r="J168" s="24">
        <f t="shared" si="70"/>
        <v>6</v>
      </c>
      <c r="K168" s="24">
        <f t="shared" si="70"/>
        <v>7</v>
      </c>
      <c r="L168" s="24">
        <f t="shared" si="70"/>
        <v>5</v>
      </c>
      <c r="M168" s="24">
        <f t="shared" si="70"/>
        <v>7</v>
      </c>
      <c r="N168" s="24">
        <f t="shared" si="70"/>
        <v>5</v>
      </c>
      <c r="O168" s="15">
        <f t="shared" si="70"/>
        <v>7</v>
      </c>
      <c r="P168" s="15"/>
      <c r="Q168" s="15">
        <f t="shared" ref="Q168:Y168" si="71">Q165-Q162</f>
        <v>6</v>
      </c>
      <c r="R168" s="15">
        <f t="shared" si="71"/>
        <v>6</v>
      </c>
      <c r="S168" s="15">
        <f t="shared" si="71"/>
        <v>7</v>
      </c>
      <c r="T168" s="15">
        <f t="shared" si="71"/>
        <v>5</v>
      </c>
      <c r="U168" s="15">
        <f t="shared" si="71"/>
        <v>7</v>
      </c>
      <c r="V168" s="15">
        <f t="shared" si="71"/>
        <v>6</v>
      </c>
      <c r="W168" s="15">
        <f t="shared" si="71"/>
        <v>6</v>
      </c>
      <c r="X168" s="15">
        <f t="shared" si="71"/>
        <v>5</v>
      </c>
      <c r="Y168" s="15">
        <f t="shared" si="71"/>
        <v>6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0</v>
      </c>
      <c r="P171" s="241" t="s">
        <v>86</v>
      </c>
      <c r="Q171" s="241"/>
      <c r="R171" s="241"/>
      <c r="S171" s="241"/>
      <c r="T171" s="241"/>
      <c r="U171" s="141">
        <f>COUNTIF(G168:Y168,"=2")</f>
        <v>0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0</v>
      </c>
      <c r="P172" s="241" t="s">
        <v>89</v>
      </c>
      <c r="Q172" s="241"/>
      <c r="R172" s="241"/>
      <c r="S172" s="241"/>
      <c r="T172" s="241"/>
      <c r="U172" s="144">
        <f>COUNTIF(G168:Y168,"&gt;=3")</f>
        <v>18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0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0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18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>
        <f>C15</f>
        <v>0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e">
        <f>INDEX($C$11:$AC$40,MATCH(G181,$C$11:$C$40,0),27)</f>
        <v>#N/A</v>
      </c>
      <c r="Z181" s="75" t="s">
        <v>16</v>
      </c>
      <c r="AA181" s="96">
        <f>$D$3</f>
        <v>37684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20</v>
      </c>
      <c r="H182" s="245"/>
      <c r="I182" s="245"/>
      <c r="J182" s="245"/>
      <c r="K182" s="1"/>
      <c r="L182" s="245" t="e">
        <f>IF(X181="H",IF($X182="Blancs",$G$3,IF($X182="Jaunes",$G$4,IF($X182="Bleus",$G$5,$G$6))),IF($X182="Blancs",$I$3,IF($X182="Jaunes",$I$4,IF($X182="Bleus",$I$5,$I$6))))</f>
        <v>#N/A</v>
      </c>
      <c r="M182" s="245"/>
      <c r="N182" s="245"/>
      <c r="O182" s="245" t="e">
        <f>IF(X181="H",IF($X182="Blancs",$H$3,IF($X182="Jaunes",$H$4,IF($X182="Bleus",$H$5,$H$6))),IF($X182="Blancs",$J$3,IF($X182="Jaunes",$J$4,IF($X182="Bleus",$J$5,$J$6))))</f>
        <v>#N/A</v>
      </c>
      <c r="P182" s="245"/>
      <c r="Q182" s="246" t="e">
        <f>ROUND((G182*(L182/113)+(O182-AA185)),0)</f>
        <v>#N/A</v>
      </c>
      <c r="R182" s="246"/>
      <c r="S182" s="246"/>
      <c r="T182" s="246"/>
      <c r="U182" s="1"/>
      <c r="V182" s="266" t="s">
        <v>108</v>
      </c>
      <c r="W182" s="267"/>
      <c r="X182" s="187" t="e">
        <f>INDEX($C$11:$AC$40,MATCH(G181,$C$11:$C$40,0),26)</f>
        <v>#N/A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2">H$9</f>
        <v>4</v>
      </c>
      <c r="I185" s="103">
        <f t="shared" si="72"/>
        <v>5</v>
      </c>
      <c r="J185" s="103">
        <f t="shared" si="72"/>
        <v>4</v>
      </c>
      <c r="K185" s="103">
        <f t="shared" si="72"/>
        <v>3</v>
      </c>
      <c r="L185" s="103">
        <f t="shared" si="72"/>
        <v>5</v>
      </c>
      <c r="M185" s="103">
        <f t="shared" si="72"/>
        <v>3</v>
      </c>
      <c r="N185" s="103">
        <f t="shared" si="72"/>
        <v>5</v>
      </c>
      <c r="O185" s="103">
        <f t="shared" si="72"/>
        <v>3</v>
      </c>
      <c r="P185" s="104">
        <f>SUM(G185:O185)</f>
        <v>36</v>
      </c>
      <c r="Q185" s="103">
        <f t="shared" ref="Q185:Y185" si="73">Q$9</f>
        <v>4</v>
      </c>
      <c r="R185" s="105">
        <f t="shared" si="73"/>
        <v>4</v>
      </c>
      <c r="S185" s="105">
        <f t="shared" si="73"/>
        <v>3</v>
      </c>
      <c r="T185" s="105">
        <f t="shared" si="73"/>
        <v>5</v>
      </c>
      <c r="U185" s="105">
        <f t="shared" si="73"/>
        <v>3</v>
      </c>
      <c r="V185" s="105">
        <f t="shared" si="73"/>
        <v>4</v>
      </c>
      <c r="W185" s="105">
        <f t="shared" si="73"/>
        <v>4</v>
      </c>
      <c r="X185" s="105">
        <f t="shared" si="73"/>
        <v>5</v>
      </c>
      <c r="Y185" s="106">
        <f t="shared" si="73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74">H$10</f>
        <v>8</v>
      </c>
      <c r="I186" s="108">
        <f t="shared" si="74"/>
        <v>12</v>
      </c>
      <c r="J186" s="108">
        <f t="shared" si="74"/>
        <v>14</v>
      </c>
      <c r="K186" s="108">
        <f t="shared" si="74"/>
        <v>2</v>
      </c>
      <c r="L186" s="108">
        <f t="shared" si="74"/>
        <v>10</v>
      </c>
      <c r="M186" s="108">
        <f t="shared" si="74"/>
        <v>18</v>
      </c>
      <c r="N186" s="108">
        <f t="shared" si="74"/>
        <v>16</v>
      </c>
      <c r="O186" s="109">
        <f t="shared" si="74"/>
        <v>6</v>
      </c>
      <c r="P186" s="110"/>
      <c r="Q186" s="111">
        <f t="shared" ref="Q186:Y186" si="75">Q$10</f>
        <v>1</v>
      </c>
      <c r="R186" s="112">
        <f t="shared" si="75"/>
        <v>9</v>
      </c>
      <c r="S186" s="112">
        <f t="shared" si="75"/>
        <v>11</v>
      </c>
      <c r="T186" s="112">
        <f t="shared" si="75"/>
        <v>5</v>
      </c>
      <c r="U186" s="112">
        <f t="shared" si="75"/>
        <v>17</v>
      </c>
      <c r="V186" s="112">
        <f t="shared" si="75"/>
        <v>15</v>
      </c>
      <c r="W186" s="112">
        <f t="shared" si="75"/>
        <v>3</v>
      </c>
      <c r="X186" s="112">
        <f t="shared" si="75"/>
        <v>13</v>
      </c>
      <c r="Y186" s="109">
        <f t="shared" si="75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 t="e">
        <f>IF($Q182&lt;=18,IF(G186&lt;=$Q182,1,0),IF($Q182&lt;=36,IF(G186&lt;=($Q182-18),2,1),IF($Q182&lt;=54,IF(G186&lt;=($Q182-36),3,2),IF($Q182&gt;54,IF(G186&lt;=($Q182-54),4,3)))))</f>
        <v>#N/A</v>
      </c>
      <c r="H187" s="115" t="e">
        <f t="shared" ref="H187:O187" si="76">IF($Q182&lt;=18,IF(H186&lt;=$Q182,1,0),IF($Q182&lt;=36,IF(H186&lt;=($Q182-18),2,1),IF($Q182&lt;=54,IF(H186&lt;=($Q182-36),3,2),IF($Q182&gt;54,IF(H186&lt;=($Q182-54),4,3)))))</f>
        <v>#N/A</v>
      </c>
      <c r="I187" s="115" t="e">
        <f t="shared" si="76"/>
        <v>#N/A</v>
      </c>
      <c r="J187" s="115" t="e">
        <f t="shared" si="76"/>
        <v>#N/A</v>
      </c>
      <c r="K187" s="115" t="e">
        <f t="shared" si="76"/>
        <v>#N/A</v>
      </c>
      <c r="L187" s="115" t="e">
        <f t="shared" si="76"/>
        <v>#N/A</v>
      </c>
      <c r="M187" s="115" t="e">
        <f t="shared" si="76"/>
        <v>#N/A</v>
      </c>
      <c r="N187" s="115" t="e">
        <f t="shared" si="76"/>
        <v>#N/A</v>
      </c>
      <c r="O187" s="116" t="e">
        <f t="shared" si="76"/>
        <v>#N/A</v>
      </c>
      <c r="P187" s="117" t="e">
        <f>SUM(G187:O187)</f>
        <v>#N/A</v>
      </c>
      <c r="Q187" s="116" t="e">
        <f t="shared" ref="Q187:Y187" si="77">IF($Q182&lt;=18,IF(Q186&lt;=$Q182,1,0),IF($Q182&lt;=36,IF(Q186&lt;=($Q182-18),2,1),IF($Q182&lt;=54,IF(Q186&lt;=($Q182-36),3,2),IF($Q182&gt;54,IF(Q186&lt;=($Q182-54),4,3)))))</f>
        <v>#N/A</v>
      </c>
      <c r="R187" s="116" t="e">
        <f t="shared" si="77"/>
        <v>#N/A</v>
      </c>
      <c r="S187" s="116" t="e">
        <f t="shared" si="77"/>
        <v>#N/A</v>
      </c>
      <c r="T187" s="116" t="e">
        <f t="shared" si="77"/>
        <v>#N/A</v>
      </c>
      <c r="U187" s="116" t="e">
        <f t="shared" si="77"/>
        <v>#N/A</v>
      </c>
      <c r="V187" s="116" t="e">
        <f t="shared" si="77"/>
        <v>#N/A</v>
      </c>
      <c r="W187" s="116" t="e">
        <f t="shared" si="77"/>
        <v>#N/A</v>
      </c>
      <c r="X187" s="116" t="e">
        <f t="shared" si="77"/>
        <v>#N/A</v>
      </c>
      <c r="Y187" s="116" t="e">
        <f t="shared" si="77"/>
        <v>#N/A</v>
      </c>
      <c r="Z187" s="118" t="e">
        <f>SUM(Q187:Y187)</f>
        <v>#N/A</v>
      </c>
      <c r="AA187" s="119" t="e">
        <f>P187+Z187</f>
        <v>#N/A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8">G15</f>
        <v>10</v>
      </c>
      <c r="H188" s="121">
        <f t="shared" si="78"/>
        <v>10</v>
      </c>
      <c r="I188" s="121">
        <f t="shared" si="78"/>
        <v>10</v>
      </c>
      <c r="J188" s="121">
        <f t="shared" si="78"/>
        <v>10</v>
      </c>
      <c r="K188" s="121">
        <f t="shared" si="78"/>
        <v>10</v>
      </c>
      <c r="L188" s="121">
        <f t="shared" si="78"/>
        <v>10</v>
      </c>
      <c r="M188" s="121">
        <f t="shared" si="78"/>
        <v>10</v>
      </c>
      <c r="N188" s="121">
        <f t="shared" si="78"/>
        <v>10</v>
      </c>
      <c r="O188" s="121">
        <f t="shared" si="78"/>
        <v>10</v>
      </c>
      <c r="P188" s="122">
        <f>SUM(G188:O188)</f>
        <v>90</v>
      </c>
      <c r="Q188" s="123">
        <f t="shared" ref="Q188:Y188" si="79">Q15</f>
        <v>10</v>
      </c>
      <c r="R188" s="121">
        <f t="shared" si="79"/>
        <v>10</v>
      </c>
      <c r="S188" s="121">
        <f t="shared" si="79"/>
        <v>10</v>
      </c>
      <c r="T188" s="121">
        <f t="shared" si="79"/>
        <v>10</v>
      </c>
      <c r="U188" s="121">
        <f t="shared" si="79"/>
        <v>10</v>
      </c>
      <c r="V188" s="121">
        <f t="shared" si="79"/>
        <v>10</v>
      </c>
      <c r="W188" s="121">
        <f t="shared" si="79"/>
        <v>10</v>
      </c>
      <c r="X188" s="121">
        <f t="shared" si="79"/>
        <v>10</v>
      </c>
      <c r="Y188" s="124">
        <f t="shared" si="79"/>
        <v>10</v>
      </c>
      <c r="Z188" s="122">
        <f>SUM(Q188:Y188)</f>
        <v>90</v>
      </c>
      <c r="AA188" s="125">
        <f>P188+Z188</f>
        <v>180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0">IF(H188-H185=-1,3+H187)+IF(H188-H185=0,2+H187)+IF(H188-H185=1,1+H187)+IF(H188-H185=2,H187)+IF(H188-H185=3,IF(H187-1&gt;0,H187-1,0))+IF(H188-H185=4,IF(H187-2&gt;0,H187-2,0))</f>
        <v>0</v>
      </c>
      <c r="I189" s="127">
        <f t="shared" si="80"/>
        <v>0</v>
      </c>
      <c r="J189" s="127">
        <f t="shared" si="80"/>
        <v>0</v>
      </c>
      <c r="K189" s="127">
        <f t="shared" si="80"/>
        <v>0</v>
      </c>
      <c r="L189" s="127">
        <f t="shared" si="80"/>
        <v>0</v>
      </c>
      <c r="M189" s="127">
        <f t="shared" si="80"/>
        <v>0</v>
      </c>
      <c r="N189" s="127">
        <f t="shared" si="80"/>
        <v>0</v>
      </c>
      <c r="O189" s="128">
        <f t="shared" si="80"/>
        <v>0</v>
      </c>
      <c r="P189" s="129">
        <f>SUM(G189:O189)</f>
        <v>0</v>
      </c>
      <c r="Q189" s="130">
        <f t="shared" ref="Q189:Y189" si="81">IF(Q188-Q185=-1,3+Q187)+IF(Q188-Q185=0,2+Q187)+IF(Q188-Q185=1,1+Q187)+IF(Q188-Q185=2,Q187)+IF(Q188-Q185=3,IF(Q187-1&gt;0,Q187-1,0))+IF(Q188-Q185=4,IF(Q187-2&gt;0,Q187-2,0))</f>
        <v>0</v>
      </c>
      <c r="R189" s="131">
        <f t="shared" si="81"/>
        <v>0</v>
      </c>
      <c r="S189" s="131">
        <f t="shared" si="81"/>
        <v>0</v>
      </c>
      <c r="T189" s="131">
        <f t="shared" si="81"/>
        <v>0</v>
      </c>
      <c r="U189" s="131">
        <f t="shared" si="81"/>
        <v>0</v>
      </c>
      <c r="V189" s="131">
        <f t="shared" si="81"/>
        <v>0</v>
      </c>
      <c r="W189" s="131">
        <f t="shared" si="81"/>
        <v>0</v>
      </c>
      <c r="X189" s="131">
        <f t="shared" si="81"/>
        <v>0</v>
      </c>
      <c r="Y189" s="128">
        <f t="shared" si="81"/>
        <v>0</v>
      </c>
      <c r="Z189" s="129">
        <f>SUM(Q189:Y189)</f>
        <v>0</v>
      </c>
      <c r="AA189" s="132">
        <f>P189+Z189</f>
        <v>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2">IF(G188-G185=-2,4)+IF(G188-G185=-1,3)+IF(G188-G185=0,2)+IF(G188-G185=1,1)+IF(G188-G185&gt;2,0)</f>
        <v>0</v>
      </c>
      <c r="H190" s="134">
        <f t="shared" si="82"/>
        <v>0</v>
      </c>
      <c r="I190" s="134">
        <f t="shared" si="82"/>
        <v>0</v>
      </c>
      <c r="J190" s="134">
        <f t="shared" si="82"/>
        <v>0</v>
      </c>
      <c r="K190" s="134">
        <f t="shared" si="82"/>
        <v>0</v>
      </c>
      <c r="L190" s="134">
        <f t="shared" si="82"/>
        <v>0</v>
      </c>
      <c r="M190" s="134">
        <f t="shared" si="82"/>
        <v>0</v>
      </c>
      <c r="N190" s="134">
        <f t="shared" si="82"/>
        <v>0</v>
      </c>
      <c r="O190" s="135">
        <f t="shared" si="82"/>
        <v>0</v>
      </c>
      <c r="P190" s="136">
        <f>SUM(G190:O190)</f>
        <v>0</v>
      </c>
      <c r="Q190" s="135">
        <f t="shared" ref="Q190:Y190" si="83">IF(Q188-Q185=-2,4)+IF(Q188-Q185=-1,3)+IF(Q188-Q185=0,2)+IF(Q188-Q185=1,1)+IF(Q188-Q185&gt;2,0)</f>
        <v>0</v>
      </c>
      <c r="R190" s="135">
        <f t="shared" si="83"/>
        <v>0</v>
      </c>
      <c r="S190" s="135">
        <f t="shared" si="83"/>
        <v>0</v>
      </c>
      <c r="T190" s="135">
        <f t="shared" si="83"/>
        <v>0</v>
      </c>
      <c r="U190" s="135">
        <f t="shared" si="83"/>
        <v>0</v>
      </c>
      <c r="V190" s="135">
        <f t="shared" si="83"/>
        <v>0</v>
      </c>
      <c r="W190" s="135">
        <f t="shared" si="83"/>
        <v>0</v>
      </c>
      <c r="X190" s="135">
        <f t="shared" si="83"/>
        <v>0</v>
      </c>
      <c r="Y190" s="135">
        <f t="shared" si="83"/>
        <v>0</v>
      </c>
      <c r="Z190" s="136">
        <f>SUM(Q190:Y190)</f>
        <v>0</v>
      </c>
      <c r="AA190" s="137">
        <f>P190+Z190</f>
        <v>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6</v>
      </c>
      <c r="H191" s="24">
        <f t="shared" ref="H191:O191" si="84">H188-H185</f>
        <v>6</v>
      </c>
      <c r="I191" s="24">
        <f t="shared" si="84"/>
        <v>5</v>
      </c>
      <c r="J191" s="24">
        <f t="shared" si="84"/>
        <v>6</v>
      </c>
      <c r="K191" s="24">
        <f t="shared" si="84"/>
        <v>7</v>
      </c>
      <c r="L191" s="24">
        <f t="shared" si="84"/>
        <v>5</v>
      </c>
      <c r="M191" s="24">
        <f t="shared" si="84"/>
        <v>7</v>
      </c>
      <c r="N191" s="24">
        <f t="shared" si="84"/>
        <v>5</v>
      </c>
      <c r="O191" s="15">
        <f t="shared" si="84"/>
        <v>7</v>
      </c>
      <c r="P191" s="15"/>
      <c r="Q191" s="15">
        <f t="shared" ref="Q191:Y191" si="85">Q188-Q185</f>
        <v>6</v>
      </c>
      <c r="R191" s="15">
        <f t="shared" si="85"/>
        <v>6</v>
      </c>
      <c r="S191" s="15">
        <f t="shared" si="85"/>
        <v>7</v>
      </c>
      <c r="T191" s="15">
        <f t="shared" si="85"/>
        <v>5</v>
      </c>
      <c r="U191" s="15">
        <f t="shared" si="85"/>
        <v>7</v>
      </c>
      <c r="V191" s="15">
        <f t="shared" si="85"/>
        <v>6</v>
      </c>
      <c r="W191" s="15">
        <f t="shared" si="85"/>
        <v>6</v>
      </c>
      <c r="X191" s="15">
        <f t="shared" si="85"/>
        <v>5</v>
      </c>
      <c r="Y191" s="15">
        <f t="shared" si="85"/>
        <v>6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0</v>
      </c>
      <c r="P194" s="241" t="s">
        <v>86</v>
      </c>
      <c r="Q194" s="241"/>
      <c r="R194" s="241"/>
      <c r="S194" s="241"/>
      <c r="T194" s="241"/>
      <c r="U194" s="141">
        <f>COUNTIF(G191:Y191,"=2")</f>
        <v>0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0</v>
      </c>
      <c r="P195" s="241" t="s">
        <v>89</v>
      </c>
      <c r="Q195" s="241"/>
      <c r="R195" s="241"/>
      <c r="S195" s="241"/>
      <c r="T195" s="241"/>
      <c r="U195" s="144">
        <f>COUNTIF(G191:Y191,"&gt;=3")</f>
        <v>18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0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0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0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18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>
        <f>C16</f>
        <v>0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e">
        <f>INDEX($C$11:$AC$40,MATCH(G204,$C$11:$C$40,0),27)</f>
        <v>#N/A</v>
      </c>
      <c r="Z204" s="75" t="s">
        <v>16</v>
      </c>
      <c r="AA204" s="96">
        <f>$D$3</f>
        <v>37684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20</v>
      </c>
      <c r="H205" s="245"/>
      <c r="I205" s="245"/>
      <c r="J205" s="245"/>
      <c r="K205" s="1"/>
      <c r="L205" s="245" t="e">
        <f>IF(X204="H",IF($X205="Blancs",$G$3,IF($X205="Jaunes",$G$4,IF($X205="Bleus",$G$5,$G$6))),IF($X205="Blancs",$I$3,IF($X205="Jaunes",$I$4,IF($X205="Bleus",$I$5,$I$6))))</f>
        <v>#N/A</v>
      </c>
      <c r="M205" s="245"/>
      <c r="N205" s="245"/>
      <c r="O205" s="245" t="e">
        <f>IF(X204="H",IF($X205="Blancs",$H$3,IF($X205="Jaunes",$H$4,IF($X205="Bleus",$H$5,$H$6))),IF($X205="Blancs",$J$3,IF($X205="Jaunes",$J$4,IF($X205="Bleus",$J$5,$J$6))))</f>
        <v>#N/A</v>
      </c>
      <c r="P205" s="245"/>
      <c r="Q205" s="246" t="e">
        <f>ROUND((G205*(L205/113)+(O205-AA208)),0)</f>
        <v>#N/A</v>
      </c>
      <c r="R205" s="246"/>
      <c r="S205" s="246"/>
      <c r="T205" s="246"/>
      <c r="U205" s="1"/>
      <c r="V205" s="266" t="s">
        <v>108</v>
      </c>
      <c r="W205" s="267"/>
      <c r="X205" s="187" t="e">
        <f>INDEX($C$11:$AC$40,MATCH(G204,$C$11:$C$40,0),26)</f>
        <v>#N/A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6">H$9</f>
        <v>4</v>
      </c>
      <c r="I208" s="103">
        <f t="shared" si="86"/>
        <v>5</v>
      </c>
      <c r="J208" s="103">
        <f t="shared" si="86"/>
        <v>4</v>
      </c>
      <c r="K208" s="103">
        <f t="shared" si="86"/>
        <v>3</v>
      </c>
      <c r="L208" s="103">
        <f t="shared" si="86"/>
        <v>5</v>
      </c>
      <c r="M208" s="103">
        <f t="shared" si="86"/>
        <v>3</v>
      </c>
      <c r="N208" s="103">
        <f t="shared" si="86"/>
        <v>5</v>
      </c>
      <c r="O208" s="103">
        <f t="shared" si="86"/>
        <v>3</v>
      </c>
      <c r="P208" s="104">
        <f>SUM(G208:O208)</f>
        <v>36</v>
      </c>
      <c r="Q208" s="103">
        <f t="shared" ref="Q208:Y208" si="87">Q$9</f>
        <v>4</v>
      </c>
      <c r="R208" s="105">
        <f t="shared" si="87"/>
        <v>4</v>
      </c>
      <c r="S208" s="105">
        <f t="shared" si="87"/>
        <v>3</v>
      </c>
      <c r="T208" s="105">
        <f t="shared" si="87"/>
        <v>5</v>
      </c>
      <c r="U208" s="105">
        <f t="shared" si="87"/>
        <v>3</v>
      </c>
      <c r="V208" s="105">
        <f t="shared" si="87"/>
        <v>4</v>
      </c>
      <c r="W208" s="105">
        <f t="shared" si="87"/>
        <v>4</v>
      </c>
      <c r="X208" s="105">
        <f t="shared" si="87"/>
        <v>5</v>
      </c>
      <c r="Y208" s="106">
        <f t="shared" si="8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88">H$10</f>
        <v>8</v>
      </c>
      <c r="I209" s="108">
        <f t="shared" si="88"/>
        <v>12</v>
      </c>
      <c r="J209" s="108">
        <f t="shared" si="88"/>
        <v>14</v>
      </c>
      <c r="K209" s="108">
        <f t="shared" si="88"/>
        <v>2</v>
      </c>
      <c r="L209" s="108">
        <f t="shared" si="88"/>
        <v>10</v>
      </c>
      <c r="M209" s="108">
        <f t="shared" si="88"/>
        <v>18</v>
      </c>
      <c r="N209" s="108">
        <f t="shared" si="88"/>
        <v>16</v>
      </c>
      <c r="O209" s="109">
        <f t="shared" si="88"/>
        <v>6</v>
      </c>
      <c r="P209" s="110"/>
      <c r="Q209" s="111">
        <f t="shared" ref="Q209:Y209" si="89">Q$10</f>
        <v>1</v>
      </c>
      <c r="R209" s="112">
        <f t="shared" si="89"/>
        <v>9</v>
      </c>
      <c r="S209" s="112">
        <f t="shared" si="89"/>
        <v>11</v>
      </c>
      <c r="T209" s="112">
        <f t="shared" si="89"/>
        <v>5</v>
      </c>
      <c r="U209" s="112">
        <f t="shared" si="89"/>
        <v>17</v>
      </c>
      <c r="V209" s="112">
        <f t="shared" si="89"/>
        <v>15</v>
      </c>
      <c r="W209" s="112">
        <f t="shared" si="89"/>
        <v>3</v>
      </c>
      <c r="X209" s="112">
        <f t="shared" si="89"/>
        <v>13</v>
      </c>
      <c r="Y209" s="109">
        <f t="shared" si="8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 t="e">
        <f>IF($Q205&lt;=18,IF(G209&lt;=$Q205,1,0),IF($Q205&lt;=36,IF(G209&lt;=($Q205-18),2,1),IF($Q205&lt;=54,IF(G209&lt;=($Q205-36),3,2),IF($Q205&gt;54,IF(G209&lt;=($Q205-54),4,3)))))</f>
        <v>#N/A</v>
      </c>
      <c r="H210" s="115" t="e">
        <f t="shared" ref="H210:O210" si="90">IF($Q205&lt;=18,IF(H209&lt;=$Q205,1,0),IF($Q205&lt;=36,IF(H209&lt;=($Q205-18),2,1),IF($Q205&lt;=54,IF(H209&lt;=($Q205-36),3,2),IF($Q205&gt;54,IF(H209&lt;=($Q205-54),4,3)))))</f>
        <v>#N/A</v>
      </c>
      <c r="I210" s="115" t="e">
        <f t="shared" si="90"/>
        <v>#N/A</v>
      </c>
      <c r="J210" s="115" t="e">
        <f t="shared" si="90"/>
        <v>#N/A</v>
      </c>
      <c r="K210" s="115" t="e">
        <f t="shared" si="90"/>
        <v>#N/A</v>
      </c>
      <c r="L210" s="115" t="e">
        <f t="shared" si="90"/>
        <v>#N/A</v>
      </c>
      <c r="M210" s="115" t="e">
        <f t="shared" si="90"/>
        <v>#N/A</v>
      </c>
      <c r="N210" s="115" t="e">
        <f t="shared" si="90"/>
        <v>#N/A</v>
      </c>
      <c r="O210" s="116" t="e">
        <f t="shared" si="90"/>
        <v>#N/A</v>
      </c>
      <c r="P210" s="117" t="e">
        <f>SUM(G210:O210)</f>
        <v>#N/A</v>
      </c>
      <c r="Q210" s="116" t="e">
        <f t="shared" ref="Q210:Y210" si="91">IF($Q205&lt;=18,IF(Q209&lt;=$Q205,1,0),IF($Q205&lt;=36,IF(Q209&lt;=($Q205-18),2,1),IF($Q205&lt;=54,IF(Q209&lt;=($Q205-36),3,2),IF($Q205&gt;54,IF(Q209&lt;=($Q205-54),4,3)))))</f>
        <v>#N/A</v>
      </c>
      <c r="R210" s="116" t="e">
        <f t="shared" si="91"/>
        <v>#N/A</v>
      </c>
      <c r="S210" s="116" t="e">
        <f t="shared" si="91"/>
        <v>#N/A</v>
      </c>
      <c r="T210" s="116" t="e">
        <f t="shared" si="91"/>
        <v>#N/A</v>
      </c>
      <c r="U210" s="116" t="e">
        <f t="shared" si="91"/>
        <v>#N/A</v>
      </c>
      <c r="V210" s="116" t="e">
        <f t="shared" si="91"/>
        <v>#N/A</v>
      </c>
      <c r="W210" s="116" t="e">
        <f t="shared" si="91"/>
        <v>#N/A</v>
      </c>
      <c r="X210" s="116" t="e">
        <f t="shared" si="91"/>
        <v>#N/A</v>
      </c>
      <c r="Y210" s="116" t="e">
        <f t="shared" si="91"/>
        <v>#N/A</v>
      </c>
      <c r="Z210" s="118" t="e">
        <f>SUM(Q210:Y210)</f>
        <v>#N/A</v>
      </c>
      <c r="AA210" s="119" t="e">
        <f>P210+Z210</f>
        <v>#N/A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2">G16</f>
        <v>10</v>
      </c>
      <c r="H211" s="121">
        <f t="shared" si="92"/>
        <v>10</v>
      </c>
      <c r="I211" s="121">
        <f t="shared" si="92"/>
        <v>10</v>
      </c>
      <c r="J211" s="121">
        <f t="shared" si="92"/>
        <v>10</v>
      </c>
      <c r="K211" s="121">
        <f t="shared" si="92"/>
        <v>10</v>
      </c>
      <c r="L211" s="121">
        <f t="shared" si="92"/>
        <v>10</v>
      </c>
      <c r="M211" s="121">
        <f t="shared" si="92"/>
        <v>10</v>
      </c>
      <c r="N211" s="121">
        <f t="shared" si="92"/>
        <v>10</v>
      </c>
      <c r="O211" s="121">
        <f t="shared" si="92"/>
        <v>10</v>
      </c>
      <c r="P211" s="122">
        <f>SUM(G211:O211)</f>
        <v>90</v>
      </c>
      <c r="Q211" s="123">
        <f t="shared" ref="Q211:Y211" si="93">Q16</f>
        <v>10</v>
      </c>
      <c r="R211" s="121">
        <f t="shared" si="93"/>
        <v>10</v>
      </c>
      <c r="S211" s="121">
        <f t="shared" si="93"/>
        <v>10</v>
      </c>
      <c r="T211" s="121">
        <f t="shared" si="93"/>
        <v>10</v>
      </c>
      <c r="U211" s="121">
        <f t="shared" si="93"/>
        <v>10</v>
      </c>
      <c r="V211" s="121">
        <f t="shared" si="93"/>
        <v>10</v>
      </c>
      <c r="W211" s="121">
        <f t="shared" si="93"/>
        <v>10</v>
      </c>
      <c r="X211" s="121">
        <f t="shared" si="93"/>
        <v>10</v>
      </c>
      <c r="Y211" s="124">
        <f t="shared" si="93"/>
        <v>10</v>
      </c>
      <c r="Z211" s="122">
        <f>SUM(Q211:Y211)</f>
        <v>90</v>
      </c>
      <c r="AA211" s="125">
        <f>P211+Z211</f>
        <v>180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0</v>
      </c>
      <c r="H212" s="127">
        <f t="shared" ref="H212:O212" si="94">IF(H211-H208=-1,3+H210)+IF(H211-H208=0,2+H210)+IF(H211-H208=1,1+H210)+IF(H211-H208=2,H210)+IF(H211-H208=3,IF(H210-1&gt;0,H210-1,0))+IF(H211-H208=4,IF(H210-2&gt;0,H210-2,0))</f>
        <v>0</v>
      </c>
      <c r="I212" s="127">
        <f t="shared" si="94"/>
        <v>0</v>
      </c>
      <c r="J212" s="127">
        <f t="shared" si="94"/>
        <v>0</v>
      </c>
      <c r="K212" s="127">
        <f t="shared" si="94"/>
        <v>0</v>
      </c>
      <c r="L212" s="127">
        <f t="shared" si="94"/>
        <v>0</v>
      </c>
      <c r="M212" s="127">
        <f t="shared" si="94"/>
        <v>0</v>
      </c>
      <c r="N212" s="127">
        <f t="shared" si="94"/>
        <v>0</v>
      </c>
      <c r="O212" s="128">
        <f t="shared" si="94"/>
        <v>0</v>
      </c>
      <c r="P212" s="129">
        <f>SUM(G212:O212)</f>
        <v>0</v>
      </c>
      <c r="Q212" s="130">
        <f t="shared" ref="Q212:Y212" si="95">IF(Q211-Q208=-1,3+Q210)+IF(Q211-Q208=0,2+Q210)+IF(Q211-Q208=1,1+Q210)+IF(Q211-Q208=2,Q210)+IF(Q211-Q208=3,IF(Q210-1&gt;0,Q210-1,0))+IF(Q211-Q208=4,IF(Q210-2&gt;0,Q210-2,0))</f>
        <v>0</v>
      </c>
      <c r="R212" s="131">
        <f t="shared" si="95"/>
        <v>0</v>
      </c>
      <c r="S212" s="131">
        <f t="shared" si="95"/>
        <v>0</v>
      </c>
      <c r="T212" s="131">
        <f t="shared" si="95"/>
        <v>0</v>
      </c>
      <c r="U212" s="131">
        <f t="shared" si="95"/>
        <v>0</v>
      </c>
      <c r="V212" s="131">
        <f t="shared" si="95"/>
        <v>0</v>
      </c>
      <c r="W212" s="131">
        <f t="shared" si="95"/>
        <v>0</v>
      </c>
      <c r="X212" s="131">
        <f t="shared" si="95"/>
        <v>0</v>
      </c>
      <c r="Y212" s="128">
        <f t="shared" si="95"/>
        <v>0</v>
      </c>
      <c r="Z212" s="129">
        <f>SUM(Q212:Y212)</f>
        <v>0</v>
      </c>
      <c r="AA212" s="132">
        <f>P212+Z212</f>
        <v>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6">IF(G211-G208=-2,4)+IF(G211-G208=-1,3)+IF(G211-G208=0,2)+IF(G211-G208=1,1)+IF(G211-G208&gt;2,0)</f>
        <v>0</v>
      </c>
      <c r="H213" s="134">
        <f t="shared" si="96"/>
        <v>0</v>
      </c>
      <c r="I213" s="134">
        <f t="shared" si="96"/>
        <v>0</v>
      </c>
      <c r="J213" s="134">
        <f t="shared" si="96"/>
        <v>0</v>
      </c>
      <c r="K213" s="134">
        <f t="shared" si="96"/>
        <v>0</v>
      </c>
      <c r="L213" s="134">
        <f t="shared" si="96"/>
        <v>0</v>
      </c>
      <c r="M213" s="134">
        <f t="shared" si="96"/>
        <v>0</v>
      </c>
      <c r="N213" s="134">
        <f t="shared" si="96"/>
        <v>0</v>
      </c>
      <c r="O213" s="135">
        <f t="shared" si="96"/>
        <v>0</v>
      </c>
      <c r="P213" s="136">
        <f>SUM(G213:O213)</f>
        <v>0</v>
      </c>
      <c r="Q213" s="135">
        <f t="shared" ref="Q213:Y213" si="97">IF(Q211-Q208=-2,4)+IF(Q211-Q208=-1,3)+IF(Q211-Q208=0,2)+IF(Q211-Q208=1,1)+IF(Q211-Q208&gt;2,0)</f>
        <v>0</v>
      </c>
      <c r="R213" s="135">
        <f t="shared" si="97"/>
        <v>0</v>
      </c>
      <c r="S213" s="135">
        <f t="shared" si="97"/>
        <v>0</v>
      </c>
      <c r="T213" s="135">
        <f t="shared" si="97"/>
        <v>0</v>
      </c>
      <c r="U213" s="135">
        <f t="shared" si="97"/>
        <v>0</v>
      </c>
      <c r="V213" s="135">
        <f t="shared" si="97"/>
        <v>0</v>
      </c>
      <c r="W213" s="135">
        <f t="shared" si="97"/>
        <v>0</v>
      </c>
      <c r="X213" s="135">
        <f t="shared" si="97"/>
        <v>0</v>
      </c>
      <c r="Y213" s="135">
        <f t="shared" si="97"/>
        <v>0</v>
      </c>
      <c r="Z213" s="136">
        <f>SUM(Q213:Y213)</f>
        <v>0</v>
      </c>
      <c r="AA213" s="137">
        <f>P213+Z213</f>
        <v>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6</v>
      </c>
      <c r="H214" s="24">
        <f t="shared" ref="H214:O214" si="98">H211-H208</f>
        <v>6</v>
      </c>
      <c r="I214" s="24">
        <f t="shared" si="98"/>
        <v>5</v>
      </c>
      <c r="J214" s="24">
        <f t="shared" si="98"/>
        <v>6</v>
      </c>
      <c r="K214" s="24">
        <f t="shared" si="98"/>
        <v>7</v>
      </c>
      <c r="L214" s="24">
        <f t="shared" si="98"/>
        <v>5</v>
      </c>
      <c r="M214" s="24">
        <f t="shared" si="98"/>
        <v>7</v>
      </c>
      <c r="N214" s="24">
        <f t="shared" si="98"/>
        <v>5</v>
      </c>
      <c r="O214" s="15">
        <f t="shared" si="98"/>
        <v>7</v>
      </c>
      <c r="P214" s="15"/>
      <c r="Q214" s="15">
        <f t="shared" ref="Q214:Y214" si="99">Q211-Q208</f>
        <v>6</v>
      </c>
      <c r="R214" s="15">
        <f t="shared" si="99"/>
        <v>6</v>
      </c>
      <c r="S214" s="15">
        <f t="shared" si="99"/>
        <v>7</v>
      </c>
      <c r="T214" s="15">
        <f t="shared" si="99"/>
        <v>5</v>
      </c>
      <c r="U214" s="15">
        <f t="shared" si="99"/>
        <v>7</v>
      </c>
      <c r="V214" s="15">
        <f t="shared" si="99"/>
        <v>6</v>
      </c>
      <c r="W214" s="15">
        <f t="shared" si="99"/>
        <v>6</v>
      </c>
      <c r="X214" s="15">
        <f t="shared" si="99"/>
        <v>5</v>
      </c>
      <c r="Y214" s="15">
        <f t="shared" si="99"/>
        <v>6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0</v>
      </c>
      <c r="P217" s="241" t="s">
        <v>86</v>
      </c>
      <c r="Q217" s="241"/>
      <c r="R217" s="241"/>
      <c r="S217" s="241"/>
      <c r="T217" s="241"/>
      <c r="U217" s="141">
        <f>COUNTIF(G214:Y214,"=2")</f>
        <v>0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0</v>
      </c>
      <c r="P218" s="241" t="s">
        <v>89</v>
      </c>
      <c r="Q218" s="241"/>
      <c r="R218" s="241"/>
      <c r="S218" s="241"/>
      <c r="T218" s="241"/>
      <c r="U218" s="144">
        <f>COUNTIF(G214:Y214,"&gt;=3")</f>
        <v>18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0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0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0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18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>
        <f>C17</f>
        <v>0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e">
        <f>INDEX($C$11:$AC$40,MATCH(G227,$C$11:$C$40,0),27)</f>
        <v>#N/A</v>
      </c>
      <c r="Z227" s="75" t="s">
        <v>16</v>
      </c>
      <c r="AA227" s="96">
        <f>$D$3</f>
        <v>37684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20</v>
      </c>
      <c r="H228" s="245"/>
      <c r="I228" s="245"/>
      <c r="J228" s="245"/>
      <c r="K228" s="1"/>
      <c r="L228" s="245" t="e">
        <f>IF(X227="H",IF($X228="Blancs",$G$3,IF($X228="Jaunes",$G$4,IF($X228="Bleus",$G$5,$G$6))),IF($X228="Blancs",$I$3,IF($X228="Jaunes",$I$4,IF($X228="Bleus",$I$5,$I$6))))</f>
        <v>#N/A</v>
      </c>
      <c r="M228" s="245"/>
      <c r="N228" s="245"/>
      <c r="O228" s="245" t="e">
        <f>IF(X227="H",IF($X228="Blancs",$H$3,IF($X228="Jaunes",$H$4,IF($X228="Bleus",$H$5,$H$6))),IF($X228="Blancs",$J$3,IF($X228="Jaunes",$J$4,IF($X228="Bleus",$J$5,$J$6))))</f>
        <v>#N/A</v>
      </c>
      <c r="P228" s="245"/>
      <c r="Q228" s="246" t="e">
        <f>ROUND((G228*(L228/113)+(O228-AA231)),0)</f>
        <v>#N/A</v>
      </c>
      <c r="R228" s="246"/>
      <c r="S228" s="246"/>
      <c r="T228" s="246"/>
      <c r="U228" s="1"/>
      <c r="V228" s="266" t="s">
        <v>108</v>
      </c>
      <c r="W228" s="267"/>
      <c r="X228" s="187" t="e">
        <f>INDEX($C$11:$AC$40,MATCH(G227,$C$11:$C$40,0),26)</f>
        <v>#N/A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0">H$9</f>
        <v>4</v>
      </c>
      <c r="I231" s="103">
        <f t="shared" si="100"/>
        <v>5</v>
      </c>
      <c r="J231" s="103">
        <f t="shared" si="100"/>
        <v>4</v>
      </c>
      <c r="K231" s="103">
        <f t="shared" si="100"/>
        <v>3</v>
      </c>
      <c r="L231" s="103">
        <f t="shared" si="100"/>
        <v>5</v>
      </c>
      <c r="M231" s="103">
        <f t="shared" si="100"/>
        <v>3</v>
      </c>
      <c r="N231" s="103">
        <f t="shared" si="100"/>
        <v>5</v>
      </c>
      <c r="O231" s="103">
        <f t="shared" si="100"/>
        <v>3</v>
      </c>
      <c r="P231" s="104">
        <f>SUM(G231:O231)</f>
        <v>36</v>
      </c>
      <c r="Q231" s="103">
        <f t="shared" ref="Q231:Y231" si="101">Q$9</f>
        <v>4</v>
      </c>
      <c r="R231" s="105">
        <f t="shared" si="101"/>
        <v>4</v>
      </c>
      <c r="S231" s="105">
        <f t="shared" si="101"/>
        <v>3</v>
      </c>
      <c r="T231" s="105">
        <f t="shared" si="101"/>
        <v>5</v>
      </c>
      <c r="U231" s="105">
        <f t="shared" si="101"/>
        <v>3</v>
      </c>
      <c r="V231" s="105">
        <f t="shared" si="101"/>
        <v>4</v>
      </c>
      <c r="W231" s="105">
        <f t="shared" si="101"/>
        <v>4</v>
      </c>
      <c r="X231" s="105">
        <f t="shared" si="101"/>
        <v>5</v>
      </c>
      <c r="Y231" s="106">
        <f t="shared" si="101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02">H$10</f>
        <v>8</v>
      </c>
      <c r="I232" s="108">
        <f t="shared" si="102"/>
        <v>12</v>
      </c>
      <c r="J232" s="108">
        <f t="shared" si="102"/>
        <v>14</v>
      </c>
      <c r="K232" s="108">
        <f t="shared" si="102"/>
        <v>2</v>
      </c>
      <c r="L232" s="108">
        <f t="shared" si="102"/>
        <v>10</v>
      </c>
      <c r="M232" s="108">
        <f t="shared" si="102"/>
        <v>18</v>
      </c>
      <c r="N232" s="108">
        <f t="shared" si="102"/>
        <v>16</v>
      </c>
      <c r="O232" s="109">
        <f t="shared" si="102"/>
        <v>6</v>
      </c>
      <c r="P232" s="110"/>
      <c r="Q232" s="111">
        <f t="shared" ref="Q232:Y232" si="103">Q$10</f>
        <v>1</v>
      </c>
      <c r="R232" s="112">
        <f t="shared" si="103"/>
        <v>9</v>
      </c>
      <c r="S232" s="112">
        <f t="shared" si="103"/>
        <v>11</v>
      </c>
      <c r="T232" s="112">
        <f t="shared" si="103"/>
        <v>5</v>
      </c>
      <c r="U232" s="112">
        <f t="shared" si="103"/>
        <v>17</v>
      </c>
      <c r="V232" s="112">
        <f t="shared" si="103"/>
        <v>15</v>
      </c>
      <c r="W232" s="112">
        <f t="shared" si="103"/>
        <v>3</v>
      </c>
      <c r="X232" s="112">
        <f t="shared" si="103"/>
        <v>13</v>
      </c>
      <c r="Y232" s="109">
        <f t="shared" si="103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 t="e">
        <f>IF($Q228&lt;=18,IF(G232&lt;=$Q228,1,0),IF($Q228&lt;=36,IF(G232&lt;=($Q228-18),2,1),IF($Q228&lt;=54,IF(G232&lt;=($Q228-36),3,2),IF($Q228&gt;54,IF(G232&lt;=($Q228-54),4,3)))))</f>
        <v>#N/A</v>
      </c>
      <c r="H233" s="115" t="e">
        <f t="shared" ref="H233:O233" si="104">IF($Q228&lt;=18,IF(H232&lt;=$Q228,1,0),IF($Q228&lt;=36,IF(H232&lt;=($Q228-18),2,1),IF($Q228&lt;=54,IF(H232&lt;=($Q228-36),3,2),IF($Q228&gt;54,IF(H232&lt;=($Q228-54),4,3)))))</f>
        <v>#N/A</v>
      </c>
      <c r="I233" s="115" t="e">
        <f t="shared" si="104"/>
        <v>#N/A</v>
      </c>
      <c r="J233" s="115" t="e">
        <f t="shared" si="104"/>
        <v>#N/A</v>
      </c>
      <c r="K233" s="115" t="e">
        <f t="shared" si="104"/>
        <v>#N/A</v>
      </c>
      <c r="L233" s="115" t="e">
        <f t="shared" si="104"/>
        <v>#N/A</v>
      </c>
      <c r="M233" s="115" t="e">
        <f t="shared" si="104"/>
        <v>#N/A</v>
      </c>
      <c r="N233" s="115" t="e">
        <f t="shared" si="104"/>
        <v>#N/A</v>
      </c>
      <c r="O233" s="116" t="e">
        <f t="shared" si="104"/>
        <v>#N/A</v>
      </c>
      <c r="P233" s="117" t="e">
        <f>SUM(G233:O233)</f>
        <v>#N/A</v>
      </c>
      <c r="Q233" s="116" t="e">
        <f t="shared" ref="Q233:Y233" si="105">IF($Q228&lt;=18,IF(Q232&lt;=$Q228,1,0),IF($Q228&lt;=36,IF(Q232&lt;=($Q228-18),2,1),IF($Q228&lt;=54,IF(Q232&lt;=($Q228-36),3,2),IF($Q228&gt;54,IF(Q232&lt;=($Q228-54),4,3)))))</f>
        <v>#N/A</v>
      </c>
      <c r="R233" s="116" t="e">
        <f t="shared" si="105"/>
        <v>#N/A</v>
      </c>
      <c r="S233" s="116" t="e">
        <f t="shared" si="105"/>
        <v>#N/A</v>
      </c>
      <c r="T233" s="116" t="e">
        <f t="shared" si="105"/>
        <v>#N/A</v>
      </c>
      <c r="U233" s="116" t="e">
        <f t="shared" si="105"/>
        <v>#N/A</v>
      </c>
      <c r="V233" s="116" t="e">
        <f t="shared" si="105"/>
        <v>#N/A</v>
      </c>
      <c r="W233" s="116" t="e">
        <f t="shared" si="105"/>
        <v>#N/A</v>
      </c>
      <c r="X233" s="116" t="e">
        <f t="shared" si="105"/>
        <v>#N/A</v>
      </c>
      <c r="Y233" s="116" t="e">
        <f t="shared" si="105"/>
        <v>#N/A</v>
      </c>
      <c r="Z233" s="118" t="e">
        <f>SUM(Q233:Y233)</f>
        <v>#N/A</v>
      </c>
      <c r="AA233" s="119" t="e">
        <f>P233+Z233</f>
        <v>#N/A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6">G17</f>
        <v>10</v>
      </c>
      <c r="H234" s="121">
        <f t="shared" si="106"/>
        <v>10</v>
      </c>
      <c r="I234" s="121">
        <f t="shared" si="106"/>
        <v>10</v>
      </c>
      <c r="J234" s="121">
        <f t="shared" si="106"/>
        <v>10</v>
      </c>
      <c r="K234" s="121">
        <f t="shared" si="106"/>
        <v>10</v>
      </c>
      <c r="L234" s="121">
        <f t="shared" si="106"/>
        <v>10</v>
      </c>
      <c r="M234" s="121">
        <f t="shared" si="106"/>
        <v>10</v>
      </c>
      <c r="N234" s="121">
        <f t="shared" si="106"/>
        <v>10</v>
      </c>
      <c r="O234" s="121">
        <f t="shared" si="106"/>
        <v>10</v>
      </c>
      <c r="P234" s="122">
        <f>SUM(G234:O234)</f>
        <v>90</v>
      </c>
      <c r="Q234" s="123">
        <f t="shared" ref="Q234:Y234" si="107">Q17</f>
        <v>10</v>
      </c>
      <c r="R234" s="121">
        <f t="shared" si="107"/>
        <v>10</v>
      </c>
      <c r="S234" s="121">
        <f t="shared" si="107"/>
        <v>10</v>
      </c>
      <c r="T234" s="121">
        <f t="shared" si="107"/>
        <v>10</v>
      </c>
      <c r="U234" s="121">
        <f t="shared" si="107"/>
        <v>10</v>
      </c>
      <c r="V234" s="121">
        <f t="shared" si="107"/>
        <v>10</v>
      </c>
      <c r="W234" s="121">
        <f t="shared" si="107"/>
        <v>10</v>
      </c>
      <c r="X234" s="121">
        <f t="shared" si="107"/>
        <v>10</v>
      </c>
      <c r="Y234" s="124">
        <f t="shared" si="107"/>
        <v>10</v>
      </c>
      <c r="Z234" s="122">
        <f>SUM(Q234:Y234)</f>
        <v>90</v>
      </c>
      <c r="AA234" s="125">
        <f>P234+Z234</f>
        <v>180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0</v>
      </c>
      <c r="H235" s="127">
        <f t="shared" ref="H235:O235" si="108">IF(H234-H231=-1,3+H233)+IF(H234-H231=0,2+H233)+IF(H234-H231=1,1+H233)+IF(H234-H231=2,H233)+IF(H234-H231=3,IF(H233-1&gt;0,H233-1,0))+IF(H234-H231=4,IF(H233-2&gt;0,H233-2,0))</f>
        <v>0</v>
      </c>
      <c r="I235" s="127">
        <f t="shared" si="108"/>
        <v>0</v>
      </c>
      <c r="J235" s="127">
        <f t="shared" si="108"/>
        <v>0</v>
      </c>
      <c r="K235" s="127">
        <f t="shared" si="108"/>
        <v>0</v>
      </c>
      <c r="L235" s="127">
        <f t="shared" si="108"/>
        <v>0</v>
      </c>
      <c r="M235" s="127">
        <f t="shared" si="108"/>
        <v>0</v>
      </c>
      <c r="N235" s="127">
        <f t="shared" si="108"/>
        <v>0</v>
      </c>
      <c r="O235" s="128">
        <f t="shared" si="108"/>
        <v>0</v>
      </c>
      <c r="P235" s="129">
        <f>SUM(G235:O235)</f>
        <v>0</v>
      </c>
      <c r="Q235" s="130">
        <f t="shared" ref="Q235:Y235" si="109">IF(Q234-Q231=-1,3+Q233)+IF(Q234-Q231=0,2+Q233)+IF(Q234-Q231=1,1+Q233)+IF(Q234-Q231=2,Q233)+IF(Q234-Q231=3,IF(Q233-1&gt;0,Q233-1,0))+IF(Q234-Q231=4,IF(Q233-2&gt;0,Q233-2,0))</f>
        <v>0</v>
      </c>
      <c r="R235" s="131">
        <f t="shared" si="109"/>
        <v>0</v>
      </c>
      <c r="S235" s="131">
        <f t="shared" si="109"/>
        <v>0</v>
      </c>
      <c r="T235" s="131">
        <f t="shared" si="109"/>
        <v>0</v>
      </c>
      <c r="U235" s="131">
        <f t="shared" si="109"/>
        <v>0</v>
      </c>
      <c r="V235" s="131">
        <f t="shared" si="109"/>
        <v>0</v>
      </c>
      <c r="W235" s="131">
        <f t="shared" si="109"/>
        <v>0</v>
      </c>
      <c r="X235" s="131">
        <f t="shared" si="109"/>
        <v>0</v>
      </c>
      <c r="Y235" s="128">
        <f t="shared" si="109"/>
        <v>0</v>
      </c>
      <c r="Z235" s="129">
        <f>SUM(Q235:Y235)</f>
        <v>0</v>
      </c>
      <c r="AA235" s="132">
        <f>P235+Z235</f>
        <v>0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0">IF(G234-G231=-2,4)+IF(G234-G231=-1,3)+IF(G234-G231=0,2)+IF(G234-G231=1,1)+IF(G234-G231&gt;2,0)</f>
        <v>0</v>
      </c>
      <c r="H236" s="134">
        <f t="shared" si="110"/>
        <v>0</v>
      </c>
      <c r="I236" s="134">
        <f t="shared" si="110"/>
        <v>0</v>
      </c>
      <c r="J236" s="134">
        <f t="shared" si="110"/>
        <v>0</v>
      </c>
      <c r="K236" s="134">
        <f t="shared" si="110"/>
        <v>0</v>
      </c>
      <c r="L236" s="134">
        <f t="shared" si="110"/>
        <v>0</v>
      </c>
      <c r="M236" s="134">
        <f t="shared" si="110"/>
        <v>0</v>
      </c>
      <c r="N236" s="134">
        <f t="shared" si="110"/>
        <v>0</v>
      </c>
      <c r="O236" s="135">
        <f t="shared" si="110"/>
        <v>0</v>
      </c>
      <c r="P236" s="136">
        <f>SUM(G236:O236)</f>
        <v>0</v>
      </c>
      <c r="Q236" s="135">
        <f t="shared" ref="Q236:Y236" si="111">IF(Q234-Q231=-2,4)+IF(Q234-Q231=-1,3)+IF(Q234-Q231=0,2)+IF(Q234-Q231=1,1)+IF(Q234-Q231&gt;2,0)</f>
        <v>0</v>
      </c>
      <c r="R236" s="135">
        <f t="shared" si="111"/>
        <v>0</v>
      </c>
      <c r="S236" s="135">
        <f t="shared" si="111"/>
        <v>0</v>
      </c>
      <c r="T236" s="135">
        <f t="shared" si="111"/>
        <v>0</v>
      </c>
      <c r="U236" s="135">
        <f t="shared" si="111"/>
        <v>0</v>
      </c>
      <c r="V236" s="135">
        <f t="shared" si="111"/>
        <v>0</v>
      </c>
      <c r="W236" s="135">
        <f t="shared" si="111"/>
        <v>0</v>
      </c>
      <c r="X236" s="135">
        <f t="shared" si="111"/>
        <v>0</v>
      </c>
      <c r="Y236" s="135">
        <f t="shared" si="111"/>
        <v>0</v>
      </c>
      <c r="Z236" s="136">
        <f>SUM(Q236:Y236)</f>
        <v>0</v>
      </c>
      <c r="AA236" s="137">
        <f>P236+Z236</f>
        <v>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6</v>
      </c>
      <c r="H237" s="24">
        <f t="shared" ref="H237:O237" si="112">H234-H231</f>
        <v>6</v>
      </c>
      <c r="I237" s="24">
        <f t="shared" si="112"/>
        <v>5</v>
      </c>
      <c r="J237" s="24">
        <f t="shared" si="112"/>
        <v>6</v>
      </c>
      <c r="K237" s="24">
        <f t="shared" si="112"/>
        <v>7</v>
      </c>
      <c r="L237" s="24">
        <f t="shared" si="112"/>
        <v>5</v>
      </c>
      <c r="M237" s="24">
        <f t="shared" si="112"/>
        <v>7</v>
      </c>
      <c r="N237" s="24">
        <f t="shared" si="112"/>
        <v>5</v>
      </c>
      <c r="O237" s="15">
        <f t="shared" si="112"/>
        <v>7</v>
      </c>
      <c r="P237" s="15"/>
      <c r="Q237" s="15">
        <f t="shared" ref="Q237:Y237" si="113">Q234-Q231</f>
        <v>6</v>
      </c>
      <c r="R237" s="15">
        <f t="shared" si="113"/>
        <v>6</v>
      </c>
      <c r="S237" s="15">
        <f t="shared" si="113"/>
        <v>7</v>
      </c>
      <c r="T237" s="15">
        <f t="shared" si="113"/>
        <v>5</v>
      </c>
      <c r="U237" s="15">
        <f t="shared" si="113"/>
        <v>7</v>
      </c>
      <c r="V237" s="15">
        <f t="shared" si="113"/>
        <v>6</v>
      </c>
      <c r="W237" s="15">
        <f t="shared" si="113"/>
        <v>6</v>
      </c>
      <c r="X237" s="15">
        <f t="shared" si="113"/>
        <v>5</v>
      </c>
      <c r="Y237" s="15">
        <f t="shared" si="113"/>
        <v>6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0</v>
      </c>
      <c r="P240" s="241" t="s">
        <v>86</v>
      </c>
      <c r="Q240" s="241"/>
      <c r="R240" s="241"/>
      <c r="S240" s="241"/>
      <c r="T240" s="241"/>
      <c r="U240" s="141">
        <f>COUNTIF(G237:Y237,"=2")</f>
        <v>0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0</v>
      </c>
      <c r="P241" s="241" t="s">
        <v>89</v>
      </c>
      <c r="Q241" s="241"/>
      <c r="R241" s="241"/>
      <c r="S241" s="241"/>
      <c r="T241" s="241"/>
      <c r="U241" s="144">
        <f>COUNTIF(G237:Y237,"&gt;=3")</f>
        <v>18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0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0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0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18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>
        <f>C18</f>
        <v>0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e">
        <f>INDEX($C$11:$AC$40,MATCH(G250,$C$11:$C$40,0),27)</f>
        <v>#N/A</v>
      </c>
      <c r="Z250" s="75" t="s">
        <v>16</v>
      </c>
      <c r="AA250" s="96">
        <f>$D$3</f>
        <v>37684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20</v>
      </c>
      <c r="H251" s="245"/>
      <c r="I251" s="245"/>
      <c r="J251" s="245"/>
      <c r="K251" s="1"/>
      <c r="L251" s="245" t="e">
        <f>IF(X250="H",IF($X251="Blancs",$G$3,IF($X251="Jaunes",$G$4,IF($X251="Bleus",$G$5,$G$6))),IF($X251="Blancs",$I$3,IF($X251="Jaunes",$I$4,IF($X251="Bleus",$I$5,$I$6))))</f>
        <v>#N/A</v>
      </c>
      <c r="M251" s="245"/>
      <c r="N251" s="245"/>
      <c r="O251" s="245" t="e">
        <f>IF(X250="H",IF($X251="Blancs",$H$3,IF($X251="Jaunes",$H$4,IF($X251="Bleus",$H$5,$H$6))),IF($X251="Blancs",$J$3,IF($X251="Jaunes",$J$4,IF($X251="Bleus",$J$5,$J$6))))</f>
        <v>#N/A</v>
      </c>
      <c r="P251" s="245"/>
      <c r="Q251" s="246" t="e">
        <f>ROUND((G251*(L251/113)+(O251-AA254)),0)</f>
        <v>#N/A</v>
      </c>
      <c r="R251" s="246"/>
      <c r="S251" s="246"/>
      <c r="T251" s="246"/>
      <c r="U251" s="1"/>
      <c r="V251" s="266" t="s">
        <v>108</v>
      </c>
      <c r="W251" s="267"/>
      <c r="X251" s="187" t="e">
        <f>INDEX($C$11:$AC$40,MATCH(G250,$C$11:$C$40,0),26)</f>
        <v>#N/A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4">H$9</f>
        <v>4</v>
      </c>
      <c r="I254" s="103">
        <f t="shared" si="114"/>
        <v>5</v>
      </c>
      <c r="J254" s="103">
        <f t="shared" si="114"/>
        <v>4</v>
      </c>
      <c r="K254" s="103">
        <f t="shared" si="114"/>
        <v>3</v>
      </c>
      <c r="L254" s="103">
        <f t="shared" si="114"/>
        <v>5</v>
      </c>
      <c r="M254" s="103">
        <f t="shared" si="114"/>
        <v>3</v>
      </c>
      <c r="N254" s="103">
        <f t="shared" si="114"/>
        <v>5</v>
      </c>
      <c r="O254" s="103">
        <f t="shared" si="114"/>
        <v>3</v>
      </c>
      <c r="P254" s="104">
        <f>SUM(G254:O254)</f>
        <v>36</v>
      </c>
      <c r="Q254" s="103">
        <f t="shared" ref="Q254:Y254" si="115">Q$9</f>
        <v>4</v>
      </c>
      <c r="R254" s="105">
        <f t="shared" si="115"/>
        <v>4</v>
      </c>
      <c r="S254" s="105">
        <f t="shared" si="115"/>
        <v>3</v>
      </c>
      <c r="T254" s="105">
        <f t="shared" si="115"/>
        <v>5</v>
      </c>
      <c r="U254" s="105">
        <f t="shared" si="115"/>
        <v>3</v>
      </c>
      <c r="V254" s="105">
        <f t="shared" si="115"/>
        <v>4</v>
      </c>
      <c r="W254" s="105">
        <f t="shared" si="115"/>
        <v>4</v>
      </c>
      <c r="X254" s="105">
        <f t="shared" si="115"/>
        <v>5</v>
      </c>
      <c r="Y254" s="106">
        <f t="shared" si="11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116">H$10</f>
        <v>8</v>
      </c>
      <c r="I255" s="108">
        <f t="shared" si="116"/>
        <v>12</v>
      </c>
      <c r="J255" s="108">
        <f t="shared" si="116"/>
        <v>14</v>
      </c>
      <c r="K255" s="108">
        <f t="shared" si="116"/>
        <v>2</v>
      </c>
      <c r="L255" s="108">
        <f t="shared" si="116"/>
        <v>10</v>
      </c>
      <c r="M255" s="108">
        <f t="shared" si="116"/>
        <v>18</v>
      </c>
      <c r="N255" s="108">
        <f t="shared" si="116"/>
        <v>16</v>
      </c>
      <c r="O255" s="109">
        <f t="shared" si="116"/>
        <v>6</v>
      </c>
      <c r="P255" s="110"/>
      <c r="Q255" s="111">
        <f t="shared" ref="Q255:Y255" si="117">Q$10</f>
        <v>1</v>
      </c>
      <c r="R255" s="112">
        <f t="shared" si="117"/>
        <v>9</v>
      </c>
      <c r="S255" s="112">
        <f t="shared" si="117"/>
        <v>11</v>
      </c>
      <c r="T255" s="112">
        <f t="shared" si="117"/>
        <v>5</v>
      </c>
      <c r="U255" s="112">
        <f t="shared" si="117"/>
        <v>17</v>
      </c>
      <c r="V255" s="112">
        <f t="shared" si="117"/>
        <v>15</v>
      </c>
      <c r="W255" s="112">
        <f t="shared" si="117"/>
        <v>3</v>
      </c>
      <c r="X255" s="112">
        <f t="shared" si="117"/>
        <v>13</v>
      </c>
      <c r="Y255" s="109">
        <f t="shared" si="11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 t="e">
        <f>IF($Q251&lt;=18,IF(G255&lt;=$Q251,1,0),IF($Q251&lt;=36,IF(G255&lt;=($Q251-18),2,1),IF($Q251&lt;=54,IF(G255&lt;=($Q251-36),3,2),IF($Q251&gt;54,IF(G255&lt;=($Q251-54),4,3)))))</f>
        <v>#N/A</v>
      </c>
      <c r="H256" s="115" t="e">
        <f t="shared" ref="H256:O256" si="118">IF($Q251&lt;=18,IF(H255&lt;=$Q251,1,0),IF($Q251&lt;=36,IF(H255&lt;=($Q251-18),2,1),IF($Q251&lt;=54,IF(H255&lt;=($Q251-36),3,2),IF($Q251&gt;54,IF(H255&lt;=($Q251-54),4,3)))))</f>
        <v>#N/A</v>
      </c>
      <c r="I256" s="115" t="e">
        <f t="shared" si="118"/>
        <v>#N/A</v>
      </c>
      <c r="J256" s="115" t="e">
        <f t="shared" si="118"/>
        <v>#N/A</v>
      </c>
      <c r="K256" s="115" t="e">
        <f t="shared" si="118"/>
        <v>#N/A</v>
      </c>
      <c r="L256" s="115" t="e">
        <f t="shared" si="118"/>
        <v>#N/A</v>
      </c>
      <c r="M256" s="115" t="e">
        <f t="shared" si="118"/>
        <v>#N/A</v>
      </c>
      <c r="N256" s="115" t="e">
        <f t="shared" si="118"/>
        <v>#N/A</v>
      </c>
      <c r="O256" s="116" t="e">
        <f t="shared" si="118"/>
        <v>#N/A</v>
      </c>
      <c r="P256" s="117" t="e">
        <f>SUM(G256:O256)</f>
        <v>#N/A</v>
      </c>
      <c r="Q256" s="116" t="e">
        <f t="shared" ref="Q256:Y256" si="119">IF($Q251&lt;=18,IF(Q255&lt;=$Q251,1,0),IF($Q251&lt;=36,IF(Q255&lt;=($Q251-18),2,1),IF($Q251&lt;=54,IF(Q255&lt;=($Q251-36),3,2),IF($Q251&gt;54,IF(Q255&lt;=($Q251-54),4,3)))))</f>
        <v>#N/A</v>
      </c>
      <c r="R256" s="116" t="e">
        <f t="shared" si="119"/>
        <v>#N/A</v>
      </c>
      <c r="S256" s="116" t="e">
        <f t="shared" si="119"/>
        <v>#N/A</v>
      </c>
      <c r="T256" s="116" t="e">
        <f t="shared" si="119"/>
        <v>#N/A</v>
      </c>
      <c r="U256" s="116" t="e">
        <f t="shared" si="119"/>
        <v>#N/A</v>
      </c>
      <c r="V256" s="116" t="e">
        <f t="shared" si="119"/>
        <v>#N/A</v>
      </c>
      <c r="W256" s="116" t="e">
        <f t="shared" si="119"/>
        <v>#N/A</v>
      </c>
      <c r="X256" s="116" t="e">
        <f t="shared" si="119"/>
        <v>#N/A</v>
      </c>
      <c r="Y256" s="116" t="e">
        <f t="shared" si="119"/>
        <v>#N/A</v>
      </c>
      <c r="Z256" s="118" t="e">
        <f>SUM(Q256:Y256)</f>
        <v>#N/A</v>
      </c>
      <c r="AA256" s="119" t="e">
        <f>P256+Z256</f>
        <v>#N/A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0">G18</f>
        <v>10</v>
      </c>
      <c r="H257" s="121">
        <f t="shared" si="120"/>
        <v>10</v>
      </c>
      <c r="I257" s="121">
        <f t="shared" si="120"/>
        <v>10</v>
      </c>
      <c r="J257" s="121">
        <f t="shared" si="120"/>
        <v>10</v>
      </c>
      <c r="K257" s="121">
        <f t="shared" si="120"/>
        <v>10</v>
      </c>
      <c r="L257" s="121">
        <f t="shared" si="120"/>
        <v>10</v>
      </c>
      <c r="M257" s="121">
        <f t="shared" si="120"/>
        <v>10</v>
      </c>
      <c r="N257" s="121">
        <f t="shared" si="120"/>
        <v>10</v>
      </c>
      <c r="O257" s="121">
        <f t="shared" si="120"/>
        <v>10</v>
      </c>
      <c r="P257" s="122">
        <f>SUM(G257:O257)</f>
        <v>90</v>
      </c>
      <c r="Q257" s="123">
        <f t="shared" ref="Q257:Y257" si="121">Q18</f>
        <v>10</v>
      </c>
      <c r="R257" s="121">
        <f t="shared" si="121"/>
        <v>10</v>
      </c>
      <c r="S257" s="121">
        <f t="shared" si="121"/>
        <v>10</v>
      </c>
      <c r="T257" s="121">
        <f t="shared" si="121"/>
        <v>10</v>
      </c>
      <c r="U257" s="121">
        <f t="shared" si="121"/>
        <v>10</v>
      </c>
      <c r="V257" s="121">
        <f t="shared" si="121"/>
        <v>10</v>
      </c>
      <c r="W257" s="121">
        <f t="shared" si="121"/>
        <v>10</v>
      </c>
      <c r="X257" s="121">
        <f t="shared" si="121"/>
        <v>10</v>
      </c>
      <c r="Y257" s="124">
        <f t="shared" si="121"/>
        <v>10</v>
      </c>
      <c r="Z257" s="122">
        <f>SUM(Q257:Y257)</f>
        <v>90</v>
      </c>
      <c r="AA257" s="125">
        <f>P257+Z257</f>
        <v>180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0</v>
      </c>
      <c r="H258" s="127">
        <f t="shared" ref="H258:O258" si="122">IF(H257-H254=-1,3+H256)+IF(H257-H254=0,2+H256)+IF(H257-H254=1,1+H256)+IF(H257-H254=2,H256)+IF(H257-H254=3,IF(H256-1&gt;0,H256-1,0))+IF(H257-H254=4,IF(H256-2&gt;0,H256-2,0))</f>
        <v>0</v>
      </c>
      <c r="I258" s="127">
        <f t="shared" si="122"/>
        <v>0</v>
      </c>
      <c r="J258" s="127">
        <f t="shared" si="122"/>
        <v>0</v>
      </c>
      <c r="K258" s="127">
        <f t="shared" si="122"/>
        <v>0</v>
      </c>
      <c r="L258" s="127">
        <f t="shared" si="122"/>
        <v>0</v>
      </c>
      <c r="M258" s="127">
        <f t="shared" si="122"/>
        <v>0</v>
      </c>
      <c r="N258" s="127">
        <f t="shared" si="122"/>
        <v>0</v>
      </c>
      <c r="O258" s="128">
        <f t="shared" si="122"/>
        <v>0</v>
      </c>
      <c r="P258" s="129">
        <f>SUM(G258:O258)</f>
        <v>0</v>
      </c>
      <c r="Q258" s="130">
        <f t="shared" ref="Q258:Y258" si="123">IF(Q257-Q254=-1,3+Q256)+IF(Q257-Q254=0,2+Q256)+IF(Q257-Q254=1,1+Q256)+IF(Q257-Q254=2,Q256)+IF(Q257-Q254=3,IF(Q256-1&gt;0,Q256-1,0))+IF(Q257-Q254=4,IF(Q256-2&gt;0,Q256-2,0))</f>
        <v>0</v>
      </c>
      <c r="R258" s="131">
        <f t="shared" si="123"/>
        <v>0</v>
      </c>
      <c r="S258" s="131">
        <f t="shared" si="123"/>
        <v>0</v>
      </c>
      <c r="T258" s="131">
        <f t="shared" si="123"/>
        <v>0</v>
      </c>
      <c r="U258" s="131">
        <f t="shared" si="123"/>
        <v>0</v>
      </c>
      <c r="V258" s="131">
        <f t="shared" si="123"/>
        <v>0</v>
      </c>
      <c r="W258" s="131">
        <f t="shared" si="123"/>
        <v>0</v>
      </c>
      <c r="X258" s="131">
        <f t="shared" si="123"/>
        <v>0</v>
      </c>
      <c r="Y258" s="128">
        <f t="shared" si="123"/>
        <v>0</v>
      </c>
      <c r="Z258" s="129">
        <f>SUM(Q258:Y258)</f>
        <v>0</v>
      </c>
      <c r="AA258" s="132">
        <f>P258+Z258</f>
        <v>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4">IF(G257-G254=-2,4)+IF(G257-G254=-1,3)+IF(G257-G254=0,2)+IF(G257-G254=1,1)+IF(G257-G254&gt;2,0)</f>
        <v>0</v>
      </c>
      <c r="H259" s="134">
        <f t="shared" si="124"/>
        <v>0</v>
      </c>
      <c r="I259" s="134">
        <f t="shared" si="124"/>
        <v>0</v>
      </c>
      <c r="J259" s="134">
        <f t="shared" si="124"/>
        <v>0</v>
      </c>
      <c r="K259" s="134">
        <f t="shared" si="124"/>
        <v>0</v>
      </c>
      <c r="L259" s="134">
        <f t="shared" si="124"/>
        <v>0</v>
      </c>
      <c r="M259" s="134">
        <f t="shared" si="124"/>
        <v>0</v>
      </c>
      <c r="N259" s="134">
        <f t="shared" si="124"/>
        <v>0</v>
      </c>
      <c r="O259" s="135">
        <f t="shared" si="124"/>
        <v>0</v>
      </c>
      <c r="P259" s="136">
        <f>SUM(G259:O259)</f>
        <v>0</v>
      </c>
      <c r="Q259" s="135">
        <f t="shared" ref="Q259:Y259" si="125">IF(Q257-Q254=-2,4)+IF(Q257-Q254=-1,3)+IF(Q257-Q254=0,2)+IF(Q257-Q254=1,1)+IF(Q257-Q254&gt;2,0)</f>
        <v>0</v>
      </c>
      <c r="R259" s="135">
        <f t="shared" si="125"/>
        <v>0</v>
      </c>
      <c r="S259" s="135">
        <f t="shared" si="125"/>
        <v>0</v>
      </c>
      <c r="T259" s="135">
        <f t="shared" si="125"/>
        <v>0</v>
      </c>
      <c r="U259" s="135">
        <f t="shared" si="125"/>
        <v>0</v>
      </c>
      <c r="V259" s="135">
        <f t="shared" si="125"/>
        <v>0</v>
      </c>
      <c r="W259" s="135">
        <f t="shared" si="125"/>
        <v>0</v>
      </c>
      <c r="X259" s="135">
        <f t="shared" si="125"/>
        <v>0</v>
      </c>
      <c r="Y259" s="135">
        <f t="shared" si="125"/>
        <v>0</v>
      </c>
      <c r="Z259" s="136">
        <f>SUM(Q259:Y259)</f>
        <v>0</v>
      </c>
      <c r="AA259" s="137">
        <f>P259+Z259</f>
        <v>0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6</v>
      </c>
      <c r="H260" s="24">
        <f t="shared" ref="H260:O260" si="126">H257-H254</f>
        <v>6</v>
      </c>
      <c r="I260" s="24">
        <f t="shared" si="126"/>
        <v>5</v>
      </c>
      <c r="J260" s="24">
        <f t="shared" si="126"/>
        <v>6</v>
      </c>
      <c r="K260" s="24">
        <f t="shared" si="126"/>
        <v>7</v>
      </c>
      <c r="L260" s="24">
        <f t="shared" si="126"/>
        <v>5</v>
      </c>
      <c r="M260" s="24">
        <f t="shared" si="126"/>
        <v>7</v>
      </c>
      <c r="N260" s="24">
        <f t="shared" si="126"/>
        <v>5</v>
      </c>
      <c r="O260" s="15">
        <f t="shared" si="126"/>
        <v>7</v>
      </c>
      <c r="P260" s="15"/>
      <c r="Q260" s="15">
        <f t="shared" ref="Q260:Y260" si="127">Q257-Q254</f>
        <v>6</v>
      </c>
      <c r="R260" s="15">
        <f t="shared" si="127"/>
        <v>6</v>
      </c>
      <c r="S260" s="15">
        <f t="shared" si="127"/>
        <v>7</v>
      </c>
      <c r="T260" s="15">
        <f t="shared" si="127"/>
        <v>5</v>
      </c>
      <c r="U260" s="15">
        <f t="shared" si="127"/>
        <v>7</v>
      </c>
      <c r="V260" s="15">
        <f t="shared" si="127"/>
        <v>6</v>
      </c>
      <c r="W260" s="15">
        <f t="shared" si="127"/>
        <v>6</v>
      </c>
      <c r="X260" s="15">
        <f t="shared" si="127"/>
        <v>5</v>
      </c>
      <c r="Y260" s="15">
        <f t="shared" si="127"/>
        <v>6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0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0</v>
      </c>
      <c r="P264" s="241" t="s">
        <v>89</v>
      </c>
      <c r="Q264" s="241"/>
      <c r="R264" s="241"/>
      <c r="S264" s="241"/>
      <c r="T264" s="241"/>
      <c r="U264" s="144">
        <f>COUNTIF(G260:Y260,"&gt;=3")</f>
        <v>18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0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0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18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>
        <f>C19</f>
        <v>0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e">
        <f>INDEX($C$11:$AC$40,MATCH(G273,$C$11:$C$40,0),27)</f>
        <v>#N/A</v>
      </c>
      <c r="Z273" s="75" t="s">
        <v>16</v>
      </c>
      <c r="AA273" s="96">
        <f>$D$3</f>
        <v>37684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20</v>
      </c>
      <c r="H274" s="245"/>
      <c r="I274" s="245"/>
      <c r="J274" s="245"/>
      <c r="K274" s="1"/>
      <c r="L274" s="245" t="e">
        <f>IF(X273="H",IF($X274="Blancs",$G$3,IF($X274="Jaunes",$G$4,IF($X274="Bleus",$G$5,$G$6))),IF($X274="Blancs",$I$3,IF($X274="Jaunes",$I$4,IF($X274="Bleus",$I$5,$I$6))))</f>
        <v>#N/A</v>
      </c>
      <c r="M274" s="245"/>
      <c r="N274" s="245"/>
      <c r="O274" s="245" t="e">
        <f>IF(X273="H",IF($X274="Blancs",$H$3,IF($X274="Jaunes",$H$4,IF($X274="Bleus",$H$5,$H$6))),IF($X274="Blancs",$J$3,IF($X274="Jaunes",$J$4,IF($X274="Bleus",$J$5,$J$6))))</f>
        <v>#N/A</v>
      </c>
      <c r="P274" s="245"/>
      <c r="Q274" s="246" t="e">
        <f>ROUND((G274*(L274/113)+(O274-AA277)),0)</f>
        <v>#N/A</v>
      </c>
      <c r="R274" s="246"/>
      <c r="S274" s="246"/>
      <c r="T274" s="246"/>
      <c r="U274" s="1"/>
      <c r="V274" s="266" t="s">
        <v>108</v>
      </c>
      <c r="W274" s="267"/>
      <c r="X274" s="187" t="e">
        <f>INDEX($C$11:$AC$40,MATCH(G273,$C$11:$C$40,0),26)</f>
        <v>#N/A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8">H$9</f>
        <v>4</v>
      </c>
      <c r="I277" s="103">
        <f t="shared" si="128"/>
        <v>5</v>
      </c>
      <c r="J277" s="103">
        <f t="shared" si="128"/>
        <v>4</v>
      </c>
      <c r="K277" s="103">
        <f t="shared" si="128"/>
        <v>3</v>
      </c>
      <c r="L277" s="103">
        <f t="shared" si="128"/>
        <v>5</v>
      </c>
      <c r="M277" s="103">
        <f t="shared" si="128"/>
        <v>3</v>
      </c>
      <c r="N277" s="103">
        <f t="shared" si="128"/>
        <v>5</v>
      </c>
      <c r="O277" s="103">
        <f t="shared" si="128"/>
        <v>3</v>
      </c>
      <c r="P277" s="104">
        <f>SUM(G277:O277)</f>
        <v>36</v>
      </c>
      <c r="Q277" s="103">
        <f t="shared" ref="Q277:Y277" si="129">Q$9</f>
        <v>4</v>
      </c>
      <c r="R277" s="105">
        <f t="shared" si="129"/>
        <v>4</v>
      </c>
      <c r="S277" s="105">
        <f t="shared" si="129"/>
        <v>3</v>
      </c>
      <c r="T277" s="105">
        <f t="shared" si="129"/>
        <v>5</v>
      </c>
      <c r="U277" s="105">
        <f t="shared" si="129"/>
        <v>3</v>
      </c>
      <c r="V277" s="105">
        <f t="shared" si="129"/>
        <v>4</v>
      </c>
      <c r="W277" s="105">
        <f t="shared" si="129"/>
        <v>4</v>
      </c>
      <c r="X277" s="105">
        <f t="shared" si="129"/>
        <v>5</v>
      </c>
      <c r="Y277" s="106">
        <f t="shared" si="129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130">H$10</f>
        <v>8</v>
      </c>
      <c r="I278" s="108">
        <f t="shared" si="130"/>
        <v>12</v>
      </c>
      <c r="J278" s="108">
        <f t="shared" si="130"/>
        <v>14</v>
      </c>
      <c r="K278" s="108">
        <f t="shared" si="130"/>
        <v>2</v>
      </c>
      <c r="L278" s="108">
        <f t="shared" si="130"/>
        <v>10</v>
      </c>
      <c r="M278" s="108">
        <f t="shared" si="130"/>
        <v>18</v>
      </c>
      <c r="N278" s="108">
        <f t="shared" si="130"/>
        <v>16</v>
      </c>
      <c r="O278" s="109">
        <f t="shared" si="130"/>
        <v>6</v>
      </c>
      <c r="P278" s="110"/>
      <c r="Q278" s="111">
        <f t="shared" ref="Q278:Y278" si="131">Q$10</f>
        <v>1</v>
      </c>
      <c r="R278" s="112">
        <f t="shared" si="131"/>
        <v>9</v>
      </c>
      <c r="S278" s="112">
        <f t="shared" si="131"/>
        <v>11</v>
      </c>
      <c r="T278" s="112">
        <f t="shared" si="131"/>
        <v>5</v>
      </c>
      <c r="U278" s="112">
        <f t="shared" si="131"/>
        <v>17</v>
      </c>
      <c r="V278" s="112">
        <f t="shared" si="131"/>
        <v>15</v>
      </c>
      <c r="W278" s="112">
        <f t="shared" si="131"/>
        <v>3</v>
      </c>
      <c r="X278" s="112">
        <f t="shared" si="131"/>
        <v>13</v>
      </c>
      <c r="Y278" s="109">
        <f t="shared" si="131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 t="e">
        <f>IF($Q274&lt;=18,IF(G278&lt;=$Q274,1,0),IF($Q274&lt;=36,IF(G278&lt;=($Q274-18),2,1),IF($Q274&lt;=54,IF(G278&lt;=($Q274-36),3,2),IF($Q274&gt;54,IF(G278&lt;=($Q274-54),4,3)))))</f>
        <v>#N/A</v>
      </c>
      <c r="H279" s="115" t="e">
        <f t="shared" ref="H279:O279" si="132">IF($Q274&lt;=18,IF(H278&lt;=$Q274,1,0),IF($Q274&lt;=36,IF(H278&lt;=($Q274-18),2,1),IF($Q274&lt;=54,IF(H278&lt;=($Q274-36),3,2),IF($Q274&gt;54,IF(H278&lt;=($Q274-54),4,3)))))</f>
        <v>#N/A</v>
      </c>
      <c r="I279" s="115" t="e">
        <f t="shared" si="132"/>
        <v>#N/A</v>
      </c>
      <c r="J279" s="115" t="e">
        <f t="shared" si="132"/>
        <v>#N/A</v>
      </c>
      <c r="K279" s="115" t="e">
        <f t="shared" si="132"/>
        <v>#N/A</v>
      </c>
      <c r="L279" s="115" t="e">
        <f t="shared" si="132"/>
        <v>#N/A</v>
      </c>
      <c r="M279" s="115" t="e">
        <f t="shared" si="132"/>
        <v>#N/A</v>
      </c>
      <c r="N279" s="115" t="e">
        <f t="shared" si="132"/>
        <v>#N/A</v>
      </c>
      <c r="O279" s="116" t="e">
        <f t="shared" si="132"/>
        <v>#N/A</v>
      </c>
      <c r="P279" s="117" t="e">
        <f>SUM(G279:O279)</f>
        <v>#N/A</v>
      </c>
      <c r="Q279" s="116" t="e">
        <f t="shared" ref="Q279:Y279" si="133">IF($Q274&lt;=18,IF(Q278&lt;=$Q274,1,0),IF($Q274&lt;=36,IF(Q278&lt;=($Q274-18),2,1),IF($Q274&lt;=54,IF(Q278&lt;=($Q274-36),3,2),IF($Q274&gt;54,IF(Q278&lt;=($Q274-54),4,3)))))</f>
        <v>#N/A</v>
      </c>
      <c r="R279" s="116" t="e">
        <f t="shared" si="133"/>
        <v>#N/A</v>
      </c>
      <c r="S279" s="116" t="e">
        <f t="shared" si="133"/>
        <v>#N/A</v>
      </c>
      <c r="T279" s="116" t="e">
        <f t="shared" si="133"/>
        <v>#N/A</v>
      </c>
      <c r="U279" s="116" t="e">
        <f t="shared" si="133"/>
        <v>#N/A</v>
      </c>
      <c r="V279" s="116" t="e">
        <f t="shared" si="133"/>
        <v>#N/A</v>
      </c>
      <c r="W279" s="116" t="e">
        <f t="shared" si="133"/>
        <v>#N/A</v>
      </c>
      <c r="X279" s="116" t="e">
        <f t="shared" si="133"/>
        <v>#N/A</v>
      </c>
      <c r="Y279" s="116" t="e">
        <f t="shared" si="133"/>
        <v>#N/A</v>
      </c>
      <c r="Z279" s="118" t="e">
        <f>SUM(Q279:Y279)</f>
        <v>#N/A</v>
      </c>
      <c r="AA279" s="119" t="e">
        <f>P279+Z279</f>
        <v>#N/A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4">G19</f>
        <v>10</v>
      </c>
      <c r="H280" s="121">
        <f t="shared" si="134"/>
        <v>10</v>
      </c>
      <c r="I280" s="121">
        <f t="shared" si="134"/>
        <v>10</v>
      </c>
      <c r="J280" s="121">
        <f t="shared" si="134"/>
        <v>10</v>
      </c>
      <c r="K280" s="121">
        <f t="shared" si="134"/>
        <v>10</v>
      </c>
      <c r="L280" s="121">
        <f t="shared" si="134"/>
        <v>10</v>
      </c>
      <c r="M280" s="121">
        <f t="shared" si="134"/>
        <v>10</v>
      </c>
      <c r="N280" s="121">
        <f t="shared" si="134"/>
        <v>10</v>
      </c>
      <c r="O280" s="121">
        <f t="shared" si="134"/>
        <v>10</v>
      </c>
      <c r="P280" s="122">
        <f>SUM(G280:O280)</f>
        <v>90</v>
      </c>
      <c r="Q280" s="123">
        <f t="shared" ref="Q280:Y280" si="135">Q19</f>
        <v>10</v>
      </c>
      <c r="R280" s="121">
        <f t="shared" si="135"/>
        <v>10</v>
      </c>
      <c r="S280" s="121">
        <f t="shared" si="135"/>
        <v>10</v>
      </c>
      <c r="T280" s="121">
        <f t="shared" si="135"/>
        <v>10</v>
      </c>
      <c r="U280" s="121">
        <f t="shared" si="135"/>
        <v>10</v>
      </c>
      <c r="V280" s="121">
        <f t="shared" si="135"/>
        <v>10</v>
      </c>
      <c r="W280" s="121">
        <f t="shared" si="135"/>
        <v>10</v>
      </c>
      <c r="X280" s="121">
        <f t="shared" si="135"/>
        <v>10</v>
      </c>
      <c r="Y280" s="124">
        <f t="shared" si="135"/>
        <v>10</v>
      </c>
      <c r="Z280" s="122">
        <f>SUM(Q280:Y280)</f>
        <v>90</v>
      </c>
      <c r="AA280" s="125">
        <f>P280+Z280</f>
        <v>180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6">IF(H280-H277=-1,3+H279)+IF(H280-H277=0,2+H279)+IF(H280-H277=1,1+H279)+IF(H280-H277=2,H279)+IF(H280-H277=3,IF(H279-1&gt;0,H279-1,0))+IF(H280-H277=4,IF(H279-2&gt;0,H279-2,0))</f>
        <v>0</v>
      </c>
      <c r="I281" s="127">
        <f t="shared" si="136"/>
        <v>0</v>
      </c>
      <c r="J281" s="127">
        <f t="shared" si="136"/>
        <v>0</v>
      </c>
      <c r="K281" s="127">
        <f t="shared" si="136"/>
        <v>0</v>
      </c>
      <c r="L281" s="127">
        <f t="shared" si="136"/>
        <v>0</v>
      </c>
      <c r="M281" s="127">
        <f t="shared" si="136"/>
        <v>0</v>
      </c>
      <c r="N281" s="127">
        <f t="shared" si="136"/>
        <v>0</v>
      </c>
      <c r="O281" s="128">
        <f t="shared" si="136"/>
        <v>0</v>
      </c>
      <c r="P281" s="129">
        <f>SUM(G281:O281)</f>
        <v>0</v>
      </c>
      <c r="Q281" s="130">
        <f t="shared" ref="Q281:Y281" si="137">IF(Q280-Q277=-1,3+Q279)+IF(Q280-Q277=0,2+Q279)+IF(Q280-Q277=1,1+Q279)+IF(Q280-Q277=2,Q279)+IF(Q280-Q277=3,IF(Q279-1&gt;0,Q279-1,0))+IF(Q280-Q277=4,IF(Q279-2&gt;0,Q279-2,0))</f>
        <v>0</v>
      </c>
      <c r="R281" s="131">
        <f t="shared" si="137"/>
        <v>0</v>
      </c>
      <c r="S281" s="131">
        <f t="shared" si="137"/>
        <v>0</v>
      </c>
      <c r="T281" s="131">
        <f t="shared" si="137"/>
        <v>0</v>
      </c>
      <c r="U281" s="131">
        <f t="shared" si="137"/>
        <v>0</v>
      </c>
      <c r="V281" s="131">
        <f t="shared" si="137"/>
        <v>0</v>
      </c>
      <c r="W281" s="131">
        <f t="shared" si="137"/>
        <v>0</v>
      </c>
      <c r="X281" s="131">
        <f t="shared" si="137"/>
        <v>0</v>
      </c>
      <c r="Y281" s="128">
        <f t="shared" si="137"/>
        <v>0</v>
      </c>
      <c r="Z281" s="129">
        <f>SUM(Q281:Y281)</f>
        <v>0</v>
      </c>
      <c r="AA281" s="132">
        <f>P281+Z281</f>
        <v>0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8">IF(G280-G277=-2,4)+IF(G280-G277=-1,3)+IF(G280-G277=0,2)+IF(G280-G277=1,1)+IF(G280-G277&gt;2,0)</f>
        <v>0</v>
      </c>
      <c r="H282" s="134">
        <f t="shared" si="138"/>
        <v>0</v>
      </c>
      <c r="I282" s="134">
        <f t="shared" si="138"/>
        <v>0</v>
      </c>
      <c r="J282" s="134">
        <f t="shared" si="138"/>
        <v>0</v>
      </c>
      <c r="K282" s="134">
        <f t="shared" si="138"/>
        <v>0</v>
      </c>
      <c r="L282" s="134">
        <f t="shared" si="138"/>
        <v>0</v>
      </c>
      <c r="M282" s="134">
        <f t="shared" si="138"/>
        <v>0</v>
      </c>
      <c r="N282" s="134">
        <f t="shared" si="138"/>
        <v>0</v>
      </c>
      <c r="O282" s="135">
        <f t="shared" si="138"/>
        <v>0</v>
      </c>
      <c r="P282" s="136">
        <f>SUM(G282:O282)</f>
        <v>0</v>
      </c>
      <c r="Q282" s="135">
        <f t="shared" ref="Q282:Y282" si="139">IF(Q280-Q277=-2,4)+IF(Q280-Q277=-1,3)+IF(Q280-Q277=0,2)+IF(Q280-Q277=1,1)+IF(Q280-Q277&gt;2,0)</f>
        <v>0</v>
      </c>
      <c r="R282" s="135">
        <f t="shared" si="139"/>
        <v>0</v>
      </c>
      <c r="S282" s="135">
        <f t="shared" si="139"/>
        <v>0</v>
      </c>
      <c r="T282" s="135">
        <f t="shared" si="139"/>
        <v>0</v>
      </c>
      <c r="U282" s="135">
        <f t="shared" si="139"/>
        <v>0</v>
      </c>
      <c r="V282" s="135">
        <f t="shared" si="139"/>
        <v>0</v>
      </c>
      <c r="W282" s="135">
        <f t="shared" si="139"/>
        <v>0</v>
      </c>
      <c r="X282" s="135">
        <f t="shared" si="139"/>
        <v>0</v>
      </c>
      <c r="Y282" s="135">
        <f t="shared" si="139"/>
        <v>0</v>
      </c>
      <c r="Z282" s="136">
        <f>SUM(Q282:Y282)</f>
        <v>0</v>
      </c>
      <c r="AA282" s="137">
        <f>P282+Z282</f>
        <v>0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6</v>
      </c>
      <c r="H283" s="24">
        <f t="shared" ref="H283:O283" si="140">H280-H277</f>
        <v>6</v>
      </c>
      <c r="I283" s="24">
        <f t="shared" si="140"/>
        <v>5</v>
      </c>
      <c r="J283" s="24">
        <f t="shared" si="140"/>
        <v>6</v>
      </c>
      <c r="K283" s="24">
        <f t="shared" si="140"/>
        <v>7</v>
      </c>
      <c r="L283" s="24">
        <f t="shared" si="140"/>
        <v>5</v>
      </c>
      <c r="M283" s="24">
        <f t="shared" si="140"/>
        <v>7</v>
      </c>
      <c r="N283" s="24">
        <f t="shared" si="140"/>
        <v>5</v>
      </c>
      <c r="O283" s="15">
        <f t="shared" si="140"/>
        <v>7</v>
      </c>
      <c r="P283" s="15"/>
      <c r="Q283" s="15">
        <f t="shared" ref="Q283:Y283" si="141">Q280-Q277</f>
        <v>6</v>
      </c>
      <c r="R283" s="15">
        <f t="shared" si="141"/>
        <v>6</v>
      </c>
      <c r="S283" s="15">
        <f t="shared" si="141"/>
        <v>7</v>
      </c>
      <c r="T283" s="15">
        <f t="shared" si="141"/>
        <v>5</v>
      </c>
      <c r="U283" s="15">
        <f t="shared" si="141"/>
        <v>7</v>
      </c>
      <c r="V283" s="15">
        <f t="shared" si="141"/>
        <v>6</v>
      </c>
      <c r="W283" s="15">
        <f t="shared" si="141"/>
        <v>6</v>
      </c>
      <c r="X283" s="15">
        <f t="shared" si="141"/>
        <v>5</v>
      </c>
      <c r="Y283" s="15">
        <f t="shared" si="141"/>
        <v>6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0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0</v>
      </c>
      <c r="P287" s="241" t="s">
        <v>89</v>
      </c>
      <c r="Q287" s="241"/>
      <c r="R287" s="241"/>
      <c r="S287" s="241"/>
      <c r="T287" s="241"/>
      <c r="U287" s="144">
        <f>COUNTIF(G283:Y283,"&gt;=3")</f>
        <v>18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0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0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18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>
        <f>C20</f>
        <v>0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e">
        <f>INDEX($C$11:$AC$40,MATCH(G296,$C$11:$C$40,0),27)</f>
        <v>#N/A</v>
      </c>
      <c r="Z296" s="75" t="s">
        <v>16</v>
      </c>
      <c r="AA296" s="96">
        <f>$D$3</f>
        <v>37684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20</v>
      </c>
      <c r="H297" s="245"/>
      <c r="I297" s="245"/>
      <c r="J297" s="245"/>
      <c r="K297" s="1"/>
      <c r="L297" s="245" t="e">
        <f>IF(X296="H",IF($X297="Blancs",$G$3,IF($X297="Jaunes",$G$4,IF($X297="Bleus",$G$5,$G$6))),IF($X297="Blancs",$I$3,IF($X297="Jaunes",$I$4,IF($X297="Bleus",$I$5,$I$6))))</f>
        <v>#N/A</v>
      </c>
      <c r="M297" s="245"/>
      <c r="N297" s="245"/>
      <c r="O297" s="245" t="e">
        <f>IF(X296="H",IF($X297="Blancs",$H$3,IF($X297="Jaunes",$H$4,IF($X297="Bleus",$H$5,$H$6))),IF($X297="Blancs",$J$3,IF($X297="Jaunes",$J$4,IF($X297="Bleus",$J$5,$J$6))))</f>
        <v>#N/A</v>
      </c>
      <c r="P297" s="245"/>
      <c r="Q297" s="246" t="e">
        <f>ROUND((G297*(L297/113)+(O297-AA300)),0)</f>
        <v>#N/A</v>
      </c>
      <c r="R297" s="246"/>
      <c r="S297" s="246"/>
      <c r="T297" s="246"/>
      <c r="U297" s="1"/>
      <c r="V297" s="266" t="s">
        <v>108</v>
      </c>
      <c r="W297" s="267"/>
      <c r="X297" s="187" t="e">
        <f>INDEX($C$11:$AC$40,MATCH(G296,$C$11:$C$40,0),26)</f>
        <v>#N/A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2">H$9</f>
        <v>4</v>
      </c>
      <c r="I300" s="103">
        <f t="shared" si="142"/>
        <v>5</v>
      </c>
      <c r="J300" s="103">
        <f t="shared" si="142"/>
        <v>4</v>
      </c>
      <c r="K300" s="103">
        <f t="shared" si="142"/>
        <v>3</v>
      </c>
      <c r="L300" s="103">
        <f t="shared" si="142"/>
        <v>5</v>
      </c>
      <c r="M300" s="103">
        <f t="shared" si="142"/>
        <v>3</v>
      </c>
      <c r="N300" s="103">
        <f t="shared" si="142"/>
        <v>5</v>
      </c>
      <c r="O300" s="103">
        <f t="shared" si="142"/>
        <v>3</v>
      </c>
      <c r="P300" s="104">
        <f>SUM(G300:O300)</f>
        <v>36</v>
      </c>
      <c r="Q300" s="103">
        <f t="shared" ref="Q300:Y300" si="143">Q$9</f>
        <v>4</v>
      </c>
      <c r="R300" s="105">
        <f t="shared" si="143"/>
        <v>4</v>
      </c>
      <c r="S300" s="105">
        <f t="shared" si="143"/>
        <v>3</v>
      </c>
      <c r="T300" s="105">
        <f t="shared" si="143"/>
        <v>5</v>
      </c>
      <c r="U300" s="105">
        <f t="shared" si="143"/>
        <v>3</v>
      </c>
      <c r="V300" s="105">
        <f t="shared" si="143"/>
        <v>4</v>
      </c>
      <c r="W300" s="105">
        <f t="shared" si="143"/>
        <v>4</v>
      </c>
      <c r="X300" s="105">
        <f t="shared" si="143"/>
        <v>5</v>
      </c>
      <c r="Y300" s="106">
        <f t="shared" si="14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144">H$10</f>
        <v>8</v>
      </c>
      <c r="I301" s="108">
        <f t="shared" si="144"/>
        <v>12</v>
      </c>
      <c r="J301" s="108">
        <f t="shared" si="144"/>
        <v>14</v>
      </c>
      <c r="K301" s="108">
        <f t="shared" si="144"/>
        <v>2</v>
      </c>
      <c r="L301" s="108">
        <f t="shared" si="144"/>
        <v>10</v>
      </c>
      <c r="M301" s="108">
        <f t="shared" si="144"/>
        <v>18</v>
      </c>
      <c r="N301" s="108">
        <f t="shared" si="144"/>
        <v>16</v>
      </c>
      <c r="O301" s="109">
        <f t="shared" si="144"/>
        <v>6</v>
      </c>
      <c r="P301" s="110"/>
      <c r="Q301" s="111">
        <f t="shared" ref="Q301:Y301" si="145">Q$10</f>
        <v>1</v>
      </c>
      <c r="R301" s="112">
        <f t="shared" si="145"/>
        <v>9</v>
      </c>
      <c r="S301" s="112">
        <f t="shared" si="145"/>
        <v>11</v>
      </c>
      <c r="T301" s="112">
        <f t="shared" si="145"/>
        <v>5</v>
      </c>
      <c r="U301" s="112">
        <f t="shared" si="145"/>
        <v>17</v>
      </c>
      <c r="V301" s="112">
        <f t="shared" si="145"/>
        <v>15</v>
      </c>
      <c r="W301" s="112">
        <f t="shared" si="145"/>
        <v>3</v>
      </c>
      <c r="X301" s="112">
        <f t="shared" si="145"/>
        <v>13</v>
      </c>
      <c r="Y301" s="109">
        <f t="shared" si="14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 t="e">
        <f>IF($Q297&lt;=18,IF(G301&lt;=$Q297,1,0),IF($Q297&lt;=36,IF(G301&lt;=($Q297-18),2,1),IF($Q297&lt;=54,IF(G301&lt;=($Q297-36),3,2),IF($Q297&gt;54,IF(G301&lt;=($Q297-54),4,3)))))</f>
        <v>#N/A</v>
      </c>
      <c r="H302" s="115" t="e">
        <f t="shared" ref="H302:O302" si="146">IF($Q297&lt;=18,IF(H301&lt;=$Q297,1,0),IF($Q297&lt;=36,IF(H301&lt;=($Q297-18),2,1),IF($Q297&lt;=54,IF(H301&lt;=($Q297-36),3,2),IF($Q297&gt;54,IF(H301&lt;=($Q297-54),4,3)))))</f>
        <v>#N/A</v>
      </c>
      <c r="I302" s="115" t="e">
        <f t="shared" si="146"/>
        <v>#N/A</v>
      </c>
      <c r="J302" s="115" t="e">
        <f t="shared" si="146"/>
        <v>#N/A</v>
      </c>
      <c r="K302" s="115" t="e">
        <f t="shared" si="146"/>
        <v>#N/A</v>
      </c>
      <c r="L302" s="115" t="e">
        <f t="shared" si="146"/>
        <v>#N/A</v>
      </c>
      <c r="M302" s="115" t="e">
        <f t="shared" si="146"/>
        <v>#N/A</v>
      </c>
      <c r="N302" s="115" t="e">
        <f t="shared" si="146"/>
        <v>#N/A</v>
      </c>
      <c r="O302" s="116" t="e">
        <f t="shared" si="146"/>
        <v>#N/A</v>
      </c>
      <c r="P302" s="117" t="e">
        <f>SUM(G302:O302)</f>
        <v>#N/A</v>
      </c>
      <c r="Q302" s="116" t="e">
        <f t="shared" ref="Q302:Y302" si="147">IF($Q297&lt;=18,IF(Q301&lt;=$Q297,1,0),IF($Q297&lt;=36,IF(Q301&lt;=($Q297-18),2,1),IF($Q297&lt;=54,IF(Q301&lt;=($Q297-36),3,2),IF($Q297&gt;54,IF(Q301&lt;=($Q297-54),4,3)))))</f>
        <v>#N/A</v>
      </c>
      <c r="R302" s="116" t="e">
        <f t="shared" si="147"/>
        <v>#N/A</v>
      </c>
      <c r="S302" s="116" t="e">
        <f t="shared" si="147"/>
        <v>#N/A</v>
      </c>
      <c r="T302" s="116" t="e">
        <f t="shared" si="147"/>
        <v>#N/A</v>
      </c>
      <c r="U302" s="116" t="e">
        <f t="shared" si="147"/>
        <v>#N/A</v>
      </c>
      <c r="V302" s="116" t="e">
        <f t="shared" si="147"/>
        <v>#N/A</v>
      </c>
      <c r="W302" s="116" t="e">
        <f t="shared" si="147"/>
        <v>#N/A</v>
      </c>
      <c r="X302" s="116" t="e">
        <f t="shared" si="147"/>
        <v>#N/A</v>
      </c>
      <c r="Y302" s="116" t="e">
        <f t="shared" si="147"/>
        <v>#N/A</v>
      </c>
      <c r="Z302" s="118" t="e">
        <f>SUM(Q302:Y302)</f>
        <v>#N/A</v>
      </c>
      <c r="AA302" s="119" t="e">
        <f>P302+Z302</f>
        <v>#N/A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8">G20</f>
        <v>10</v>
      </c>
      <c r="H303" s="121">
        <f t="shared" si="148"/>
        <v>10</v>
      </c>
      <c r="I303" s="121">
        <f t="shared" si="148"/>
        <v>10</v>
      </c>
      <c r="J303" s="121">
        <f t="shared" si="148"/>
        <v>10</v>
      </c>
      <c r="K303" s="121">
        <f t="shared" si="148"/>
        <v>10</v>
      </c>
      <c r="L303" s="121">
        <f t="shared" si="148"/>
        <v>10</v>
      </c>
      <c r="M303" s="121">
        <f t="shared" si="148"/>
        <v>10</v>
      </c>
      <c r="N303" s="121">
        <f t="shared" si="148"/>
        <v>10</v>
      </c>
      <c r="O303" s="121">
        <f t="shared" si="148"/>
        <v>10</v>
      </c>
      <c r="P303" s="122">
        <f>SUM(G303:O303)</f>
        <v>90</v>
      </c>
      <c r="Q303" s="123">
        <f t="shared" ref="Q303:Y303" si="149">Q20</f>
        <v>10</v>
      </c>
      <c r="R303" s="121">
        <f t="shared" si="149"/>
        <v>10</v>
      </c>
      <c r="S303" s="121">
        <f t="shared" si="149"/>
        <v>10</v>
      </c>
      <c r="T303" s="121">
        <f t="shared" si="149"/>
        <v>10</v>
      </c>
      <c r="U303" s="121">
        <f t="shared" si="149"/>
        <v>10</v>
      </c>
      <c r="V303" s="121">
        <f t="shared" si="149"/>
        <v>10</v>
      </c>
      <c r="W303" s="121">
        <f t="shared" si="149"/>
        <v>10</v>
      </c>
      <c r="X303" s="121">
        <f t="shared" si="149"/>
        <v>10</v>
      </c>
      <c r="Y303" s="124">
        <f t="shared" si="149"/>
        <v>10</v>
      </c>
      <c r="Z303" s="122">
        <f>SUM(Q303:Y303)</f>
        <v>90</v>
      </c>
      <c r="AA303" s="125">
        <f>P303+Z303</f>
        <v>180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0">IF(H303-H300=-1,3+H302)+IF(H303-H300=0,2+H302)+IF(H303-H300=1,1+H302)+IF(H303-H300=2,H302)+IF(H303-H300=3,IF(H302-1&gt;0,H302-1,0))+IF(H303-H300=4,IF(H302-2&gt;0,H302-2,0))</f>
        <v>0</v>
      </c>
      <c r="I304" s="127">
        <f t="shared" si="150"/>
        <v>0</v>
      </c>
      <c r="J304" s="127">
        <f t="shared" si="150"/>
        <v>0</v>
      </c>
      <c r="K304" s="127">
        <f t="shared" si="150"/>
        <v>0</v>
      </c>
      <c r="L304" s="127">
        <f t="shared" si="150"/>
        <v>0</v>
      </c>
      <c r="M304" s="127">
        <f t="shared" si="150"/>
        <v>0</v>
      </c>
      <c r="N304" s="127">
        <f t="shared" si="150"/>
        <v>0</v>
      </c>
      <c r="O304" s="128">
        <f t="shared" si="150"/>
        <v>0</v>
      </c>
      <c r="P304" s="129">
        <f>SUM(G304:O304)</f>
        <v>0</v>
      </c>
      <c r="Q304" s="130">
        <f t="shared" ref="Q304:Y304" si="151">IF(Q303-Q300=-1,3+Q302)+IF(Q303-Q300=0,2+Q302)+IF(Q303-Q300=1,1+Q302)+IF(Q303-Q300=2,Q302)+IF(Q303-Q300=3,IF(Q302-1&gt;0,Q302-1,0))+IF(Q303-Q300=4,IF(Q302-2&gt;0,Q302-2,0))</f>
        <v>0</v>
      </c>
      <c r="R304" s="131">
        <f t="shared" si="151"/>
        <v>0</v>
      </c>
      <c r="S304" s="131">
        <f t="shared" si="151"/>
        <v>0</v>
      </c>
      <c r="T304" s="131">
        <f t="shared" si="151"/>
        <v>0</v>
      </c>
      <c r="U304" s="131">
        <f t="shared" si="151"/>
        <v>0</v>
      </c>
      <c r="V304" s="131">
        <f t="shared" si="151"/>
        <v>0</v>
      </c>
      <c r="W304" s="131">
        <f t="shared" si="151"/>
        <v>0</v>
      </c>
      <c r="X304" s="131">
        <f t="shared" si="151"/>
        <v>0</v>
      </c>
      <c r="Y304" s="128">
        <f t="shared" si="151"/>
        <v>0</v>
      </c>
      <c r="Z304" s="129">
        <f>SUM(Q304:Y304)</f>
        <v>0</v>
      </c>
      <c r="AA304" s="132">
        <f>P304+Z304</f>
        <v>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2">IF(G303-G300=-2,4)+IF(G303-G300=-1,3)+IF(G303-G300=0,2)+IF(G303-G300=1,1)+IF(G303-G300&gt;2,0)</f>
        <v>0</v>
      </c>
      <c r="H305" s="134">
        <f t="shared" si="152"/>
        <v>0</v>
      </c>
      <c r="I305" s="134">
        <f t="shared" si="152"/>
        <v>0</v>
      </c>
      <c r="J305" s="134">
        <f t="shared" si="152"/>
        <v>0</v>
      </c>
      <c r="K305" s="134">
        <f t="shared" si="152"/>
        <v>0</v>
      </c>
      <c r="L305" s="134">
        <f t="shared" si="152"/>
        <v>0</v>
      </c>
      <c r="M305" s="134">
        <f t="shared" si="152"/>
        <v>0</v>
      </c>
      <c r="N305" s="134">
        <f t="shared" si="152"/>
        <v>0</v>
      </c>
      <c r="O305" s="135">
        <f t="shared" si="152"/>
        <v>0</v>
      </c>
      <c r="P305" s="136">
        <f>SUM(G305:O305)</f>
        <v>0</v>
      </c>
      <c r="Q305" s="135">
        <f t="shared" ref="Q305:Y305" si="153">IF(Q303-Q300=-2,4)+IF(Q303-Q300=-1,3)+IF(Q303-Q300=0,2)+IF(Q303-Q300=1,1)+IF(Q303-Q300&gt;2,0)</f>
        <v>0</v>
      </c>
      <c r="R305" s="135">
        <f t="shared" si="153"/>
        <v>0</v>
      </c>
      <c r="S305" s="135">
        <f t="shared" si="153"/>
        <v>0</v>
      </c>
      <c r="T305" s="135">
        <f t="shared" si="153"/>
        <v>0</v>
      </c>
      <c r="U305" s="135">
        <f t="shared" si="153"/>
        <v>0</v>
      </c>
      <c r="V305" s="135">
        <f t="shared" si="153"/>
        <v>0</v>
      </c>
      <c r="W305" s="135">
        <f t="shared" si="153"/>
        <v>0</v>
      </c>
      <c r="X305" s="135">
        <f t="shared" si="153"/>
        <v>0</v>
      </c>
      <c r="Y305" s="135">
        <f t="shared" si="153"/>
        <v>0</v>
      </c>
      <c r="Z305" s="136">
        <f>SUM(Q305:Y305)</f>
        <v>0</v>
      </c>
      <c r="AA305" s="137">
        <f>P305+Z305</f>
        <v>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4">H303-H300</f>
        <v>6</v>
      </c>
      <c r="I306" s="24">
        <f t="shared" si="154"/>
        <v>5</v>
      </c>
      <c r="J306" s="24">
        <f t="shared" si="154"/>
        <v>6</v>
      </c>
      <c r="K306" s="24">
        <f t="shared" si="154"/>
        <v>7</v>
      </c>
      <c r="L306" s="24">
        <f t="shared" si="154"/>
        <v>5</v>
      </c>
      <c r="M306" s="24">
        <f t="shared" si="154"/>
        <v>7</v>
      </c>
      <c r="N306" s="24">
        <f t="shared" si="154"/>
        <v>5</v>
      </c>
      <c r="O306" s="15">
        <f t="shared" si="154"/>
        <v>7</v>
      </c>
      <c r="P306" s="15"/>
      <c r="Q306" s="15">
        <f t="shared" ref="Q306:Y306" si="155">Q303-Q300</f>
        <v>6</v>
      </c>
      <c r="R306" s="15">
        <f t="shared" si="155"/>
        <v>6</v>
      </c>
      <c r="S306" s="15">
        <f t="shared" si="155"/>
        <v>7</v>
      </c>
      <c r="T306" s="15">
        <f t="shared" si="155"/>
        <v>5</v>
      </c>
      <c r="U306" s="15">
        <f t="shared" si="155"/>
        <v>7</v>
      </c>
      <c r="V306" s="15">
        <f t="shared" si="155"/>
        <v>6</v>
      </c>
      <c r="W306" s="15">
        <f t="shared" si="155"/>
        <v>6</v>
      </c>
      <c r="X306" s="15">
        <f t="shared" si="155"/>
        <v>5</v>
      </c>
      <c r="Y306" s="15">
        <f t="shared" si="155"/>
        <v>6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>
        <f>C21</f>
        <v>0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e">
        <f>INDEX($C$11:$AC$40,MATCH(G319,$C$11:$C$40,0),27)</f>
        <v>#N/A</v>
      </c>
      <c r="Z319" s="75" t="s">
        <v>16</v>
      </c>
      <c r="AA319" s="96">
        <f>$D$3</f>
        <v>37684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20</v>
      </c>
      <c r="H320" s="245"/>
      <c r="I320" s="245"/>
      <c r="J320" s="245"/>
      <c r="K320" s="1"/>
      <c r="L320" s="245" t="e">
        <f>IF(X319="H",IF($X320="Blancs",$G$3,IF($X320="Jaunes",$G$4,IF($X320="Bleus",$G$5,$G$6))),IF($X320="Blancs",$I$3,IF($X320="Jaunes",$I$4,IF($X320="Bleus",$I$5,$I$6))))</f>
        <v>#N/A</v>
      </c>
      <c r="M320" s="245"/>
      <c r="N320" s="245"/>
      <c r="O320" s="245" t="e">
        <f>IF(X319="H",IF($X320="Blancs",$H$3,IF($X320="Jaunes",$H$4,IF($X320="Bleus",$H$5,$H$6))),IF($X320="Blancs",$J$3,IF($X320="Jaunes",$J$4,IF($X320="Bleus",$J$5,$J$6))))</f>
        <v>#N/A</v>
      </c>
      <c r="P320" s="245"/>
      <c r="Q320" s="246" t="e">
        <f>ROUND((G320*(L320/113)+(O320-AA323)),0)</f>
        <v>#N/A</v>
      </c>
      <c r="R320" s="246"/>
      <c r="S320" s="246"/>
      <c r="T320" s="246"/>
      <c r="U320" s="1"/>
      <c r="V320" s="266" t="s">
        <v>108</v>
      </c>
      <c r="W320" s="267"/>
      <c r="X320" s="187" t="e">
        <f>INDEX($C$11:$AC$40,MATCH(G319,$C$11:$C$40,0),26)</f>
        <v>#N/A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6">H$9</f>
        <v>4</v>
      </c>
      <c r="I323" s="103">
        <f t="shared" si="156"/>
        <v>5</v>
      </c>
      <c r="J323" s="103">
        <f t="shared" si="156"/>
        <v>4</v>
      </c>
      <c r="K323" s="103">
        <f t="shared" si="156"/>
        <v>3</v>
      </c>
      <c r="L323" s="103">
        <f t="shared" si="156"/>
        <v>5</v>
      </c>
      <c r="M323" s="103">
        <f t="shared" si="156"/>
        <v>3</v>
      </c>
      <c r="N323" s="103">
        <f t="shared" si="156"/>
        <v>5</v>
      </c>
      <c r="O323" s="103">
        <f t="shared" si="156"/>
        <v>3</v>
      </c>
      <c r="P323" s="104">
        <f>SUM(G323:O323)</f>
        <v>36</v>
      </c>
      <c r="Q323" s="103">
        <f t="shared" ref="Q323:Y323" si="157">Q$9</f>
        <v>4</v>
      </c>
      <c r="R323" s="105">
        <f t="shared" si="157"/>
        <v>4</v>
      </c>
      <c r="S323" s="105">
        <f t="shared" si="157"/>
        <v>3</v>
      </c>
      <c r="T323" s="105">
        <f t="shared" si="157"/>
        <v>5</v>
      </c>
      <c r="U323" s="105">
        <f t="shared" si="157"/>
        <v>3</v>
      </c>
      <c r="V323" s="105">
        <f t="shared" si="157"/>
        <v>4</v>
      </c>
      <c r="W323" s="105">
        <f t="shared" si="157"/>
        <v>4</v>
      </c>
      <c r="X323" s="105">
        <f t="shared" si="157"/>
        <v>5</v>
      </c>
      <c r="Y323" s="106">
        <f t="shared" si="157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158">H$10</f>
        <v>8</v>
      </c>
      <c r="I324" s="108">
        <f t="shared" si="158"/>
        <v>12</v>
      </c>
      <c r="J324" s="108">
        <f t="shared" si="158"/>
        <v>14</v>
      </c>
      <c r="K324" s="108">
        <f t="shared" si="158"/>
        <v>2</v>
      </c>
      <c r="L324" s="108">
        <f t="shared" si="158"/>
        <v>10</v>
      </c>
      <c r="M324" s="108">
        <f t="shared" si="158"/>
        <v>18</v>
      </c>
      <c r="N324" s="108">
        <f t="shared" si="158"/>
        <v>16</v>
      </c>
      <c r="O324" s="109">
        <f t="shared" si="158"/>
        <v>6</v>
      </c>
      <c r="P324" s="110"/>
      <c r="Q324" s="111">
        <f t="shared" ref="Q324:Y324" si="159">Q$10</f>
        <v>1</v>
      </c>
      <c r="R324" s="112">
        <f t="shared" si="159"/>
        <v>9</v>
      </c>
      <c r="S324" s="112">
        <f t="shared" si="159"/>
        <v>11</v>
      </c>
      <c r="T324" s="112">
        <f t="shared" si="159"/>
        <v>5</v>
      </c>
      <c r="U324" s="112">
        <f t="shared" si="159"/>
        <v>17</v>
      </c>
      <c r="V324" s="112">
        <f t="shared" si="159"/>
        <v>15</v>
      </c>
      <c r="W324" s="112">
        <f t="shared" si="159"/>
        <v>3</v>
      </c>
      <c r="X324" s="112">
        <f t="shared" si="159"/>
        <v>13</v>
      </c>
      <c r="Y324" s="109">
        <f t="shared" si="159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 t="e">
        <f>IF($Q320&lt;=18,IF(G324&lt;=$Q320,1,0),IF($Q320&lt;=36,IF(G324&lt;=($Q320-18),2,1),IF($Q320&lt;=54,IF(G324&lt;=($Q320-36),3,2),IF($Q320&gt;54,IF(G324&lt;=($Q320-54),4,3)))))</f>
        <v>#N/A</v>
      </c>
      <c r="H325" s="115" t="e">
        <f t="shared" ref="H325:O325" si="160">IF($Q320&lt;=18,IF(H324&lt;=$Q320,1,0),IF($Q320&lt;=36,IF(H324&lt;=($Q320-18),2,1),IF($Q320&lt;=54,IF(H324&lt;=($Q320-36),3,2),IF($Q320&gt;54,IF(H324&lt;=($Q320-54),4,3)))))</f>
        <v>#N/A</v>
      </c>
      <c r="I325" s="115" t="e">
        <f t="shared" si="160"/>
        <v>#N/A</v>
      </c>
      <c r="J325" s="115" t="e">
        <f t="shared" si="160"/>
        <v>#N/A</v>
      </c>
      <c r="K325" s="115" t="e">
        <f t="shared" si="160"/>
        <v>#N/A</v>
      </c>
      <c r="L325" s="115" t="e">
        <f t="shared" si="160"/>
        <v>#N/A</v>
      </c>
      <c r="M325" s="115" t="e">
        <f t="shared" si="160"/>
        <v>#N/A</v>
      </c>
      <c r="N325" s="115" t="e">
        <f t="shared" si="160"/>
        <v>#N/A</v>
      </c>
      <c r="O325" s="116" t="e">
        <f t="shared" si="160"/>
        <v>#N/A</v>
      </c>
      <c r="P325" s="117" t="e">
        <f>SUM(G325:O325)</f>
        <v>#N/A</v>
      </c>
      <c r="Q325" s="116" t="e">
        <f t="shared" ref="Q325:Y325" si="161">IF($Q320&lt;=18,IF(Q324&lt;=$Q320,1,0),IF($Q320&lt;=36,IF(Q324&lt;=($Q320-18),2,1),IF($Q320&lt;=54,IF(Q324&lt;=($Q320-36),3,2),IF($Q320&gt;54,IF(Q324&lt;=($Q320-54),4,3)))))</f>
        <v>#N/A</v>
      </c>
      <c r="R325" s="116" t="e">
        <f t="shared" si="161"/>
        <v>#N/A</v>
      </c>
      <c r="S325" s="116" t="e">
        <f t="shared" si="161"/>
        <v>#N/A</v>
      </c>
      <c r="T325" s="116" t="e">
        <f t="shared" si="161"/>
        <v>#N/A</v>
      </c>
      <c r="U325" s="116" t="e">
        <f t="shared" si="161"/>
        <v>#N/A</v>
      </c>
      <c r="V325" s="116" t="e">
        <f t="shared" si="161"/>
        <v>#N/A</v>
      </c>
      <c r="W325" s="116" t="e">
        <f t="shared" si="161"/>
        <v>#N/A</v>
      </c>
      <c r="X325" s="116" t="e">
        <f t="shared" si="161"/>
        <v>#N/A</v>
      </c>
      <c r="Y325" s="116" t="e">
        <f t="shared" si="161"/>
        <v>#N/A</v>
      </c>
      <c r="Z325" s="118" t="e">
        <f>SUM(Q325:Y325)</f>
        <v>#N/A</v>
      </c>
      <c r="AA325" s="119" t="e">
        <f>P325+Z325</f>
        <v>#N/A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2">G21</f>
        <v>10</v>
      </c>
      <c r="H326" s="121">
        <f t="shared" si="162"/>
        <v>10</v>
      </c>
      <c r="I326" s="121">
        <f t="shared" si="162"/>
        <v>10</v>
      </c>
      <c r="J326" s="121">
        <f t="shared" si="162"/>
        <v>10</v>
      </c>
      <c r="K326" s="121">
        <f t="shared" si="162"/>
        <v>10</v>
      </c>
      <c r="L326" s="121">
        <f t="shared" si="162"/>
        <v>10</v>
      </c>
      <c r="M326" s="121">
        <f t="shared" si="162"/>
        <v>10</v>
      </c>
      <c r="N326" s="121">
        <f t="shared" si="162"/>
        <v>10</v>
      </c>
      <c r="O326" s="121">
        <f t="shared" si="162"/>
        <v>10</v>
      </c>
      <c r="P326" s="122">
        <f>SUM(G326:O326)</f>
        <v>90</v>
      </c>
      <c r="Q326" s="123">
        <f t="shared" ref="Q326:Y326" si="163">Q21</f>
        <v>10</v>
      </c>
      <c r="R326" s="121">
        <f t="shared" si="163"/>
        <v>10</v>
      </c>
      <c r="S326" s="121">
        <f t="shared" si="163"/>
        <v>10</v>
      </c>
      <c r="T326" s="121">
        <f t="shared" si="163"/>
        <v>10</v>
      </c>
      <c r="U326" s="121">
        <f t="shared" si="163"/>
        <v>10</v>
      </c>
      <c r="V326" s="121">
        <f t="shared" si="163"/>
        <v>10</v>
      </c>
      <c r="W326" s="121">
        <f t="shared" si="163"/>
        <v>10</v>
      </c>
      <c r="X326" s="121">
        <f t="shared" si="163"/>
        <v>10</v>
      </c>
      <c r="Y326" s="124">
        <f t="shared" si="163"/>
        <v>10</v>
      </c>
      <c r="Z326" s="122">
        <f>SUM(Q326:Y326)</f>
        <v>90</v>
      </c>
      <c r="AA326" s="125">
        <f>P326+Z326</f>
        <v>180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4">IF(H326-H323=-1,3+H325)+IF(H326-H323=0,2+H325)+IF(H326-H323=1,1+H325)+IF(H326-H323=2,H325)+IF(H326-H323=3,IF(H325-1&gt;0,H325-1,0))+IF(H326-H323=4,IF(H325-2&gt;0,H325-2,0))</f>
        <v>0</v>
      </c>
      <c r="I327" s="127">
        <f t="shared" si="164"/>
        <v>0</v>
      </c>
      <c r="J327" s="127">
        <f t="shared" si="164"/>
        <v>0</v>
      </c>
      <c r="K327" s="127">
        <f t="shared" si="164"/>
        <v>0</v>
      </c>
      <c r="L327" s="127">
        <f t="shared" si="164"/>
        <v>0</v>
      </c>
      <c r="M327" s="127">
        <f t="shared" si="164"/>
        <v>0</v>
      </c>
      <c r="N327" s="127">
        <f t="shared" si="164"/>
        <v>0</v>
      </c>
      <c r="O327" s="128">
        <f t="shared" si="164"/>
        <v>0</v>
      </c>
      <c r="P327" s="129">
        <f>SUM(G327:O327)</f>
        <v>0</v>
      </c>
      <c r="Q327" s="130">
        <f t="shared" ref="Q327:Y327" si="165">IF(Q326-Q323=-1,3+Q325)+IF(Q326-Q323=0,2+Q325)+IF(Q326-Q323=1,1+Q325)+IF(Q326-Q323=2,Q325)+IF(Q326-Q323=3,IF(Q325-1&gt;0,Q325-1,0))+IF(Q326-Q323=4,IF(Q325-2&gt;0,Q325-2,0))</f>
        <v>0</v>
      </c>
      <c r="R327" s="131">
        <f t="shared" si="165"/>
        <v>0</v>
      </c>
      <c r="S327" s="131">
        <f t="shared" si="165"/>
        <v>0</v>
      </c>
      <c r="T327" s="131">
        <f t="shared" si="165"/>
        <v>0</v>
      </c>
      <c r="U327" s="131">
        <f t="shared" si="165"/>
        <v>0</v>
      </c>
      <c r="V327" s="131">
        <f t="shared" si="165"/>
        <v>0</v>
      </c>
      <c r="W327" s="131">
        <f t="shared" si="165"/>
        <v>0</v>
      </c>
      <c r="X327" s="131">
        <f t="shared" si="165"/>
        <v>0</v>
      </c>
      <c r="Y327" s="128">
        <f t="shared" si="165"/>
        <v>0</v>
      </c>
      <c r="Z327" s="129">
        <f>SUM(Q327:Y327)</f>
        <v>0</v>
      </c>
      <c r="AA327" s="132">
        <f>P327+Z327</f>
        <v>0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6">IF(G326-G323=-2,4)+IF(G326-G323=-1,3)+IF(G326-G323=0,2)+IF(G326-G323=1,1)+IF(G326-G323&gt;2,0)</f>
        <v>0</v>
      </c>
      <c r="H328" s="134">
        <f t="shared" si="166"/>
        <v>0</v>
      </c>
      <c r="I328" s="134">
        <f t="shared" si="166"/>
        <v>0</v>
      </c>
      <c r="J328" s="134">
        <f t="shared" si="166"/>
        <v>0</v>
      </c>
      <c r="K328" s="134">
        <f t="shared" si="166"/>
        <v>0</v>
      </c>
      <c r="L328" s="134">
        <f t="shared" si="166"/>
        <v>0</v>
      </c>
      <c r="M328" s="134">
        <f t="shared" si="166"/>
        <v>0</v>
      </c>
      <c r="N328" s="134">
        <f t="shared" si="166"/>
        <v>0</v>
      </c>
      <c r="O328" s="135">
        <f t="shared" si="166"/>
        <v>0</v>
      </c>
      <c r="P328" s="136">
        <f>SUM(G328:O328)</f>
        <v>0</v>
      </c>
      <c r="Q328" s="135">
        <f t="shared" ref="Q328:Y328" si="167">IF(Q326-Q323=-2,4)+IF(Q326-Q323=-1,3)+IF(Q326-Q323=0,2)+IF(Q326-Q323=1,1)+IF(Q326-Q323&gt;2,0)</f>
        <v>0</v>
      </c>
      <c r="R328" s="135">
        <f t="shared" si="167"/>
        <v>0</v>
      </c>
      <c r="S328" s="135">
        <f t="shared" si="167"/>
        <v>0</v>
      </c>
      <c r="T328" s="135">
        <f t="shared" si="167"/>
        <v>0</v>
      </c>
      <c r="U328" s="135">
        <f t="shared" si="167"/>
        <v>0</v>
      </c>
      <c r="V328" s="135">
        <f t="shared" si="167"/>
        <v>0</v>
      </c>
      <c r="W328" s="135">
        <f t="shared" si="167"/>
        <v>0</v>
      </c>
      <c r="X328" s="135">
        <f t="shared" si="167"/>
        <v>0</v>
      </c>
      <c r="Y328" s="135">
        <f t="shared" si="167"/>
        <v>0</v>
      </c>
      <c r="Z328" s="136">
        <f>SUM(Q328:Y328)</f>
        <v>0</v>
      </c>
      <c r="AA328" s="137">
        <f>P328+Z328</f>
        <v>0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68">H326-H323</f>
        <v>6</v>
      </c>
      <c r="I329" s="24">
        <f t="shared" si="168"/>
        <v>5</v>
      </c>
      <c r="J329" s="24">
        <f t="shared" si="168"/>
        <v>6</v>
      </c>
      <c r="K329" s="24">
        <f t="shared" si="168"/>
        <v>7</v>
      </c>
      <c r="L329" s="24">
        <f t="shared" si="168"/>
        <v>5</v>
      </c>
      <c r="M329" s="24">
        <f t="shared" si="168"/>
        <v>7</v>
      </c>
      <c r="N329" s="24">
        <f t="shared" si="168"/>
        <v>5</v>
      </c>
      <c r="O329" s="15">
        <f t="shared" si="168"/>
        <v>7</v>
      </c>
      <c r="P329" s="15"/>
      <c r="Q329" s="15">
        <f t="shared" ref="Q329:Y329" si="169">Q326-Q323</f>
        <v>6</v>
      </c>
      <c r="R329" s="15">
        <f t="shared" si="169"/>
        <v>6</v>
      </c>
      <c r="S329" s="15">
        <f t="shared" si="169"/>
        <v>7</v>
      </c>
      <c r="T329" s="15">
        <f t="shared" si="169"/>
        <v>5</v>
      </c>
      <c r="U329" s="15">
        <f t="shared" si="169"/>
        <v>7</v>
      </c>
      <c r="V329" s="15">
        <f t="shared" si="169"/>
        <v>6</v>
      </c>
      <c r="W329" s="15">
        <f t="shared" si="169"/>
        <v>6</v>
      </c>
      <c r="X329" s="15">
        <f t="shared" si="169"/>
        <v>5</v>
      </c>
      <c r="Y329" s="15">
        <f t="shared" si="169"/>
        <v>6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0</v>
      </c>
      <c r="P332" s="241" t="s">
        <v>86</v>
      </c>
      <c r="Q332" s="241"/>
      <c r="R332" s="241"/>
      <c r="S332" s="241"/>
      <c r="T332" s="241"/>
      <c r="U332" s="141">
        <f>COUNTIF(G329:Y329,"=2")</f>
        <v>0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0</v>
      </c>
      <c r="P333" s="241" t="s">
        <v>89</v>
      </c>
      <c r="Q333" s="241"/>
      <c r="R333" s="241"/>
      <c r="S333" s="241"/>
      <c r="T333" s="241"/>
      <c r="U333" s="144">
        <f>COUNTIF(G329:Y329,"&gt;=3")</f>
        <v>18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0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0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0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18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>
        <f>C22</f>
        <v>0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e">
        <f>INDEX($C$11:$AC$40,MATCH(G342,$C$11:$C$40,0),27)</f>
        <v>#N/A</v>
      </c>
      <c r="Z342" s="75" t="s">
        <v>16</v>
      </c>
      <c r="AA342" s="96">
        <f>$D$3</f>
        <v>37684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20</v>
      </c>
      <c r="H343" s="245"/>
      <c r="I343" s="245"/>
      <c r="J343" s="245"/>
      <c r="K343" s="1"/>
      <c r="L343" s="245" t="e">
        <f>IF(X342="H",IF($X343="Blancs",$G$3,IF($X343="Jaunes",$G$4,IF($X343="Bleus",$G$5,$G$6))),IF($X343="Blancs",$I$3,IF($X343="Jaunes",$I$4,IF($X343="Bleus",$I$5,$I$6))))</f>
        <v>#N/A</v>
      </c>
      <c r="M343" s="245"/>
      <c r="N343" s="245"/>
      <c r="O343" s="245" t="e">
        <f>IF(X342="H",IF($X343="Blancs",$H$3,IF($X343="Jaunes",$H$4,IF($X343="Bleus",$H$5,$H$6))),IF($X343="Blancs",$J$3,IF($X343="Jaunes",$J$4,IF($X343="Bleus",$J$5,$J$6))))</f>
        <v>#N/A</v>
      </c>
      <c r="P343" s="245"/>
      <c r="Q343" s="246" t="e">
        <f>ROUND((G343*(L343/113)+(O343-AA346)),0)</f>
        <v>#N/A</v>
      </c>
      <c r="R343" s="246"/>
      <c r="S343" s="246"/>
      <c r="T343" s="246"/>
      <c r="U343" s="1"/>
      <c r="V343" s="266" t="s">
        <v>108</v>
      </c>
      <c r="W343" s="267"/>
      <c r="X343" s="187" t="e">
        <f>INDEX($C$11:$AC$40,MATCH(G342,$C$11:$C$40,0),26)</f>
        <v>#N/A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0">H$9</f>
        <v>4</v>
      </c>
      <c r="I346" s="103">
        <f t="shared" si="170"/>
        <v>5</v>
      </c>
      <c r="J346" s="103">
        <f t="shared" si="170"/>
        <v>4</v>
      </c>
      <c r="K346" s="103">
        <f t="shared" si="170"/>
        <v>3</v>
      </c>
      <c r="L346" s="103">
        <f t="shared" si="170"/>
        <v>5</v>
      </c>
      <c r="M346" s="103">
        <f t="shared" si="170"/>
        <v>3</v>
      </c>
      <c r="N346" s="103">
        <f t="shared" si="170"/>
        <v>5</v>
      </c>
      <c r="O346" s="103">
        <f t="shared" si="170"/>
        <v>3</v>
      </c>
      <c r="P346" s="104">
        <f>SUM(G346:O346)</f>
        <v>36</v>
      </c>
      <c r="Q346" s="103">
        <f t="shared" ref="Q346:Y346" si="171">Q$9</f>
        <v>4</v>
      </c>
      <c r="R346" s="105">
        <f t="shared" si="171"/>
        <v>4</v>
      </c>
      <c r="S346" s="105">
        <f t="shared" si="171"/>
        <v>3</v>
      </c>
      <c r="T346" s="105">
        <f t="shared" si="171"/>
        <v>5</v>
      </c>
      <c r="U346" s="105">
        <f t="shared" si="171"/>
        <v>3</v>
      </c>
      <c r="V346" s="105">
        <f t="shared" si="171"/>
        <v>4</v>
      </c>
      <c r="W346" s="105">
        <f t="shared" si="171"/>
        <v>4</v>
      </c>
      <c r="X346" s="105">
        <f t="shared" si="171"/>
        <v>5</v>
      </c>
      <c r="Y346" s="106">
        <f t="shared" si="17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172">H$10</f>
        <v>8</v>
      </c>
      <c r="I347" s="108">
        <f t="shared" si="172"/>
        <v>12</v>
      </c>
      <c r="J347" s="108">
        <f t="shared" si="172"/>
        <v>14</v>
      </c>
      <c r="K347" s="108">
        <f t="shared" si="172"/>
        <v>2</v>
      </c>
      <c r="L347" s="108">
        <f t="shared" si="172"/>
        <v>10</v>
      </c>
      <c r="M347" s="108">
        <f t="shared" si="172"/>
        <v>18</v>
      </c>
      <c r="N347" s="108">
        <f t="shared" si="172"/>
        <v>16</v>
      </c>
      <c r="O347" s="109">
        <f t="shared" si="172"/>
        <v>6</v>
      </c>
      <c r="P347" s="110"/>
      <c r="Q347" s="111">
        <f t="shared" ref="Q347:Y347" si="173">Q$10</f>
        <v>1</v>
      </c>
      <c r="R347" s="112">
        <f t="shared" si="173"/>
        <v>9</v>
      </c>
      <c r="S347" s="112">
        <f t="shared" si="173"/>
        <v>11</v>
      </c>
      <c r="T347" s="112">
        <f t="shared" si="173"/>
        <v>5</v>
      </c>
      <c r="U347" s="112">
        <f t="shared" si="173"/>
        <v>17</v>
      </c>
      <c r="V347" s="112">
        <f t="shared" si="173"/>
        <v>15</v>
      </c>
      <c r="W347" s="112">
        <f t="shared" si="173"/>
        <v>3</v>
      </c>
      <c r="X347" s="112">
        <f t="shared" si="173"/>
        <v>13</v>
      </c>
      <c r="Y347" s="109">
        <f t="shared" si="17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 t="e">
        <f>IF($Q343&lt;=18,IF(G347&lt;=$Q343,1,0),IF($Q343&lt;=36,IF(G347&lt;=($Q343-18),2,1),IF($Q343&lt;=54,IF(G347&lt;=($Q343-36),3,2),IF($Q343&gt;54,IF(G347&lt;=($Q343-54),4,3)))))</f>
        <v>#N/A</v>
      </c>
      <c r="H348" s="115" t="e">
        <f t="shared" ref="H348:O348" si="174">IF($Q343&lt;=18,IF(H347&lt;=$Q343,1,0),IF($Q343&lt;=36,IF(H347&lt;=($Q343-18),2,1),IF($Q343&lt;=54,IF(H347&lt;=($Q343-36),3,2),IF($Q343&gt;54,IF(H347&lt;=($Q343-54),4,3)))))</f>
        <v>#N/A</v>
      </c>
      <c r="I348" s="115" t="e">
        <f t="shared" si="174"/>
        <v>#N/A</v>
      </c>
      <c r="J348" s="115" t="e">
        <f t="shared" si="174"/>
        <v>#N/A</v>
      </c>
      <c r="K348" s="115" t="e">
        <f t="shared" si="174"/>
        <v>#N/A</v>
      </c>
      <c r="L348" s="115" t="e">
        <f t="shared" si="174"/>
        <v>#N/A</v>
      </c>
      <c r="M348" s="115" t="e">
        <f t="shared" si="174"/>
        <v>#N/A</v>
      </c>
      <c r="N348" s="115" t="e">
        <f t="shared" si="174"/>
        <v>#N/A</v>
      </c>
      <c r="O348" s="116" t="e">
        <f t="shared" si="174"/>
        <v>#N/A</v>
      </c>
      <c r="P348" s="117" t="e">
        <f>SUM(G348:O348)</f>
        <v>#N/A</v>
      </c>
      <c r="Q348" s="116" t="e">
        <f t="shared" ref="Q348:Y348" si="175">IF($Q343&lt;=18,IF(Q347&lt;=$Q343,1,0),IF($Q343&lt;=36,IF(Q347&lt;=($Q343-18),2,1),IF($Q343&lt;=54,IF(Q347&lt;=($Q343-36),3,2),IF($Q343&gt;54,IF(Q347&lt;=($Q343-54),4,3)))))</f>
        <v>#N/A</v>
      </c>
      <c r="R348" s="116" t="e">
        <f t="shared" si="175"/>
        <v>#N/A</v>
      </c>
      <c r="S348" s="116" t="e">
        <f t="shared" si="175"/>
        <v>#N/A</v>
      </c>
      <c r="T348" s="116" t="e">
        <f t="shared" si="175"/>
        <v>#N/A</v>
      </c>
      <c r="U348" s="116" t="e">
        <f t="shared" si="175"/>
        <v>#N/A</v>
      </c>
      <c r="V348" s="116" t="e">
        <f t="shared" si="175"/>
        <v>#N/A</v>
      </c>
      <c r="W348" s="116" t="e">
        <f t="shared" si="175"/>
        <v>#N/A</v>
      </c>
      <c r="X348" s="116" t="e">
        <f t="shared" si="175"/>
        <v>#N/A</v>
      </c>
      <c r="Y348" s="116" t="e">
        <f t="shared" si="175"/>
        <v>#N/A</v>
      </c>
      <c r="Z348" s="118" t="e">
        <f>SUM(Q348:Y348)</f>
        <v>#N/A</v>
      </c>
      <c r="AA348" s="119" t="e">
        <f>P348+Z348</f>
        <v>#N/A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6">G22</f>
        <v>10</v>
      </c>
      <c r="H349" s="121">
        <f t="shared" si="176"/>
        <v>10</v>
      </c>
      <c r="I349" s="121">
        <f t="shared" si="176"/>
        <v>10</v>
      </c>
      <c r="J349" s="121">
        <f t="shared" si="176"/>
        <v>10</v>
      </c>
      <c r="K349" s="121">
        <f t="shared" si="176"/>
        <v>10</v>
      </c>
      <c r="L349" s="121">
        <f t="shared" si="176"/>
        <v>10</v>
      </c>
      <c r="M349" s="121">
        <f t="shared" si="176"/>
        <v>10</v>
      </c>
      <c r="N349" s="121">
        <f t="shared" si="176"/>
        <v>10</v>
      </c>
      <c r="O349" s="121">
        <f t="shared" si="176"/>
        <v>10</v>
      </c>
      <c r="P349" s="122">
        <f>SUM(G349:O349)</f>
        <v>90</v>
      </c>
      <c r="Q349" s="123">
        <f t="shared" ref="Q349:Y349" si="177">Q22</f>
        <v>10</v>
      </c>
      <c r="R349" s="121">
        <f t="shared" si="177"/>
        <v>10</v>
      </c>
      <c r="S349" s="121">
        <f t="shared" si="177"/>
        <v>10</v>
      </c>
      <c r="T349" s="121">
        <f t="shared" si="177"/>
        <v>10</v>
      </c>
      <c r="U349" s="121">
        <f t="shared" si="177"/>
        <v>10</v>
      </c>
      <c r="V349" s="121">
        <f t="shared" si="177"/>
        <v>10</v>
      </c>
      <c r="W349" s="121">
        <f t="shared" si="177"/>
        <v>10</v>
      </c>
      <c r="X349" s="121">
        <f t="shared" si="177"/>
        <v>10</v>
      </c>
      <c r="Y349" s="124">
        <f t="shared" si="177"/>
        <v>10</v>
      </c>
      <c r="Z349" s="122">
        <f>SUM(Q349:Y349)</f>
        <v>90</v>
      </c>
      <c r="AA349" s="125">
        <f>P349+Z349</f>
        <v>180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8">IF(H349-H346=-1,3+H348)+IF(H349-H346=0,2+H348)+IF(H349-H346=1,1+H348)+IF(H349-H346=2,H348)+IF(H349-H346=3,IF(H348-1&gt;0,H348-1,0))+IF(H349-H346=4,IF(H348-2&gt;0,H348-2,0))</f>
        <v>0</v>
      </c>
      <c r="I350" s="127">
        <f t="shared" si="178"/>
        <v>0</v>
      </c>
      <c r="J350" s="127">
        <f t="shared" si="178"/>
        <v>0</v>
      </c>
      <c r="K350" s="127">
        <f t="shared" si="178"/>
        <v>0</v>
      </c>
      <c r="L350" s="127">
        <f t="shared" si="178"/>
        <v>0</v>
      </c>
      <c r="M350" s="127">
        <f t="shared" si="178"/>
        <v>0</v>
      </c>
      <c r="N350" s="127">
        <f t="shared" si="178"/>
        <v>0</v>
      </c>
      <c r="O350" s="128">
        <f t="shared" si="178"/>
        <v>0</v>
      </c>
      <c r="P350" s="129">
        <f>SUM(G350:O350)</f>
        <v>0</v>
      </c>
      <c r="Q350" s="130">
        <f t="shared" ref="Q350:Y350" si="179">IF(Q349-Q346=-1,3+Q348)+IF(Q349-Q346=0,2+Q348)+IF(Q349-Q346=1,1+Q348)+IF(Q349-Q346=2,Q348)+IF(Q349-Q346=3,IF(Q348-1&gt;0,Q348-1,0))+IF(Q349-Q346=4,IF(Q348-2&gt;0,Q348-2,0))</f>
        <v>0</v>
      </c>
      <c r="R350" s="131">
        <f t="shared" si="179"/>
        <v>0</v>
      </c>
      <c r="S350" s="131">
        <f t="shared" si="179"/>
        <v>0</v>
      </c>
      <c r="T350" s="131">
        <f t="shared" si="179"/>
        <v>0</v>
      </c>
      <c r="U350" s="131">
        <f t="shared" si="179"/>
        <v>0</v>
      </c>
      <c r="V350" s="131">
        <f t="shared" si="179"/>
        <v>0</v>
      </c>
      <c r="W350" s="131">
        <f t="shared" si="179"/>
        <v>0</v>
      </c>
      <c r="X350" s="131">
        <f t="shared" si="179"/>
        <v>0</v>
      </c>
      <c r="Y350" s="128">
        <f t="shared" si="179"/>
        <v>0</v>
      </c>
      <c r="Z350" s="129">
        <f>SUM(Q350:Y350)</f>
        <v>0</v>
      </c>
      <c r="AA350" s="132">
        <f>P350+Z350</f>
        <v>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0">IF(G349-G346=-2,4)+IF(G349-G346=-1,3)+IF(G349-G346=0,2)+IF(G349-G346=1,1)+IF(G349-G346&gt;2,0)</f>
        <v>0</v>
      </c>
      <c r="H351" s="134">
        <f t="shared" si="180"/>
        <v>0</v>
      </c>
      <c r="I351" s="134">
        <f t="shared" si="180"/>
        <v>0</v>
      </c>
      <c r="J351" s="134">
        <f t="shared" si="180"/>
        <v>0</v>
      </c>
      <c r="K351" s="134">
        <f t="shared" si="180"/>
        <v>0</v>
      </c>
      <c r="L351" s="134">
        <f t="shared" si="180"/>
        <v>0</v>
      </c>
      <c r="M351" s="134">
        <f t="shared" si="180"/>
        <v>0</v>
      </c>
      <c r="N351" s="134">
        <f t="shared" si="180"/>
        <v>0</v>
      </c>
      <c r="O351" s="135">
        <f t="shared" si="180"/>
        <v>0</v>
      </c>
      <c r="P351" s="136">
        <f>SUM(G351:O351)</f>
        <v>0</v>
      </c>
      <c r="Q351" s="135">
        <f t="shared" ref="Q351:Y351" si="181">IF(Q349-Q346=-2,4)+IF(Q349-Q346=-1,3)+IF(Q349-Q346=0,2)+IF(Q349-Q346=1,1)+IF(Q349-Q346&gt;2,0)</f>
        <v>0</v>
      </c>
      <c r="R351" s="135">
        <f t="shared" si="181"/>
        <v>0</v>
      </c>
      <c r="S351" s="135">
        <f t="shared" si="181"/>
        <v>0</v>
      </c>
      <c r="T351" s="135">
        <f t="shared" si="181"/>
        <v>0</v>
      </c>
      <c r="U351" s="135">
        <f t="shared" si="181"/>
        <v>0</v>
      </c>
      <c r="V351" s="135">
        <f t="shared" si="181"/>
        <v>0</v>
      </c>
      <c r="W351" s="135">
        <f t="shared" si="181"/>
        <v>0</v>
      </c>
      <c r="X351" s="135">
        <f t="shared" si="181"/>
        <v>0</v>
      </c>
      <c r="Y351" s="135">
        <f t="shared" si="181"/>
        <v>0</v>
      </c>
      <c r="Z351" s="136">
        <f>SUM(Q351:Y351)</f>
        <v>0</v>
      </c>
      <c r="AA351" s="137">
        <f>P351+Z351</f>
        <v>0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6</v>
      </c>
      <c r="H352" s="24">
        <f t="shared" ref="H352:O352" si="182">H349-H346</f>
        <v>6</v>
      </c>
      <c r="I352" s="24">
        <f t="shared" si="182"/>
        <v>5</v>
      </c>
      <c r="J352" s="24">
        <f t="shared" si="182"/>
        <v>6</v>
      </c>
      <c r="K352" s="24">
        <f t="shared" si="182"/>
        <v>7</v>
      </c>
      <c r="L352" s="24">
        <f t="shared" si="182"/>
        <v>5</v>
      </c>
      <c r="M352" s="24">
        <f t="shared" si="182"/>
        <v>7</v>
      </c>
      <c r="N352" s="24">
        <f t="shared" si="182"/>
        <v>5</v>
      </c>
      <c r="O352" s="15">
        <f t="shared" si="182"/>
        <v>7</v>
      </c>
      <c r="P352" s="15"/>
      <c r="Q352" s="15">
        <f t="shared" ref="Q352:Y352" si="183">Q349-Q346</f>
        <v>6</v>
      </c>
      <c r="R352" s="15">
        <f t="shared" si="183"/>
        <v>6</v>
      </c>
      <c r="S352" s="15">
        <f t="shared" si="183"/>
        <v>7</v>
      </c>
      <c r="T352" s="15">
        <f t="shared" si="183"/>
        <v>5</v>
      </c>
      <c r="U352" s="15">
        <f t="shared" si="183"/>
        <v>7</v>
      </c>
      <c r="V352" s="15">
        <f t="shared" si="183"/>
        <v>6</v>
      </c>
      <c r="W352" s="15">
        <f t="shared" si="183"/>
        <v>6</v>
      </c>
      <c r="X352" s="15">
        <f t="shared" si="183"/>
        <v>5</v>
      </c>
      <c r="Y352" s="15">
        <f t="shared" si="183"/>
        <v>6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0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0</v>
      </c>
      <c r="P356" s="241" t="s">
        <v>89</v>
      </c>
      <c r="Q356" s="241"/>
      <c r="R356" s="241"/>
      <c r="S356" s="241"/>
      <c r="T356" s="241"/>
      <c r="U356" s="144">
        <f>COUNTIF(G352:Y352,"&gt;=3")</f>
        <v>18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0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0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18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>
        <f>C23</f>
        <v>0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e">
        <f>INDEX($C$11:$AC$40,MATCH(G365,$C$11:$C$40,0),27)</f>
        <v>#N/A</v>
      </c>
      <c r="Z365" s="75" t="s">
        <v>16</v>
      </c>
      <c r="AA365" s="96">
        <f>$D$3</f>
        <v>37684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20</v>
      </c>
      <c r="H366" s="245"/>
      <c r="I366" s="245"/>
      <c r="J366" s="245"/>
      <c r="K366" s="1"/>
      <c r="L366" s="245" t="e">
        <f>IF(X365="H",IF($X366="Blancs",$G$3,IF($X366="Jaunes",$G$4,IF($X366="Bleus",$G$5,$G$6))),IF($X366="Blancs",$I$3,IF($X366="Jaunes",$I$4,IF($X366="Bleus",$I$5,$I$6))))</f>
        <v>#N/A</v>
      </c>
      <c r="M366" s="245"/>
      <c r="N366" s="245"/>
      <c r="O366" s="245" t="e">
        <f>IF(X365="H",IF($X366="Blancs",$H$3,IF($X366="Jaunes",$H$4,IF($X366="Bleus",$H$5,$H$6))),IF($X366="Blancs",$J$3,IF($X366="Jaunes",$J$4,IF($X366="Bleus",$J$5,$J$6))))</f>
        <v>#N/A</v>
      </c>
      <c r="P366" s="245"/>
      <c r="Q366" s="246" t="e">
        <f>ROUND((G366*(L366/113)+(O366-AA369)),0)</f>
        <v>#N/A</v>
      </c>
      <c r="R366" s="246"/>
      <c r="S366" s="246"/>
      <c r="T366" s="246"/>
      <c r="U366" s="1"/>
      <c r="V366" s="266" t="s">
        <v>108</v>
      </c>
      <c r="W366" s="267"/>
      <c r="X366" s="187" t="e">
        <f>INDEX($C$11:$AC$40,MATCH(G365,$C$11:$C$40,0),26)</f>
        <v>#N/A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4">H$9</f>
        <v>4</v>
      </c>
      <c r="I369" s="103">
        <f t="shared" si="184"/>
        <v>5</v>
      </c>
      <c r="J369" s="103">
        <f t="shared" si="184"/>
        <v>4</v>
      </c>
      <c r="K369" s="103">
        <f t="shared" si="184"/>
        <v>3</v>
      </c>
      <c r="L369" s="103">
        <f t="shared" si="184"/>
        <v>5</v>
      </c>
      <c r="M369" s="103">
        <f t="shared" si="184"/>
        <v>3</v>
      </c>
      <c r="N369" s="103">
        <f t="shared" si="184"/>
        <v>5</v>
      </c>
      <c r="O369" s="103">
        <f t="shared" si="184"/>
        <v>3</v>
      </c>
      <c r="P369" s="104">
        <f>SUM(G369:O369)</f>
        <v>36</v>
      </c>
      <c r="Q369" s="103">
        <f t="shared" ref="Q369:Y369" si="185">Q$9</f>
        <v>4</v>
      </c>
      <c r="R369" s="105">
        <f t="shared" si="185"/>
        <v>4</v>
      </c>
      <c r="S369" s="105">
        <f t="shared" si="185"/>
        <v>3</v>
      </c>
      <c r="T369" s="105">
        <f t="shared" si="185"/>
        <v>5</v>
      </c>
      <c r="U369" s="105">
        <f t="shared" si="185"/>
        <v>3</v>
      </c>
      <c r="V369" s="105">
        <f t="shared" si="185"/>
        <v>4</v>
      </c>
      <c r="W369" s="105">
        <f t="shared" si="185"/>
        <v>4</v>
      </c>
      <c r="X369" s="105">
        <f t="shared" si="185"/>
        <v>5</v>
      </c>
      <c r="Y369" s="106">
        <f t="shared" si="185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186">H$10</f>
        <v>8</v>
      </c>
      <c r="I370" s="108">
        <f t="shared" si="186"/>
        <v>12</v>
      </c>
      <c r="J370" s="108">
        <f t="shared" si="186"/>
        <v>14</v>
      </c>
      <c r="K370" s="108">
        <f t="shared" si="186"/>
        <v>2</v>
      </c>
      <c r="L370" s="108">
        <f t="shared" si="186"/>
        <v>10</v>
      </c>
      <c r="M370" s="108">
        <f t="shared" si="186"/>
        <v>18</v>
      </c>
      <c r="N370" s="108">
        <f t="shared" si="186"/>
        <v>16</v>
      </c>
      <c r="O370" s="109">
        <f t="shared" si="186"/>
        <v>6</v>
      </c>
      <c r="P370" s="110"/>
      <c r="Q370" s="111">
        <f t="shared" ref="Q370:Y370" si="187">Q$10</f>
        <v>1</v>
      </c>
      <c r="R370" s="112">
        <f t="shared" si="187"/>
        <v>9</v>
      </c>
      <c r="S370" s="112">
        <f t="shared" si="187"/>
        <v>11</v>
      </c>
      <c r="T370" s="112">
        <f t="shared" si="187"/>
        <v>5</v>
      </c>
      <c r="U370" s="112">
        <f t="shared" si="187"/>
        <v>17</v>
      </c>
      <c r="V370" s="112">
        <f t="shared" si="187"/>
        <v>15</v>
      </c>
      <c r="W370" s="112">
        <f t="shared" si="187"/>
        <v>3</v>
      </c>
      <c r="X370" s="112">
        <f t="shared" si="187"/>
        <v>13</v>
      </c>
      <c r="Y370" s="109">
        <f t="shared" si="187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 t="e">
        <f>IF($Q366&lt;=18,IF(G370&lt;=$Q366,1,0),IF($Q366&lt;=36,IF(G370&lt;=($Q366-18),2,1),IF($Q366&lt;=54,IF(G370&lt;=($Q366-36),3,2),IF($Q366&gt;54,IF(G370&lt;=($Q366-54),4,3)))))</f>
        <v>#N/A</v>
      </c>
      <c r="H371" s="115" t="e">
        <f t="shared" ref="H371:O371" si="188">IF($Q366&lt;=18,IF(H370&lt;=$Q366,1,0),IF($Q366&lt;=36,IF(H370&lt;=($Q366-18),2,1),IF($Q366&lt;=54,IF(H370&lt;=($Q366-36),3,2),IF($Q366&gt;54,IF(H370&lt;=($Q366-54),4,3)))))</f>
        <v>#N/A</v>
      </c>
      <c r="I371" s="115" t="e">
        <f t="shared" si="188"/>
        <v>#N/A</v>
      </c>
      <c r="J371" s="115" t="e">
        <f t="shared" si="188"/>
        <v>#N/A</v>
      </c>
      <c r="K371" s="115" t="e">
        <f t="shared" si="188"/>
        <v>#N/A</v>
      </c>
      <c r="L371" s="115" t="e">
        <f t="shared" si="188"/>
        <v>#N/A</v>
      </c>
      <c r="M371" s="115" t="e">
        <f t="shared" si="188"/>
        <v>#N/A</v>
      </c>
      <c r="N371" s="115" t="e">
        <f t="shared" si="188"/>
        <v>#N/A</v>
      </c>
      <c r="O371" s="116" t="e">
        <f t="shared" si="188"/>
        <v>#N/A</v>
      </c>
      <c r="P371" s="117" t="e">
        <f>SUM(G371:O371)</f>
        <v>#N/A</v>
      </c>
      <c r="Q371" s="116" t="e">
        <f t="shared" ref="Q371:Y371" si="189">IF($Q366&lt;=18,IF(Q370&lt;=$Q366,1,0),IF($Q366&lt;=36,IF(Q370&lt;=($Q366-18),2,1),IF($Q366&lt;=54,IF(Q370&lt;=($Q366-36),3,2),IF($Q366&gt;54,IF(Q370&lt;=($Q366-54),4,3)))))</f>
        <v>#N/A</v>
      </c>
      <c r="R371" s="116" t="e">
        <f t="shared" si="189"/>
        <v>#N/A</v>
      </c>
      <c r="S371" s="116" t="e">
        <f t="shared" si="189"/>
        <v>#N/A</v>
      </c>
      <c r="T371" s="116" t="e">
        <f t="shared" si="189"/>
        <v>#N/A</v>
      </c>
      <c r="U371" s="116" t="e">
        <f t="shared" si="189"/>
        <v>#N/A</v>
      </c>
      <c r="V371" s="116" t="e">
        <f t="shared" si="189"/>
        <v>#N/A</v>
      </c>
      <c r="W371" s="116" t="e">
        <f t="shared" si="189"/>
        <v>#N/A</v>
      </c>
      <c r="X371" s="116" t="e">
        <f t="shared" si="189"/>
        <v>#N/A</v>
      </c>
      <c r="Y371" s="116" t="e">
        <f t="shared" si="189"/>
        <v>#N/A</v>
      </c>
      <c r="Z371" s="118" t="e">
        <f>SUM(Q371:Y371)</f>
        <v>#N/A</v>
      </c>
      <c r="AA371" s="119" t="e">
        <f>P371+Z371</f>
        <v>#N/A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0">G23</f>
        <v>10</v>
      </c>
      <c r="H372" s="121">
        <f t="shared" si="190"/>
        <v>10</v>
      </c>
      <c r="I372" s="121">
        <f t="shared" si="190"/>
        <v>10</v>
      </c>
      <c r="J372" s="121">
        <f t="shared" si="190"/>
        <v>10</v>
      </c>
      <c r="K372" s="121">
        <f t="shared" si="190"/>
        <v>10</v>
      </c>
      <c r="L372" s="121">
        <f t="shared" si="190"/>
        <v>10</v>
      </c>
      <c r="M372" s="121">
        <f t="shared" si="190"/>
        <v>10</v>
      </c>
      <c r="N372" s="121">
        <f t="shared" si="190"/>
        <v>10</v>
      </c>
      <c r="O372" s="121">
        <f t="shared" si="190"/>
        <v>10</v>
      </c>
      <c r="P372" s="122">
        <f>SUM(G372:O372)</f>
        <v>90</v>
      </c>
      <c r="Q372" s="123">
        <f t="shared" ref="Q372:Y372" si="191">Q23</f>
        <v>10</v>
      </c>
      <c r="R372" s="121">
        <f t="shared" si="191"/>
        <v>10</v>
      </c>
      <c r="S372" s="121">
        <f t="shared" si="191"/>
        <v>10</v>
      </c>
      <c r="T372" s="121">
        <f t="shared" si="191"/>
        <v>10</v>
      </c>
      <c r="U372" s="121">
        <f t="shared" si="191"/>
        <v>10</v>
      </c>
      <c r="V372" s="121">
        <f t="shared" si="191"/>
        <v>10</v>
      </c>
      <c r="W372" s="121">
        <f t="shared" si="191"/>
        <v>10</v>
      </c>
      <c r="X372" s="121">
        <f t="shared" si="191"/>
        <v>10</v>
      </c>
      <c r="Y372" s="124">
        <f t="shared" si="191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2">IF(H372-H369=-1,3+H371)+IF(H372-H369=0,2+H371)+IF(H372-H369=1,1+H371)+IF(H372-H369=2,H371)+IF(H372-H369=3,IF(H371-1&gt;0,H371-1,0))+IF(H372-H369=4,IF(H371-2&gt;0,H371-2,0))</f>
        <v>0</v>
      </c>
      <c r="I373" s="127">
        <f t="shared" si="192"/>
        <v>0</v>
      </c>
      <c r="J373" s="127">
        <f t="shared" si="192"/>
        <v>0</v>
      </c>
      <c r="K373" s="127">
        <f t="shared" si="192"/>
        <v>0</v>
      </c>
      <c r="L373" s="127">
        <f t="shared" si="192"/>
        <v>0</v>
      </c>
      <c r="M373" s="127">
        <f t="shared" si="192"/>
        <v>0</v>
      </c>
      <c r="N373" s="127">
        <f t="shared" si="192"/>
        <v>0</v>
      </c>
      <c r="O373" s="128">
        <f t="shared" si="192"/>
        <v>0</v>
      </c>
      <c r="P373" s="129">
        <f>SUM(G373:O373)</f>
        <v>0</v>
      </c>
      <c r="Q373" s="130">
        <f t="shared" ref="Q373:Y373" si="193">IF(Q372-Q369=-1,3+Q371)+IF(Q372-Q369=0,2+Q371)+IF(Q372-Q369=1,1+Q371)+IF(Q372-Q369=2,Q371)+IF(Q372-Q369=3,IF(Q371-1&gt;0,Q371-1,0))+IF(Q372-Q369=4,IF(Q371-2&gt;0,Q371-2,0))</f>
        <v>0</v>
      </c>
      <c r="R373" s="131">
        <f t="shared" si="193"/>
        <v>0</v>
      </c>
      <c r="S373" s="131">
        <f t="shared" si="193"/>
        <v>0</v>
      </c>
      <c r="T373" s="131">
        <f t="shared" si="193"/>
        <v>0</v>
      </c>
      <c r="U373" s="131">
        <f t="shared" si="193"/>
        <v>0</v>
      </c>
      <c r="V373" s="131">
        <f t="shared" si="193"/>
        <v>0</v>
      </c>
      <c r="W373" s="131">
        <f t="shared" si="193"/>
        <v>0</v>
      </c>
      <c r="X373" s="131">
        <f t="shared" si="193"/>
        <v>0</v>
      </c>
      <c r="Y373" s="128">
        <f t="shared" si="193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4">IF(G372-G369=-2,4)+IF(G372-G369=-1,3)+IF(G372-G369=0,2)+IF(G372-G369=1,1)+IF(G372-G369&gt;2,0)</f>
        <v>0</v>
      </c>
      <c r="H374" s="134">
        <f t="shared" si="194"/>
        <v>0</v>
      </c>
      <c r="I374" s="134">
        <f t="shared" si="194"/>
        <v>0</v>
      </c>
      <c r="J374" s="134">
        <f t="shared" si="194"/>
        <v>0</v>
      </c>
      <c r="K374" s="134">
        <f t="shared" si="194"/>
        <v>0</v>
      </c>
      <c r="L374" s="134">
        <f t="shared" si="194"/>
        <v>0</v>
      </c>
      <c r="M374" s="134">
        <f t="shared" si="194"/>
        <v>0</v>
      </c>
      <c r="N374" s="134">
        <f t="shared" si="194"/>
        <v>0</v>
      </c>
      <c r="O374" s="135">
        <f t="shared" si="194"/>
        <v>0</v>
      </c>
      <c r="P374" s="136">
        <f>SUM(G374:O374)</f>
        <v>0</v>
      </c>
      <c r="Q374" s="135">
        <f t="shared" ref="Q374:Y374" si="195">IF(Q372-Q369=-2,4)+IF(Q372-Q369=-1,3)+IF(Q372-Q369=0,2)+IF(Q372-Q369=1,1)+IF(Q372-Q369&gt;2,0)</f>
        <v>0</v>
      </c>
      <c r="R374" s="135">
        <f t="shared" si="195"/>
        <v>0</v>
      </c>
      <c r="S374" s="135">
        <f t="shared" si="195"/>
        <v>0</v>
      </c>
      <c r="T374" s="135">
        <f t="shared" si="195"/>
        <v>0</v>
      </c>
      <c r="U374" s="135">
        <f t="shared" si="195"/>
        <v>0</v>
      </c>
      <c r="V374" s="135">
        <f t="shared" si="195"/>
        <v>0</v>
      </c>
      <c r="W374" s="135">
        <f t="shared" si="195"/>
        <v>0</v>
      </c>
      <c r="X374" s="135">
        <f t="shared" si="195"/>
        <v>0</v>
      </c>
      <c r="Y374" s="135">
        <f t="shared" si="195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6">H372-H369</f>
        <v>6</v>
      </c>
      <c r="I375" s="24">
        <f t="shared" si="196"/>
        <v>5</v>
      </c>
      <c r="J375" s="24">
        <f t="shared" si="196"/>
        <v>6</v>
      </c>
      <c r="K375" s="24">
        <f t="shared" si="196"/>
        <v>7</v>
      </c>
      <c r="L375" s="24">
        <f t="shared" si="196"/>
        <v>5</v>
      </c>
      <c r="M375" s="24">
        <f t="shared" si="196"/>
        <v>7</v>
      </c>
      <c r="N375" s="24">
        <f t="shared" si="196"/>
        <v>5</v>
      </c>
      <c r="O375" s="15">
        <f t="shared" si="196"/>
        <v>7</v>
      </c>
      <c r="P375" s="15"/>
      <c r="Q375" s="15">
        <f t="shared" ref="Q375:Y375" si="197">Q372-Q369</f>
        <v>6</v>
      </c>
      <c r="R375" s="15">
        <f t="shared" si="197"/>
        <v>6</v>
      </c>
      <c r="S375" s="15">
        <f t="shared" si="197"/>
        <v>7</v>
      </c>
      <c r="T375" s="15">
        <f t="shared" si="197"/>
        <v>5</v>
      </c>
      <c r="U375" s="15">
        <f t="shared" si="197"/>
        <v>7</v>
      </c>
      <c r="V375" s="15">
        <f t="shared" si="197"/>
        <v>6</v>
      </c>
      <c r="W375" s="15">
        <f t="shared" si="197"/>
        <v>6</v>
      </c>
      <c r="X375" s="15">
        <f t="shared" si="197"/>
        <v>5</v>
      </c>
      <c r="Y375" s="15">
        <f t="shared" si="197"/>
        <v>6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37684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8">H$9</f>
        <v>4</v>
      </c>
      <c r="I392" s="103">
        <f t="shared" si="198"/>
        <v>5</v>
      </c>
      <c r="J392" s="103">
        <f t="shared" si="198"/>
        <v>4</v>
      </c>
      <c r="K392" s="103">
        <f t="shared" si="198"/>
        <v>3</v>
      </c>
      <c r="L392" s="103">
        <f t="shared" si="198"/>
        <v>5</v>
      </c>
      <c r="M392" s="103">
        <f t="shared" si="198"/>
        <v>3</v>
      </c>
      <c r="N392" s="103">
        <f t="shared" si="198"/>
        <v>5</v>
      </c>
      <c r="O392" s="103">
        <f t="shared" si="198"/>
        <v>3</v>
      </c>
      <c r="P392" s="104">
        <f>SUM(G392:O392)</f>
        <v>36</v>
      </c>
      <c r="Q392" s="103">
        <f t="shared" ref="Q392:Y392" si="199">Q$9</f>
        <v>4</v>
      </c>
      <c r="R392" s="105">
        <f t="shared" si="199"/>
        <v>4</v>
      </c>
      <c r="S392" s="105">
        <f t="shared" si="199"/>
        <v>3</v>
      </c>
      <c r="T392" s="105">
        <f t="shared" si="199"/>
        <v>5</v>
      </c>
      <c r="U392" s="105">
        <f t="shared" si="199"/>
        <v>3</v>
      </c>
      <c r="V392" s="105">
        <f t="shared" si="199"/>
        <v>4</v>
      </c>
      <c r="W392" s="105">
        <f t="shared" si="199"/>
        <v>4</v>
      </c>
      <c r="X392" s="105">
        <f t="shared" si="199"/>
        <v>5</v>
      </c>
      <c r="Y392" s="106">
        <f t="shared" si="19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200">H$10</f>
        <v>8</v>
      </c>
      <c r="I393" s="108">
        <f t="shared" si="200"/>
        <v>12</v>
      </c>
      <c r="J393" s="108">
        <f t="shared" si="200"/>
        <v>14</v>
      </c>
      <c r="K393" s="108">
        <f t="shared" si="200"/>
        <v>2</v>
      </c>
      <c r="L393" s="108">
        <f t="shared" si="200"/>
        <v>10</v>
      </c>
      <c r="M393" s="108">
        <f t="shared" si="200"/>
        <v>18</v>
      </c>
      <c r="N393" s="108">
        <f t="shared" si="200"/>
        <v>16</v>
      </c>
      <c r="O393" s="109">
        <f t="shared" si="200"/>
        <v>6</v>
      </c>
      <c r="P393" s="110"/>
      <c r="Q393" s="111">
        <f t="shared" ref="Q393:Y393" si="201">Q$10</f>
        <v>1</v>
      </c>
      <c r="R393" s="112">
        <f t="shared" si="201"/>
        <v>9</v>
      </c>
      <c r="S393" s="112">
        <f t="shared" si="201"/>
        <v>11</v>
      </c>
      <c r="T393" s="112">
        <f t="shared" si="201"/>
        <v>5</v>
      </c>
      <c r="U393" s="112">
        <f t="shared" si="201"/>
        <v>17</v>
      </c>
      <c r="V393" s="112">
        <f t="shared" si="201"/>
        <v>15</v>
      </c>
      <c r="W393" s="112">
        <f t="shared" si="201"/>
        <v>3</v>
      </c>
      <c r="X393" s="112">
        <f t="shared" si="201"/>
        <v>13</v>
      </c>
      <c r="Y393" s="109">
        <f t="shared" si="20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2">IF($Q389&lt;=18,IF(H393&lt;=$Q389,1,0),IF($Q389&lt;=36,IF(H393&lt;=($Q389-18),2,1),IF($Q389&lt;=54,IF(H393&lt;=($Q389-36),3,2),IF($Q389&gt;54,IF(H393&lt;=($Q389-54),4,3)))))</f>
        <v>#N/A</v>
      </c>
      <c r="I394" s="115" t="e">
        <f t="shared" si="202"/>
        <v>#N/A</v>
      </c>
      <c r="J394" s="115" t="e">
        <f t="shared" si="202"/>
        <v>#N/A</v>
      </c>
      <c r="K394" s="115" t="e">
        <f t="shared" si="202"/>
        <v>#N/A</v>
      </c>
      <c r="L394" s="115" t="e">
        <f t="shared" si="202"/>
        <v>#N/A</v>
      </c>
      <c r="M394" s="115" t="e">
        <f t="shared" si="202"/>
        <v>#N/A</v>
      </c>
      <c r="N394" s="115" t="e">
        <f t="shared" si="202"/>
        <v>#N/A</v>
      </c>
      <c r="O394" s="116" t="e">
        <f t="shared" si="202"/>
        <v>#N/A</v>
      </c>
      <c r="P394" s="117" t="e">
        <f>SUM(G394:O394)</f>
        <v>#N/A</v>
      </c>
      <c r="Q394" s="116" t="e">
        <f t="shared" ref="Q394:Y394" si="203">IF($Q389&lt;=18,IF(Q393&lt;=$Q389,1,0),IF($Q389&lt;=36,IF(Q393&lt;=($Q389-18),2,1),IF($Q389&lt;=54,IF(Q393&lt;=($Q389-36),3,2),IF($Q389&gt;54,IF(Q393&lt;=($Q389-54),4,3)))))</f>
        <v>#N/A</v>
      </c>
      <c r="R394" s="116" t="e">
        <f t="shared" si="203"/>
        <v>#N/A</v>
      </c>
      <c r="S394" s="116" t="e">
        <f t="shared" si="203"/>
        <v>#N/A</v>
      </c>
      <c r="T394" s="116" t="e">
        <f t="shared" si="203"/>
        <v>#N/A</v>
      </c>
      <c r="U394" s="116" t="e">
        <f t="shared" si="203"/>
        <v>#N/A</v>
      </c>
      <c r="V394" s="116" t="e">
        <f t="shared" si="203"/>
        <v>#N/A</v>
      </c>
      <c r="W394" s="116" t="e">
        <f t="shared" si="203"/>
        <v>#N/A</v>
      </c>
      <c r="X394" s="116" t="e">
        <f t="shared" si="203"/>
        <v>#N/A</v>
      </c>
      <c r="Y394" s="116" t="e">
        <f t="shared" si="203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4">G24</f>
        <v>10</v>
      </c>
      <c r="H395" s="121">
        <f t="shared" si="204"/>
        <v>10</v>
      </c>
      <c r="I395" s="121">
        <f t="shared" si="204"/>
        <v>10</v>
      </c>
      <c r="J395" s="121">
        <f t="shared" si="204"/>
        <v>10</v>
      </c>
      <c r="K395" s="121">
        <f t="shared" si="204"/>
        <v>10</v>
      </c>
      <c r="L395" s="121">
        <f t="shared" si="204"/>
        <v>10</v>
      </c>
      <c r="M395" s="121">
        <f t="shared" si="204"/>
        <v>10</v>
      </c>
      <c r="N395" s="121">
        <f t="shared" si="204"/>
        <v>10</v>
      </c>
      <c r="O395" s="121">
        <f t="shared" si="204"/>
        <v>10</v>
      </c>
      <c r="P395" s="122">
        <f>SUM(G395:O395)</f>
        <v>90</v>
      </c>
      <c r="Q395" s="123">
        <f t="shared" ref="Q395:Y395" si="205">Q24</f>
        <v>10</v>
      </c>
      <c r="R395" s="121">
        <f t="shared" si="205"/>
        <v>10</v>
      </c>
      <c r="S395" s="121">
        <f t="shared" si="205"/>
        <v>10</v>
      </c>
      <c r="T395" s="121">
        <f t="shared" si="205"/>
        <v>10</v>
      </c>
      <c r="U395" s="121">
        <f t="shared" si="205"/>
        <v>10</v>
      </c>
      <c r="V395" s="121">
        <f t="shared" si="205"/>
        <v>10</v>
      </c>
      <c r="W395" s="121">
        <f t="shared" si="205"/>
        <v>10</v>
      </c>
      <c r="X395" s="121">
        <f t="shared" si="205"/>
        <v>10</v>
      </c>
      <c r="Y395" s="124">
        <f t="shared" si="205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6">IF(H395-H392=-1,3+H394)+IF(H395-H392=0,2+H394)+IF(H395-H392=1,1+H394)+IF(H395-H392=2,H394)+IF(H395-H392=3,IF(H394-1&gt;0,H394-1,0))+IF(H395-H392=4,IF(H394-2&gt;0,H394-2,0))</f>
        <v>0</v>
      </c>
      <c r="I396" s="127">
        <f t="shared" si="206"/>
        <v>0</v>
      </c>
      <c r="J396" s="127">
        <f t="shared" si="206"/>
        <v>0</v>
      </c>
      <c r="K396" s="127">
        <f t="shared" si="206"/>
        <v>0</v>
      </c>
      <c r="L396" s="127">
        <f t="shared" si="206"/>
        <v>0</v>
      </c>
      <c r="M396" s="127">
        <f t="shared" si="206"/>
        <v>0</v>
      </c>
      <c r="N396" s="127">
        <f t="shared" si="206"/>
        <v>0</v>
      </c>
      <c r="O396" s="128">
        <f t="shared" si="206"/>
        <v>0</v>
      </c>
      <c r="P396" s="129">
        <f>SUM(G396:O396)</f>
        <v>0</v>
      </c>
      <c r="Q396" s="130">
        <f t="shared" ref="Q396:Y396" si="207">IF(Q395-Q392=-1,3+Q394)+IF(Q395-Q392=0,2+Q394)+IF(Q395-Q392=1,1+Q394)+IF(Q395-Q392=2,Q394)+IF(Q395-Q392=3,IF(Q394-1&gt;0,Q394-1,0))+IF(Q395-Q392=4,IF(Q394-2&gt;0,Q394-2,0))</f>
        <v>0</v>
      </c>
      <c r="R396" s="131">
        <f t="shared" si="207"/>
        <v>0</v>
      </c>
      <c r="S396" s="131">
        <f t="shared" si="207"/>
        <v>0</v>
      </c>
      <c r="T396" s="131">
        <f t="shared" si="207"/>
        <v>0</v>
      </c>
      <c r="U396" s="131">
        <f t="shared" si="207"/>
        <v>0</v>
      </c>
      <c r="V396" s="131">
        <f t="shared" si="207"/>
        <v>0</v>
      </c>
      <c r="W396" s="131">
        <f t="shared" si="207"/>
        <v>0</v>
      </c>
      <c r="X396" s="131">
        <f t="shared" si="207"/>
        <v>0</v>
      </c>
      <c r="Y396" s="128">
        <f t="shared" si="207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8">IF(G395-G392=-2,4)+IF(G395-G392=-1,3)+IF(G395-G392=0,2)+IF(G395-G392=1,1)+IF(G395-G392&gt;2,0)</f>
        <v>0</v>
      </c>
      <c r="H397" s="134">
        <f t="shared" si="208"/>
        <v>0</v>
      </c>
      <c r="I397" s="134">
        <f t="shared" si="208"/>
        <v>0</v>
      </c>
      <c r="J397" s="134">
        <f t="shared" si="208"/>
        <v>0</v>
      </c>
      <c r="K397" s="134">
        <f t="shared" si="208"/>
        <v>0</v>
      </c>
      <c r="L397" s="134">
        <f t="shared" si="208"/>
        <v>0</v>
      </c>
      <c r="M397" s="134">
        <f t="shared" si="208"/>
        <v>0</v>
      </c>
      <c r="N397" s="134">
        <f t="shared" si="208"/>
        <v>0</v>
      </c>
      <c r="O397" s="135">
        <f t="shared" si="208"/>
        <v>0</v>
      </c>
      <c r="P397" s="136">
        <f>SUM(G397:O397)</f>
        <v>0</v>
      </c>
      <c r="Q397" s="135">
        <f t="shared" ref="Q397:Y397" si="209">IF(Q395-Q392=-2,4)+IF(Q395-Q392=-1,3)+IF(Q395-Q392=0,2)+IF(Q395-Q392=1,1)+IF(Q395-Q392&gt;2,0)</f>
        <v>0</v>
      </c>
      <c r="R397" s="135">
        <f t="shared" si="209"/>
        <v>0</v>
      </c>
      <c r="S397" s="135">
        <f t="shared" si="209"/>
        <v>0</v>
      </c>
      <c r="T397" s="135">
        <f t="shared" si="209"/>
        <v>0</v>
      </c>
      <c r="U397" s="135">
        <f t="shared" si="209"/>
        <v>0</v>
      </c>
      <c r="V397" s="135">
        <f t="shared" si="209"/>
        <v>0</v>
      </c>
      <c r="W397" s="135">
        <f t="shared" si="209"/>
        <v>0</v>
      </c>
      <c r="X397" s="135">
        <f t="shared" si="209"/>
        <v>0</v>
      </c>
      <c r="Y397" s="135">
        <f t="shared" si="209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0">H395-H392</f>
        <v>6</v>
      </c>
      <c r="I398" s="24">
        <f t="shared" si="210"/>
        <v>5</v>
      </c>
      <c r="J398" s="24">
        <f t="shared" si="210"/>
        <v>6</v>
      </c>
      <c r="K398" s="24">
        <f t="shared" si="210"/>
        <v>7</v>
      </c>
      <c r="L398" s="24">
        <f t="shared" si="210"/>
        <v>5</v>
      </c>
      <c r="M398" s="24">
        <f t="shared" si="210"/>
        <v>7</v>
      </c>
      <c r="N398" s="24">
        <f t="shared" si="210"/>
        <v>5</v>
      </c>
      <c r="O398" s="15">
        <f t="shared" si="210"/>
        <v>7</v>
      </c>
      <c r="P398" s="15"/>
      <c r="Q398" s="15">
        <f t="shared" ref="Q398:Y398" si="211">Q395-Q392</f>
        <v>6</v>
      </c>
      <c r="R398" s="15">
        <f t="shared" si="211"/>
        <v>6</v>
      </c>
      <c r="S398" s="15">
        <f t="shared" si="211"/>
        <v>7</v>
      </c>
      <c r="T398" s="15">
        <f t="shared" si="211"/>
        <v>5</v>
      </c>
      <c r="U398" s="15">
        <f t="shared" si="211"/>
        <v>7</v>
      </c>
      <c r="V398" s="15">
        <f t="shared" si="211"/>
        <v>6</v>
      </c>
      <c r="W398" s="15">
        <f t="shared" si="211"/>
        <v>6</v>
      </c>
      <c r="X398" s="15">
        <f t="shared" si="211"/>
        <v>5</v>
      </c>
      <c r="Y398" s="15">
        <f t="shared" si="211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37684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2">H$9</f>
        <v>4</v>
      </c>
      <c r="I415" s="103">
        <f t="shared" si="212"/>
        <v>5</v>
      </c>
      <c r="J415" s="103">
        <f t="shared" si="212"/>
        <v>4</v>
      </c>
      <c r="K415" s="103">
        <f t="shared" si="212"/>
        <v>3</v>
      </c>
      <c r="L415" s="103">
        <f t="shared" si="212"/>
        <v>5</v>
      </c>
      <c r="M415" s="103">
        <f t="shared" si="212"/>
        <v>3</v>
      </c>
      <c r="N415" s="103">
        <f t="shared" si="212"/>
        <v>5</v>
      </c>
      <c r="O415" s="103">
        <f t="shared" si="212"/>
        <v>3</v>
      </c>
      <c r="P415" s="104">
        <f>SUM(G415:O415)</f>
        <v>36</v>
      </c>
      <c r="Q415" s="103">
        <f t="shared" ref="Q415:Y415" si="213">Q$9</f>
        <v>4</v>
      </c>
      <c r="R415" s="105">
        <f t="shared" si="213"/>
        <v>4</v>
      </c>
      <c r="S415" s="105">
        <f t="shared" si="213"/>
        <v>3</v>
      </c>
      <c r="T415" s="105">
        <f t="shared" si="213"/>
        <v>5</v>
      </c>
      <c r="U415" s="105">
        <f t="shared" si="213"/>
        <v>3</v>
      </c>
      <c r="V415" s="105">
        <f t="shared" si="213"/>
        <v>4</v>
      </c>
      <c r="W415" s="105">
        <f t="shared" si="213"/>
        <v>4</v>
      </c>
      <c r="X415" s="105">
        <f t="shared" si="213"/>
        <v>5</v>
      </c>
      <c r="Y415" s="106">
        <f t="shared" si="213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214">H$10</f>
        <v>8</v>
      </c>
      <c r="I416" s="108">
        <f t="shared" si="214"/>
        <v>12</v>
      </c>
      <c r="J416" s="108">
        <f t="shared" si="214"/>
        <v>14</v>
      </c>
      <c r="K416" s="108">
        <f t="shared" si="214"/>
        <v>2</v>
      </c>
      <c r="L416" s="108">
        <f t="shared" si="214"/>
        <v>10</v>
      </c>
      <c r="M416" s="108">
        <f t="shared" si="214"/>
        <v>18</v>
      </c>
      <c r="N416" s="108">
        <f t="shared" si="214"/>
        <v>16</v>
      </c>
      <c r="O416" s="109">
        <f t="shared" si="214"/>
        <v>6</v>
      </c>
      <c r="P416" s="110"/>
      <c r="Q416" s="111">
        <f t="shared" ref="Q416:Y416" si="215">Q$10</f>
        <v>1</v>
      </c>
      <c r="R416" s="112">
        <f t="shared" si="215"/>
        <v>9</v>
      </c>
      <c r="S416" s="112">
        <f t="shared" si="215"/>
        <v>11</v>
      </c>
      <c r="T416" s="112">
        <f t="shared" si="215"/>
        <v>5</v>
      </c>
      <c r="U416" s="112">
        <f t="shared" si="215"/>
        <v>17</v>
      </c>
      <c r="V416" s="112">
        <f t="shared" si="215"/>
        <v>15</v>
      </c>
      <c r="W416" s="112">
        <f t="shared" si="215"/>
        <v>3</v>
      </c>
      <c r="X416" s="112">
        <f t="shared" si="215"/>
        <v>13</v>
      </c>
      <c r="Y416" s="109">
        <f t="shared" si="215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6">IF($Q412&lt;=18,IF(H416&lt;=$Q412,1,0),IF($Q412&lt;=36,IF(H416&lt;=($Q412-18),2,1),IF($Q412&lt;=54,IF(H416&lt;=($Q412-36),3,2),IF($Q412&gt;54,IF(H416&lt;=($Q412-54),4,3)))))</f>
        <v>#N/A</v>
      </c>
      <c r="I417" s="115" t="e">
        <f t="shared" si="216"/>
        <v>#N/A</v>
      </c>
      <c r="J417" s="115" t="e">
        <f t="shared" si="216"/>
        <v>#N/A</v>
      </c>
      <c r="K417" s="115" t="e">
        <f t="shared" si="216"/>
        <v>#N/A</v>
      </c>
      <c r="L417" s="115" t="e">
        <f t="shared" si="216"/>
        <v>#N/A</v>
      </c>
      <c r="M417" s="115" t="e">
        <f t="shared" si="216"/>
        <v>#N/A</v>
      </c>
      <c r="N417" s="115" t="e">
        <f t="shared" si="216"/>
        <v>#N/A</v>
      </c>
      <c r="O417" s="116" t="e">
        <f t="shared" si="216"/>
        <v>#N/A</v>
      </c>
      <c r="P417" s="117" t="e">
        <f>SUM(G417:O417)</f>
        <v>#N/A</v>
      </c>
      <c r="Q417" s="116" t="e">
        <f t="shared" ref="Q417:Y417" si="217">IF($Q412&lt;=18,IF(Q416&lt;=$Q412,1,0),IF($Q412&lt;=36,IF(Q416&lt;=($Q412-18),2,1),IF($Q412&lt;=54,IF(Q416&lt;=($Q412-36),3,2),IF($Q412&gt;54,IF(Q416&lt;=($Q412-54),4,3)))))</f>
        <v>#N/A</v>
      </c>
      <c r="R417" s="116" t="e">
        <f t="shared" si="217"/>
        <v>#N/A</v>
      </c>
      <c r="S417" s="116" t="e">
        <f t="shared" si="217"/>
        <v>#N/A</v>
      </c>
      <c r="T417" s="116" t="e">
        <f t="shared" si="217"/>
        <v>#N/A</v>
      </c>
      <c r="U417" s="116" t="e">
        <f t="shared" si="217"/>
        <v>#N/A</v>
      </c>
      <c r="V417" s="116" t="e">
        <f t="shared" si="217"/>
        <v>#N/A</v>
      </c>
      <c r="W417" s="116" t="e">
        <f t="shared" si="217"/>
        <v>#N/A</v>
      </c>
      <c r="X417" s="116" t="e">
        <f t="shared" si="217"/>
        <v>#N/A</v>
      </c>
      <c r="Y417" s="116" t="e">
        <f t="shared" si="217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8">G25</f>
        <v>10</v>
      </c>
      <c r="H418" s="121">
        <f t="shared" si="218"/>
        <v>10</v>
      </c>
      <c r="I418" s="121">
        <f t="shared" si="218"/>
        <v>10</v>
      </c>
      <c r="J418" s="121">
        <f t="shared" si="218"/>
        <v>10</v>
      </c>
      <c r="K418" s="121">
        <f t="shared" si="218"/>
        <v>10</v>
      </c>
      <c r="L418" s="121">
        <f t="shared" si="218"/>
        <v>10</v>
      </c>
      <c r="M418" s="121">
        <f t="shared" si="218"/>
        <v>10</v>
      </c>
      <c r="N418" s="121">
        <f t="shared" si="218"/>
        <v>10</v>
      </c>
      <c r="O418" s="121">
        <f t="shared" si="218"/>
        <v>10</v>
      </c>
      <c r="P418" s="122">
        <f>SUM(G418:O418)</f>
        <v>90</v>
      </c>
      <c r="Q418" s="123">
        <f t="shared" ref="Q418:Y418" si="219">Q25</f>
        <v>10</v>
      </c>
      <c r="R418" s="121">
        <f t="shared" si="219"/>
        <v>10</v>
      </c>
      <c r="S418" s="121">
        <f t="shared" si="219"/>
        <v>10</v>
      </c>
      <c r="T418" s="121">
        <f t="shared" si="219"/>
        <v>10</v>
      </c>
      <c r="U418" s="121">
        <f t="shared" si="219"/>
        <v>10</v>
      </c>
      <c r="V418" s="121">
        <f t="shared" si="219"/>
        <v>10</v>
      </c>
      <c r="W418" s="121">
        <f t="shared" si="219"/>
        <v>10</v>
      </c>
      <c r="X418" s="121">
        <f t="shared" si="219"/>
        <v>10</v>
      </c>
      <c r="Y418" s="124">
        <f t="shared" si="219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0">IF(H418-H415=-1,3+H417)+IF(H418-H415=0,2+H417)+IF(H418-H415=1,1+H417)+IF(H418-H415=2,H417)+IF(H418-H415=3,IF(H417-1&gt;0,H417-1,0))+IF(H418-H415=4,IF(H417-2&gt;0,H417-2,0))</f>
        <v>0</v>
      </c>
      <c r="I419" s="127">
        <f t="shared" si="220"/>
        <v>0</v>
      </c>
      <c r="J419" s="127">
        <f t="shared" si="220"/>
        <v>0</v>
      </c>
      <c r="K419" s="127">
        <f t="shared" si="220"/>
        <v>0</v>
      </c>
      <c r="L419" s="127">
        <f t="shared" si="220"/>
        <v>0</v>
      </c>
      <c r="M419" s="127">
        <f t="shared" si="220"/>
        <v>0</v>
      </c>
      <c r="N419" s="127">
        <f t="shared" si="220"/>
        <v>0</v>
      </c>
      <c r="O419" s="128">
        <f t="shared" si="220"/>
        <v>0</v>
      </c>
      <c r="P419" s="129">
        <f>SUM(G419:O419)</f>
        <v>0</v>
      </c>
      <c r="Q419" s="130">
        <f t="shared" ref="Q419:Y419" si="221">IF(Q418-Q415=-1,3+Q417)+IF(Q418-Q415=0,2+Q417)+IF(Q418-Q415=1,1+Q417)+IF(Q418-Q415=2,Q417)+IF(Q418-Q415=3,IF(Q417-1&gt;0,Q417-1,0))+IF(Q418-Q415=4,IF(Q417-2&gt;0,Q417-2,0))</f>
        <v>0</v>
      </c>
      <c r="R419" s="131">
        <f t="shared" si="221"/>
        <v>0</v>
      </c>
      <c r="S419" s="131">
        <f t="shared" si="221"/>
        <v>0</v>
      </c>
      <c r="T419" s="131">
        <f t="shared" si="221"/>
        <v>0</v>
      </c>
      <c r="U419" s="131">
        <f t="shared" si="221"/>
        <v>0</v>
      </c>
      <c r="V419" s="131">
        <f t="shared" si="221"/>
        <v>0</v>
      </c>
      <c r="W419" s="131">
        <f t="shared" si="221"/>
        <v>0</v>
      </c>
      <c r="X419" s="131">
        <f t="shared" si="221"/>
        <v>0</v>
      </c>
      <c r="Y419" s="128">
        <f t="shared" si="221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2">IF(G418-G415=-2,4)+IF(G418-G415=-1,3)+IF(G418-G415=0,2)+IF(G418-G415=1,1)+IF(G418-G415&gt;2,0)</f>
        <v>0</v>
      </c>
      <c r="H420" s="134">
        <f t="shared" si="222"/>
        <v>0</v>
      </c>
      <c r="I420" s="134">
        <f t="shared" si="222"/>
        <v>0</v>
      </c>
      <c r="J420" s="134">
        <f t="shared" si="222"/>
        <v>0</v>
      </c>
      <c r="K420" s="134">
        <f t="shared" si="222"/>
        <v>0</v>
      </c>
      <c r="L420" s="134">
        <f t="shared" si="222"/>
        <v>0</v>
      </c>
      <c r="M420" s="134">
        <f t="shared" si="222"/>
        <v>0</v>
      </c>
      <c r="N420" s="134">
        <f t="shared" si="222"/>
        <v>0</v>
      </c>
      <c r="O420" s="135">
        <f t="shared" si="222"/>
        <v>0</v>
      </c>
      <c r="P420" s="136">
        <f>SUM(G420:O420)</f>
        <v>0</v>
      </c>
      <c r="Q420" s="135">
        <f t="shared" ref="Q420:Y420" si="223">IF(Q418-Q415=-2,4)+IF(Q418-Q415=-1,3)+IF(Q418-Q415=0,2)+IF(Q418-Q415=1,1)+IF(Q418-Q415&gt;2,0)</f>
        <v>0</v>
      </c>
      <c r="R420" s="135">
        <f t="shared" si="223"/>
        <v>0</v>
      </c>
      <c r="S420" s="135">
        <f t="shared" si="223"/>
        <v>0</v>
      </c>
      <c r="T420" s="135">
        <f t="shared" si="223"/>
        <v>0</v>
      </c>
      <c r="U420" s="135">
        <f t="shared" si="223"/>
        <v>0</v>
      </c>
      <c r="V420" s="135">
        <f t="shared" si="223"/>
        <v>0</v>
      </c>
      <c r="W420" s="135">
        <f t="shared" si="223"/>
        <v>0</v>
      </c>
      <c r="X420" s="135">
        <f t="shared" si="223"/>
        <v>0</v>
      </c>
      <c r="Y420" s="135">
        <f t="shared" si="223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4">H418-H415</f>
        <v>6</v>
      </c>
      <c r="I421" s="24">
        <f t="shared" si="224"/>
        <v>5</v>
      </c>
      <c r="J421" s="24">
        <f t="shared" si="224"/>
        <v>6</v>
      </c>
      <c r="K421" s="24">
        <f t="shared" si="224"/>
        <v>7</v>
      </c>
      <c r="L421" s="24">
        <f t="shared" si="224"/>
        <v>5</v>
      </c>
      <c r="M421" s="24">
        <f t="shared" si="224"/>
        <v>7</v>
      </c>
      <c r="N421" s="24">
        <f t="shared" si="224"/>
        <v>5</v>
      </c>
      <c r="O421" s="15">
        <f t="shared" si="224"/>
        <v>7</v>
      </c>
      <c r="P421" s="15"/>
      <c r="Q421" s="15">
        <f t="shared" ref="Q421:Y421" si="225">Q418-Q415</f>
        <v>6</v>
      </c>
      <c r="R421" s="15">
        <f t="shared" si="225"/>
        <v>6</v>
      </c>
      <c r="S421" s="15">
        <f t="shared" si="225"/>
        <v>7</v>
      </c>
      <c r="T421" s="15">
        <f t="shared" si="225"/>
        <v>5</v>
      </c>
      <c r="U421" s="15">
        <f t="shared" si="225"/>
        <v>7</v>
      </c>
      <c r="V421" s="15">
        <f t="shared" si="225"/>
        <v>6</v>
      </c>
      <c r="W421" s="15">
        <f t="shared" si="225"/>
        <v>6</v>
      </c>
      <c r="X421" s="15">
        <f t="shared" si="225"/>
        <v>5</v>
      </c>
      <c r="Y421" s="15">
        <f t="shared" si="225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37684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6">H$9</f>
        <v>4</v>
      </c>
      <c r="I438" s="103">
        <f t="shared" si="226"/>
        <v>5</v>
      </c>
      <c r="J438" s="103">
        <f t="shared" si="226"/>
        <v>4</v>
      </c>
      <c r="K438" s="103">
        <f t="shared" si="226"/>
        <v>3</v>
      </c>
      <c r="L438" s="103">
        <f t="shared" si="226"/>
        <v>5</v>
      </c>
      <c r="M438" s="103">
        <f t="shared" si="226"/>
        <v>3</v>
      </c>
      <c r="N438" s="103">
        <f t="shared" si="226"/>
        <v>5</v>
      </c>
      <c r="O438" s="103">
        <f t="shared" si="226"/>
        <v>3</v>
      </c>
      <c r="P438" s="104">
        <f>SUM(G438:O438)</f>
        <v>36</v>
      </c>
      <c r="Q438" s="103">
        <f t="shared" ref="Q438:Y438" si="227">Q$9</f>
        <v>4</v>
      </c>
      <c r="R438" s="105">
        <f t="shared" si="227"/>
        <v>4</v>
      </c>
      <c r="S438" s="105">
        <f t="shared" si="227"/>
        <v>3</v>
      </c>
      <c r="T438" s="105">
        <f t="shared" si="227"/>
        <v>5</v>
      </c>
      <c r="U438" s="105">
        <f t="shared" si="227"/>
        <v>3</v>
      </c>
      <c r="V438" s="105">
        <f t="shared" si="227"/>
        <v>4</v>
      </c>
      <c r="W438" s="105">
        <f t="shared" si="227"/>
        <v>4</v>
      </c>
      <c r="X438" s="105">
        <f t="shared" si="227"/>
        <v>5</v>
      </c>
      <c r="Y438" s="106">
        <f t="shared" si="22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228">H$10</f>
        <v>8</v>
      </c>
      <c r="I439" s="108">
        <f t="shared" si="228"/>
        <v>12</v>
      </c>
      <c r="J439" s="108">
        <f t="shared" si="228"/>
        <v>14</v>
      </c>
      <c r="K439" s="108">
        <f t="shared" si="228"/>
        <v>2</v>
      </c>
      <c r="L439" s="108">
        <f t="shared" si="228"/>
        <v>10</v>
      </c>
      <c r="M439" s="108">
        <f t="shared" si="228"/>
        <v>18</v>
      </c>
      <c r="N439" s="108">
        <f t="shared" si="228"/>
        <v>16</v>
      </c>
      <c r="O439" s="109">
        <f t="shared" si="228"/>
        <v>6</v>
      </c>
      <c r="P439" s="110"/>
      <c r="Q439" s="111">
        <f t="shared" ref="Q439:Y439" si="229">Q$10</f>
        <v>1</v>
      </c>
      <c r="R439" s="112">
        <f t="shared" si="229"/>
        <v>9</v>
      </c>
      <c r="S439" s="112">
        <f t="shared" si="229"/>
        <v>11</v>
      </c>
      <c r="T439" s="112">
        <f t="shared" si="229"/>
        <v>5</v>
      </c>
      <c r="U439" s="112">
        <f t="shared" si="229"/>
        <v>17</v>
      </c>
      <c r="V439" s="112">
        <f t="shared" si="229"/>
        <v>15</v>
      </c>
      <c r="W439" s="112">
        <f t="shared" si="229"/>
        <v>3</v>
      </c>
      <c r="X439" s="112">
        <f t="shared" si="229"/>
        <v>13</v>
      </c>
      <c r="Y439" s="109">
        <f t="shared" si="22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0">IF($Q435&lt;=18,IF(H439&lt;=$Q435,1,0),IF($Q435&lt;=36,IF(H439&lt;=($Q435-18),2,1),IF($Q435&lt;=54,IF(H439&lt;=($Q435-36),3,2),IF($Q435&gt;54,IF(H439&lt;=($Q435-54),4,3)))))</f>
        <v>#N/A</v>
      </c>
      <c r="I440" s="115" t="e">
        <f t="shared" si="230"/>
        <v>#N/A</v>
      </c>
      <c r="J440" s="115" t="e">
        <f t="shared" si="230"/>
        <v>#N/A</v>
      </c>
      <c r="K440" s="115" t="e">
        <f t="shared" si="230"/>
        <v>#N/A</v>
      </c>
      <c r="L440" s="115" t="e">
        <f t="shared" si="230"/>
        <v>#N/A</v>
      </c>
      <c r="M440" s="115" t="e">
        <f t="shared" si="230"/>
        <v>#N/A</v>
      </c>
      <c r="N440" s="115" t="e">
        <f t="shared" si="230"/>
        <v>#N/A</v>
      </c>
      <c r="O440" s="116" t="e">
        <f t="shared" si="230"/>
        <v>#N/A</v>
      </c>
      <c r="P440" s="117" t="e">
        <f>SUM(G440:O440)</f>
        <v>#N/A</v>
      </c>
      <c r="Q440" s="116" t="e">
        <f t="shared" ref="Q440:Y440" si="231">IF($Q435&lt;=18,IF(Q439&lt;=$Q435,1,0),IF($Q435&lt;=36,IF(Q439&lt;=($Q435-18),2,1),IF($Q435&lt;=54,IF(Q439&lt;=($Q435-36),3,2),IF($Q435&gt;54,IF(Q439&lt;=($Q435-54),4,3)))))</f>
        <v>#N/A</v>
      </c>
      <c r="R440" s="116" t="e">
        <f t="shared" si="231"/>
        <v>#N/A</v>
      </c>
      <c r="S440" s="116" t="e">
        <f t="shared" si="231"/>
        <v>#N/A</v>
      </c>
      <c r="T440" s="116" t="e">
        <f t="shared" si="231"/>
        <v>#N/A</v>
      </c>
      <c r="U440" s="116" t="e">
        <f t="shared" si="231"/>
        <v>#N/A</v>
      </c>
      <c r="V440" s="116" t="e">
        <f t="shared" si="231"/>
        <v>#N/A</v>
      </c>
      <c r="W440" s="116" t="e">
        <f t="shared" si="231"/>
        <v>#N/A</v>
      </c>
      <c r="X440" s="116" t="e">
        <f t="shared" si="231"/>
        <v>#N/A</v>
      </c>
      <c r="Y440" s="116" t="e">
        <f t="shared" si="231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2">G26</f>
        <v>10</v>
      </c>
      <c r="H441" s="121">
        <f t="shared" si="232"/>
        <v>10</v>
      </c>
      <c r="I441" s="121">
        <f t="shared" si="232"/>
        <v>10</v>
      </c>
      <c r="J441" s="121">
        <f t="shared" si="232"/>
        <v>10</v>
      </c>
      <c r="K441" s="121">
        <f t="shared" si="232"/>
        <v>10</v>
      </c>
      <c r="L441" s="121">
        <f t="shared" si="232"/>
        <v>10</v>
      </c>
      <c r="M441" s="121">
        <f t="shared" si="232"/>
        <v>10</v>
      </c>
      <c r="N441" s="121">
        <f t="shared" si="232"/>
        <v>10</v>
      </c>
      <c r="O441" s="121">
        <f t="shared" si="232"/>
        <v>10</v>
      </c>
      <c r="P441" s="122">
        <f>SUM(G441:O441)</f>
        <v>90</v>
      </c>
      <c r="Q441" s="123">
        <f t="shared" ref="Q441:Y441" si="233">Q26</f>
        <v>10</v>
      </c>
      <c r="R441" s="121">
        <f t="shared" si="233"/>
        <v>10</v>
      </c>
      <c r="S441" s="121">
        <f t="shared" si="233"/>
        <v>10</v>
      </c>
      <c r="T441" s="121">
        <f t="shared" si="233"/>
        <v>10</v>
      </c>
      <c r="U441" s="121">
        <f t="shared" si="233"/>
        <v>10</v>
      </c>
      <c r="V441" s="121">
        <f t="shared" si="233"/>
        <v>10</v>
      </c>
      <c r="W441" s="121">
        <f t="shared" si="233"/>
        <v>10</v>
      </c>
      <c r="X441" s="121">
        <f t="shared" si="233"/>
        <v>10</v>
      </c>
      <c r="Y441" s="124">
        <f t="shared" si="233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4">IF(H441-H438=-1,3+H440)+IF(H441-H438=0,2+H440)+IF(H441-H438=1,1+H440)+IF(H441-H438=2,H440)+IF(H441-H438=3,IF(H440-1&gt;0,H440-1,0))+IF(H441-H438=4,IF(H440-2&gt;0,H440-2,0))</f>
        <v>0</v>
      </c>
      <c r="I442" s="127">
        <f t="shared" si="234"/>
        <v>0</v>
      </c>
      <c r="J442" s="127">
        <f t="shared" si="234"/>
        <v>0</v>
      </c>
      <c r="K442" s="127">
        <f t="shared" si="234"/>
        <v>0</v>
      </c>
      <c r="L442" s="127">
        <f t="shared" si="234"/>
        <v>0</v>
      </c>
      <c r="M442" s="127">
        <f t="shared" si="234"/>
        <v>0</v>
      </c>
      <c r="N442" s="127">
        <f t="shared" si="234"/>
        <v>0</v>
      </c>
      <c r="O442" s="128">
        <f t="shared" si="234"/>
        <v>0</v>
      </c>
      <c r="P442" s="129">
        <f>SUM(G442:O442)</f>
        <v>0</v>
      </c>
      <c r="Q442" s="130">
        <f t="shared" ref="Q442:Y442" si="235">IF(Q441-Q438=-1,3+Q440)+IF(Q441-Q438=0,2+Q440)+IF(Q441-Q438=1,1+Q440)+IF(Q441-Q438=2,Q440)+IF(Q441-Q438=3,IF(Q440-1&gt;0,Q440-1,0))+IF(Q441-Q438=4,IF(Q440-2&gt;0,Q440-2,0))</f>
        <v>0</v>
      </c>
      <c r="R442" s="131">
        <f t="shared" si="235"/>
        <v>0</v>
      </c>
      <c r="S442" s="131">
        <f t="shared" si="235"/>
        <v>0</v>
      </c>
      <c r="T442" s="131">
        <f t="shared" si="235"/>
        <v>0</v>
      </c>
      <c r="U442" s="131">
        <f t="shared" si="235"/>
        <v>0</v>
      </c>
      <c r="V442" s="131">
        <f t="shared" si="235"/>
        <v>0</v>
      </c>
      <c r="W442" s="131">
        <f t="shared" si="235"/>
        <v>0</v>
      </c>
      <c r="X442" s="131">
        <f t="shared" si="235"/>
        <v>0</v>
      </c>
      <c r="Y442" s="128">
        <f t="shared" si="235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6">IF(G441-G438=-2,4)+IF(G441-G438=-1,3)+IF(G441-G438=0,2)+IF(G441-G438=1,1)+IF(G441-G438&gt;2,0)</f>
        <v>0</v>
      </c>
      <c r="H443" s="134">
        <f t="shared" si="236"/>
        <v>0</v>
      </c>
      <c r="I443" s="134">
        <f t="shared" si="236"/>
        <v>0</v>
      </c>
      <c r="J443" s="134">
        <f t="shared" si="236"/>
        <v>0</v>
      </c>
      <c r="K443" s="134">
        <f t="shared" si="236"/>
        <v>0</v>
      </c>
      <c r="L443" s="134">
        <f t="shared" si="236"/>
        <v>0</v>
      </c>
      <c r="M443" s="134">
        <f t="shared" si="236"/>
        <v>0</v>
      </c>
      <c r="N443" s="134">
        <f t="shared" si="236"/>
        <v>0</v>
      </c>
      <c r="O443" s="135">
        <f t="shared" si="236"/>
        <v>0</v>
      </c>
      <c r="P443" s="136">
        <f>SUM(G443:O443)</f>
        <v>0</v>
      </c>
      <c r="Q443" s="135">
        <f t="shared" ref="Q443:Y443" si="237">IF(Q441-Q438=-2,4)+IF(Q441-Q438=-1,3)+IF(Q441-Q438=0,2)+IF(Q441-Q438=1,1)+IF(Q441-Q438&gt;2,0)</f>
        <v>0</v>
      </c>
      <c r="R443" s="135">
        <f t="shared" si="237"/>
        <v>0</v>
      </c>
      <c r="S443" s="135">
        <f t="shared" si="237"/>
        <v>0</v>
      </c>
      <c r="T443" s="135">
        <f t="shared" si="237"/>
        <v>0</v>
      </c>
      <c r="U443" s="135">
        <f t="shared" si="237"/>
        <v>0</v>
      </c>
      <c r="V443" s="135">
        <f t="shared" si="237"/>
        <v>0</v>
      </c>
      <c r="W443" s="135">
        <f t="shared" si="237"/>
        <v>0</v>
      </c>
      <c r="X443" s="135">
        <f t="shared" si="237"/>
        <v>0</v>
      </c>
      <c r="Y443" s="135">
        <f t="shared" si="237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8">H441-H438</f>
        <v>6</v>
      </c>
      <c r="I444" s="24">
        <f t="shared" si="238"/>
        <v>5</v>
      </c>
      <c r="J444" s="24">
        <f t="shared" si="238"/>
        <v>6</v>
      </c>
      <c r="K444" s="24">
        <f t="shared" si="238"/>
        <v>7</v>
      </c>
      <c r="L444" s="24">
        <f t="shared" si="238"/>
        <v>5</v>
      </c>
      <c r="M444" s="24">
        <f t="shared" si="238"/>
        <v>7</v>
      </c>
      <c r="N444" s="24">
        <f t="shared" si="238"/>
        <v>5</v>
      </c>
      <c r="O444" s="15">
        <f t="shared" si="238"/>
        <v>7</v>
      </c>
      <c r="P444" s="15"/>
      <c r="Q444" s="15">
        <f t="shared" ref="Q444:Y444" si="239">Q441-Q438</f>
        <v>6</v>
      </c>
      <c r="R444" s="15">
        <f t="shared" si="239"/>
        <v>6</v>
      </c>
      <c r="S444" s="15">
        <f t="shared" si="239"/>
        <v>7</v>
      </c>
      <c r="T444" s="15">
        <f t="shared" si="239"/>
        <v>5</v>
      </c>
      <c r="U444" s="15">
        <f t="shared" si="239"/>
        <v>7</v>
      </c>
      <c r="V444" s="15">
        <f t="shared" si="239"/>
        <v>6</v>
      </c>
      <c r="W444" s="15">
        <f t="shared" si="239"/>
        <v>6</v>
      </c>
      <c r="X444" s="15">
        <f t="shared" si="239"/>
        <v>5</v>
      </c>
      <c r="Y444" s="15">
        <f t="shared" si="239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37684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0">H$9</f>
        <v>4</v>
      </c>
      <c r="I461" s="103">
        <f t="shared" si="240"/>
        <v>5</v>
      </c>
      <c r="J461" s="103">
        <f t="shared" si="240"/>
        <v>4</v>
      </c>
      <c r="K461" s="103">
        <f t="shared" si="240"/>
        <v>3</v>
      </c>
      <c r="L461" s="103">
        <f t="shared" si="240"/>
        <v>5</v>
      </c>
      <c r="M461" s="103">
        <f t="shared" si="240"/>
        <v>3</v>
      </c>
      <c r="N461" s="103">
        <f t="shared" si="240"/>
        <v>5</v>
      </c>
      <c r="O461" s="103">
        <f t="shared" si="240"/>
        <v>3</v>
      </c>
      <c r="P461" s="104">
        <f>SUM(G461:O461)</f>
        <v>36</v>
      </c>
      <c r="Q461" s="103">
        <f t="shared" ref="Q461:Y461" si="241">Q$9</f>
        <v>4</v>
      </c>
      <c r="R461" s="105">
        <f t="shared" si="241"/>
        <v>4</v>
      </c>
      <c r="S461" s="105">
        <f t="shared" si="241"/>
        <v>3</v>
      </c>
      <c r="T461" s="105">
        <f t="shared" si="241"/>
        <v>5</v>
      </c>
      <c r="U461" s="105">
        <f t="shared" si="241"/>
        <v>3</v>
      </c>
      <c r="V461" s="105">
        <f t="shared" si="241"/>
        <v>4</v>
      </c>
      <c r="W461" s="105">
        <f t="shared" si="241"/>
        <v>4</v>
      </c>
      <c r="X461" s="105">
        <f t="shared" si="241"/>
        <v>5</v>
      </c>
      <c r="Y461" s="106">
        <f t="shared" si="241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242">H$10</f>
        <v>8</v>
      </c>
      <c r="I462" s="108">
        <f t="shared" si="242"/>
        <v>12</v>
      </c>
      <c r="J462" s="108">
        <f t="shared" si="242"/>
        <v>14</v>
      </c>
      <c r="K462" s="108">
        <f t="shared" si="242"/>
        <v>2</v>
      </c>
      <c r="L462" s="108">
        <f t="shared" si="242"/>
        <v>10</v>
      </c>
      <c r="M462" s="108">
        <f t="shared" si="242"/>
        <v>18</v>
      </c>
      <c r="N462" s="108">
        <f t="shared" si="242"/>
        <v>16</v>
      </c>
      <c r="O462" s="109">
        <f t="shared" si="242"/>
        <v>6</v>
      </c>
      <c r="P462" s="110"/>
      <c r="Q462" s="111">
        <f t="shared" ref="Q462:Y462" si="243">Q$10</f>
        <v>1</v>
      </c>
      <c r="R462" s="112">
        <f t="shared" si="243"/>
        <v>9</v>
      </c>
      <c r="S462" s="112">
        <f t="shared" si="243"/>
        <v>11</v>
      </c>
      <c r="T462" s="112">
        <f t="shared" si="243"/>
        <v>5</v>
      </c>
      <c r="U462" s="112">
        <f t="shared" si="243"/>
        <v>17</v>
      </c>
      <c r="V462" s="112">
        <f t="shared" si="243"/>
        <v>15</v>
      </c>
      <c r="W462" s="112">
        <f t="shared" si="243"/>
        <v>3</v>
      </c>
      <c r="X462" s="112">
        <f t="shared" si="243"/>
        <v>13</v>
      </c>
      <c r="Y462" s="109">
        <f t="shared" si="243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4">IF($Q458&lt;=18,IF(H462&lt;=$Q458,1,0),IF($Q458&lt;=36,IF(H462&lt;=($Q458-18),2,1),IF($Q458&lt;=54,IF(H462&lt;=($Q458-36),3,2),IF($Q458&gt;54,IF(H462&lt;=($Q458-54),4,3)))))</f>
        <v>#N/A</v>
      </c>
      <c r="I463" s="115" t="e">
        <f t="shared" si="244"/>
        <v>#N/A</v>
      </c>
      <c r="J463" s="115" t="e">
        <f t="shared" si="244"/>
        <v>#N/A</v>
      </c>
      <c r="K463" s="115" t="e">
        <f t="shared" si="244"/>
        <v>#N/A</v>
      </c>
      <c r="L463" s="115" t="e">
        <f t="shared" si="244"/>
        <v>#N/A</v>
      </c>
      <c r="M463" s="115" t="e">
        <f t="shared" si="244"/>
        <v>#N/A</v>
      </c>
      <c r="N463" s="115" t="e">
        <f t="shared" si="244"/>
        <v>#N/A</v>
      </c>
      <c r="O463" s="116" t="e">
        <f t="shared" si="244"/>
        <v>#N/A</v>
      </c>
      <c r="P463" s="117" t="e">
        <f>SUM(G463:O463)</f>
        <v>#N/A</v>
      </c>
      <c r="Q463" s="116" t="e">
        <f t="shared" ref="Q463:Y463" si="245">IF($Q458&lt;=18,IF(Q462&lt;=$Q458,1,0),IF($Q458&lt;=36,IF(Q462&lt;=($Q458-18),2,1),IF($Q458&lt;=54,IF(Q462&lt;=($Q458-36),3,2),IF($Q458&gt;54,IF(Q462&lt;=($Q458-54),4,3)))))</f>
        <v>#N/A</v>
      </c>
      <c r="R463" s="116" t="e">
        <f t="shared" si="245"/>
        <v>#N/A</v>
      </c>
      <c r="S463" s="116" t="e">
        <f t="shared" si="245"/>
        <v>#N/A</v>
      </c>
      <c r="T463" s="116" t="e">
        <f t="shared" si="245"/>
        <v>#N/A</v>
      </c>
      <c r="U463" s="116" t="e">
        <f t="shared" si="245"/>
        <v>#N/A</v>
      </c>
      <c r="V463" s="116" t="e">
        <f t="shared" si="245"/>
        <v>#N/A</v>
      </c>
      <c r="W463" s="116" t="e">
        <f t="shared" si="245"/>
        <v>#N/A</v>
      </c>
      <c r="X463" s="116" t="e">
        <f t="shared" si="245"/>
        <v>#N/A</v>
      </c>
      <c r="Y463" s="116" t="e">
        <f t="shared" si="245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6">G27</f>
        <v>10</v>
      </c>
      <c r="H464" s="121">
        <f t="shared" si="246"/>
        <v>10</v>
      </c>
      <c r="I464" s="121">
        <f t="shared" si="246"/>
        <v>10</v>
      </c>
      <c r="J464" s="121">
        <f t="shared" si="246"/>
        <v>10</v>
      </c>
      <c r="K464" s="121">
        <f t="shared" si="246"/>
        <v>10</v>
      </c>
      <c r="L464" s="121">
        <f t="shared" si="246"/>
        <v>10</v>
      </c>
      <c r="M464" s="121">
        <f t="shared" si="246"/>
        <v>10</v>
      </c>
      <c r="N464" s="121">
        <f t="shared" si="246"/>
        <v>10</v>
      </c>
      <c r="O464" s="121">
        <f t="shared" si="246"/>
        <v>10</v>
      </c>
      <c r="P464" s="122">
        <f>SUM(G464:O464)</f>
        <v>90</v>
      </c>
      <c r="Q464" s="123">
        <f t="shared" ref="Q464:Y464" si="247">Q27</f>
        <v>10</v>
      </c>
      <c r="R464" s="121">
        <f t="shared" si="247"/>
        <v>10</v>
      </c>
      <c r="S464" s="121">
        <f t="shared" si="247"/>
        <v>10</v>
      </c>
      <c r="T464" s="121">
        <f t="shared" si="247"/>
        <v>10</v>
      </c>
      <c r="U464" s="121">
        <f t="shared" si="247"/>
        <v>10</v>
      </c>
      <c r="V464" s="121">
        <f t="shared" si="247"/>
        <v>10</v>
      </c>
      <c r="W464" s="121">
        <f t="shared" si="247"/>
        <v>10</v>
      </c>
      <c r="X464" s="121">
        <f t="shared" si="247"/>
        <v>10</v>
      </c>
      <c r="Y464" s="124">
        <f t="shared" si="247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8">IF(H464-H461=-1,3+H463)+IF(H464-H461=0,2+H463)+IF(H464-H461=1,1+H463)+IF(H464-H461=2,H463)+IF(H464-H461=3,IF(H463-1&gt;0,H463-1,0))+IF(H464-H461=4,IF(H463-2&gt;0,H463-2,0))</f>
        <v>0</v>
      </c>
      <c r="I465" s="127">
        <f t="shared" si="248"/>
        <v>0</v>
      </c>
      <c r="J465" s="127">
        <f t="shared" si="248"/>
        <v>0</v>
      </c>
      <c r="K465" s="127">
        <f t="shared" si="248"/>
        <v>0</v>
      </c>
      <c r="L465" s="127">
        <f t="shared" si="248"/>
        <v>0</v>
      </c>
      <c r="M465" s="127">
        <f t="shared" si="248"/>
        <v>0</v>
      </c>
      <c r="N465" s="127">
        <f t="shared" si="248"/>
        <v>0</v>
      </c>
      <c r="O465" s="128">
        <f t="shared" si="248"/>
        <v>0</v>
      </c>
      <c r="P465" s="129">
        <f>SUM(G465:O465)</f>
        <v>0</v>
      </c>
      <c r="Q465" s="130">
        <f t="shared" ref="Q465:Y465" si="249">IF(Q464-Q461=-1,3+Q463)+IF(Q464-Q461=0,2+Q463)+IF(Q464-Q461=1,1+Q463)+IF(Q464-Q461=2,Q463)+IF(Q464-Q461=3,IF(Q463-1&gt;0,Q463-1,0))+IF(Q464-Q461=4,IF(Q463-2&gt;0,Q463-2,0))</f>
        <v>0</v>
      </c>
      <c r="R465" s="131">
        <f t="shared" si="249"/>
        <v>0</v>
      </c>
      <c r="S465" s="131">
        <f t="shared" si="249"/>
        <v>0</v>
      </c>
      <c r="T465" s="131">
        <f t="shared" si="249"/>
        <v>0</v>
      </c>
      <c r="U465" s="131">
        <f t="shared" si="249"/>
        <v>0</v>
      </c>
      <c r="V465" s="131">
        <f t="shared" si="249"/>
        <v>0</v>
      </c>
      <c r="W465" s="131">
        <f t="shared" si="249"/>
        <v>0</v>
      </c>
      <c r="X465" s="131">
        <f t="shared" si="249"/>
        <v>0</v>
      </c>
      <c r="Y465" s="128">
        <f t="shared" si="249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0">IF(G464-G461=-2,4)+IF(G464-G461=-1,3)+IF(G464-G461=0,2)+IF(G464-G461=1,1)+IF(G464-G461&gt;2,0)</f>
        <v>0</v>
      </c>
      <c r="H466" s="134">
        <f t="shared" si="250"/>
        <v>0</v>
      </c>
      <c r="I466" s="134">
        <f t="shared" si="250"/>
        <v>0</v>
      </c>
      <c r="J466" s="134">
        <f t="shared" si="250"/>
        <v>0</v>
      </c>
      <c r="K466" s="134">
        <f t="shared" si="250"/>
        <v>0</v>
      </c>
      <c r="L466" s="134">
        <f t="shared" si="250"/>
        <v>0</v>
      </c>
      <c r="M466" s="134">
        <f t="shared" si="250"/>
        <v>0</v>
      </c>
      <c r="N466" s="134">
        <f t="shared" si="250"/>
        <v>0</v>
      </c>
      <c r="O466" s="135">
        <f t="shared" si="250"/>
        <v>0</v>
      </c>
      <c r="P466" s="136">
        <f>SUM(G466:O466)</f>
        <v>0</v>
      </c>
      <c r="Q466" s="135">
        <f t="shared" ref="Q466:Y466" si="251">IF(Q464-Q461=-2,4)+IF(Q464-Q461=-1,3)+IF(Q464-Q461=0,2)+IF(Q464-Q461=1,1)+IF(Q464-Q461&gt;2,0)</f>
        <v>0</v>
      </c>
      <c r="R466" s="135">
        <f t="shared" si="251"/>
        <v>0</v>
      </c>
      <c r="S466" s="135">
        <f t="shared" si="251"/>
        <v>0</v>
      </c>
      <c r="T466" s="135">
        <f t="shared" si="251"/>
        <v>0</v>
      </c>
      <c r="U466" s="135">
        <f t="shared" si="251"/>
        <v>0</v>
      </c>
      <c r="V466" s="135">
        <f t="shared" si="251"/>
        <v>0</v>
      </c>
      <c r="W466" s="135">
        <f t="shared" si="251"/>
        <v>0</v>
      </c>
      <c r="X466" s="135">
        <f t="shared" si="251"/>
        <v>0</v>
      </c>
      <c r="Y466" s="135">
        <f t="shared" si="251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2">H464-H461</f>
        <v>6</v>
      </c>
      <c r="I467" s="24">
        <f t="shared" si="252"/>
        <v>5</v>
      </c>
      <c r="J467" s="24">
        <f t="shared" si="252"/>
        <v>6</v>
      </c>
      <c r="K467" s="24">
        <f t="shared" si="252"/>
        <v>7</v>
      </c>
      <c r="L467" s="24">
        <f t="shared" si="252"/>
        <v>5</v>
      </c>
      <c r="M467" s="24">
        <f t="shared" si="252"/>
        <v>7</v>
      </c>
      <c r="N467" s="24">
        <f t="shared" si="252"/>
        <v>5</v>
      </c>
      <c r="O467" s="15">
        <f t="shared" si="252"/>
        <v>7</v>
      </c>
      <c r="P467" s="15"/>
      <c r="Q467" s="15">
        <f t="shared" ref="Q467:Y467" si="253">Q464-Q461</f>
        <v>6</v>
      </c>
      <c r="R467" s="15">
        <f t="shared" si="253"/>
        <v>6</v>
      </c>
      <c r="S467" s="15">
        <f t="shared" si="253"/>
        <v>7</v>
      </c>
      <c r="T467" s="15">
        <f t="shared" si="253"/>
        <v>5</v>
      </c>
      <c r="U467" s="15">
        <f t="shared" si="253"/>
        <v>7</v>
      </c>
      <c r="V467" s="15">
        <f t="shared" si="253"/>
        <v>6</v>
      </c>
      <c r="W467" s="15">
        <f t="shared" si="253"/>
        <v>6</v>
      </c>
      <c r="X467" s="15">
        <f t="shared" si="253"/>
        <v>5</v>
      </c>
      <c r="Y467" s="15">
        <f t="shared" si="253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37684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4">H$9</f>
        <v>4</v>
      </c>
      <c r="I484" s="103">
        <f t="shared" si="254"/>
        <v>5</v>
      </c>
      <c r="J484" s="103">
        <f t="shared" si="254"/>
        <v>4</v>
      </c>
      <c r="K484" s="103">
        <f t="shared" si="254"/>
        <v>3</v>
      </c>
      <c r="L484" s="103">
        <f t="shared" si="254"/>
        <v>5</v>
      </c>
      <c r="M484" s="103">
        <f t="shared" si="254"/>
        <v>3</v>
      </c>
      <c r="N484" s="103">
        <f t="shared" si="254"/>
        <v>5</v>
      </c>
      <c r="O484" s="103">
        <f t="shared" si="254"/>
        <v>3</v>
      </c>
      <c r="P484" s="104">
        <f>SUM(G484:O484)</f>
        <v>36</v>
      </c>
      <c r="Q484" s="103">
        <f t="shared" ref="Q484:Y484" si="255">Q$9</f>
        <v>4</v>
      </c>
      <c r="R484" s="105">
        <f t="shared" si="255"/>
        <v>4</v>
      </c>
      <c r="S484" s="105">
        <f t="shared" si="255"/>
        <v>3</v>
      </c>
      <c r="T484" s="105">
        <f t="shared" si="255"/>
        <v>5</v>
      </c>
      <c r="U484" s="105">
        <f t="shared" si="255"/>
        <v>3</v>
      </c>
      <c r="V484" s="105">
        <f t="shared" si="255"/>
        <v>4</v>
      </c>
      <c r="W484" s="105">
        <f t="shared" si="255"/>
        <v>4</v>
      </c>
      <c r="X484" s="105">
        <f t="shared" si="255"/>
        <v>5</v>
      </c>
      <c r="Y484" s="106">
        <f t="shared" si="25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256">H$10</f>
        <v>8</v>
      </c>
      <c r="I485" s="108">
        <f t="shared" si="256"/>
        <v>12</v>
      </c>
      <c r="J485" s="108">
        <f t="shared" si="256"/>
        <v>14</v>
      </c>
      <c r="K485" s="108">
        <f t="shared" si="256"/>
        <v>2</v>
      </c>
      <c r="L485" s="108">
        <f t="shared" si="256"/>
        <v>10</v>
      </c>
      <c r="M485" s="108">
        <f t="shared" si="256"/>
        <v>18</v>
      </c>
      <c r="N485" s="108">
        <f t="shared" si="256"/>
        <v>16</v>
      </c>
      <c r="O485" s="109">
        <f t="shared" si="256"/>
        <v>6</v>
      </c>
      <c r="P485" s="110"/>
      <c r="Q485" s="111">
        <f t="shared" ref="Q485:Y485" si="257">Q$10</f>
        <v>1</v>
      </c>
      <c r="R485" s="112">
        <f t="shared" si="257"/>
        <v>9</v>
      </c>
      <c r="S485" s="112">
        <f t="shared" si="257"/>
        <v>11</v>
      </c>
      <c r="T485" s="112">
        <f t="shared" si="257"/>
        <v>5</v>
      </c>
      <c r="U485" s="112">
        <f t="shared" si="257"/>
        <v>17</v>
      </c>
      <c r="V485" s="112">
        <f t="shared" si="257"/>
        <v>15</v>
      </c>
      <c r="W485" s="112">
        <f t="shared" si="257"/>
        <v>3</v>
      </c>
      <c r="X485" s="112">
        <f t="shared" si="257"/>
        <v>13</v>
      </c>
      <c r="Y485" s="109">
        <f t="shared" si="25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8">IF($Q481&lt;=18,IF(H485&lt;=$Q481,1,0),IF($Q481&lt;=36,IF(H485&lt;=($Q481-18),2,1),IF($Q481&lt;=54,IF(H485&lt;=($Q481-36),3,2),IF($Q481&gt;54,IF(H485&lt;=($Q481-54),4,3)))))</f>
        <v>#N/A</v>
      </c>
      <c r="I486" s="115" t="e">
        <f t="shared" si="258"/>
        <v>#N/A</v>
      </c>
      <c r="J486" s="115" t="e">
        <f t="shared" si="258"/>
        <v>#N/A</v>
      </c>
      <c r="K486" s="115" t="e">
        <f t="shared" si="258"/>
        <v>#N/A</v>
      </c>
      <c r="L486" s="115" t="e">
        <f t="shared" si="258"/>
        <v>#N/A</v>
      </c>
      <c r="M486" s="115" t="e">
        <f t="shared" si="258"/>
        <v>#N/A</v>
      </c>
      <c r="N486" s="115" t="e">
        <f t="shared" si="258"/>
        <v>#N/A</v>
      </c>
      <c r="O486" s="116" t="e">
        <f t="shared" si="258"/>
        <v>#N/A</v>
      </c>
      <c r="P486" s="117" t="e">
        <f>SUM(G486:O486)</f>
        <v>#N/A</v>
      </c>
      <c r="Q486" s="116" t="e">
        <f t="shared" ref="Q486:Y486" si="259">IF($Q481&lt;=18,IF(Q485&lt;=$Q481,1,0),IF($Q481&lt;=36,IF(Q485&lt;=($Q481-18),2,1),IF($Q481&lt;=54,IF(Q485&lt;=($Q481-36),3,2),IF($Q481&gt;54,IF(Q485&lt;=($Q481-54),4,3)))))</f>
        <v>#N/A</v>
      </c>
      <c r="R486" s="116" t="e">
        <f t="shared" si="259"/>
        <v>#N/A</v>
      </c>
      <c r="S486" s="116" t="e">
        <f t="shared" si="259"/>
        <v>#N/A</v>
      </c>
      <c r="T486" s="116" t="e">
        <f t="shared" si="259"/>
        <v>#N/A</v>
      </c>
      <c r="U486" s="116" t="e">
        <f t="shared" si="259"/>
        <v>#N/A</v>
      </c>
      <c r="V486" s="116" t="e">
        <f t="shared" si="259"/>
        <v>#N/A</v>
      </c>
      <c r="W486" s="116" t="e">
        <f t="shared" si="259"/>
        <v>#N/A</v>
      </c>
      <c r="X486" s="116" t="e">
        <f t="shared" si="259"/>
        <v>#N/A</v>
      </c>
      <c r="Y486" s="116" t="e">
        <f t="shared" si="259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0">G28</f>
        <v>10</v>
      </c>
      <c r="H487" s="121">
        <f t="shared" si="260"/>
        <v>10</v>
      </c>
      <c r="I487" s="121">
        <f t="shared" si="260"/>
        <v>10</v>
      </c>
      <c r="J487" s="121">
        <f t="shared" si="260"/>
        <v>10</v>
      </c>
      <c r="K487" s="121">
        <f t="shared" si="260"/>
        <v>10</v>
      </c>
      <c r="L487" s="121">
        <f t="shared" si="260"/>
        <v>10</v>
      </c>
      <c r="M487" s="121">
        <f t="shared" si="260"/>
        <v>10</v>
      </c>
      <c r="N487" s="121">
        <f t="shared" si="260"/>
        <v>10</v>
      </c>
      <c r="O487" s="121">
        <f t="shared" si="260"/>
        <v>10</v>
      </c>
      <c r="P487" s="122">
        <f>SUM(G487:O487)</f>
        <v>90</v>
      </c>
      <c r="Q487" s="123">
        <f t="shared" ref="Q487:Y487" si="261">Q28</f>
        <v>10</v>
      </c>
      <c r="R487" s="121">
        <f t="shared" si="261"/>
        <v>10</v>
      </c>
      <c r="S487" s="121">
        <f t="shared" si="261"/>
        <v>10</v>
      </c>
      <c r="T487" s="121">
        <f t="shared" si="261"/>
        <v>10</v>
      </c>
      <c r="U487" s="121">
        <f t="shared" si="261"/>
        <v>10</v>
      </c>
      <c r="V487" s="121">
        <f t="shared" si="261"/>
        <v>10</v>
      </c>
      <c r="W487" s="121">
        <f t="shared" si="261"/>
        <v>10</v>
      </c>
      <c r="X487" s="121">
        <f t="shared" si="261"/>
        <v>10</v>
      </c>
      <c r="Y487" s="124">
        <f t="shared" si="261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2">IF(H487-H484=-1,3+H486)+IF(H487-H484=0,2+H486)+IF(H487-H484=1,1+H486)+IF(H487-H484=2,H486)+IF(H487-H484=3,IF(H486-1&gt;0,H486-1,0))+IF(H487-H484=4,IF(H486-2&gt;0,H486-2,0))</f>
        <v>0</v>
      </c>
      <c r="I488" s="127">
        <f t="shared" si="262"/>
        <v>0</v>
      </c>
      <c r="J488" s="127">
        <f t="shared" si="262"/>
        <v>0</v>
      </c>
      <c r="K488" s="127">
        <f t="shared" si="262"/>
        <v>0</v>
      </c>
      <c r="L488" s="127">
        <f t="shared" si="262"/>
        <v>0</v>
      </c>
      <c r="M488" s="127">
        <f t="shared" si="262"/>
        <v>0</v>
      </c>
      <c r="N488" s="127">
        <f t="shared" si="262"/>
        <v>0</v>
      </c>
      <c r="O488" s="128">
        <f t="shared" si="262"/>
        <v>0</v>
      </c>
      <c r="P488" s="129">
        <f>SUM(G488:O488)</f>
        <v>0</v>
      </c>
      <c r="Q488" s="130">
        <f t="shared" ref="Q488:Y488" si="263">IF(Q487-Q484=-1,3+Q486)+IF(Q487-Q484=0,2+Q486)+IF(Q487-Q484=1,1+Q486)+IF(Q487-Q484=2,Q486)+IF(Q487-Q484=3,IF(Q486-1&gt;0,Q486-1,0))+IF(Q487-Q484=4,IF(Q486-2&gt;0,Q486-2,0))</f>
        <v>0</v>
      </c>
      <c r="R488" s="131">
        <f t="shared" si="263"/>
        <v>0</v>
      </c>
      <c r="S488" s="131">
        <f t="shared" si="263"/>
        <v>0</v>
      </c>
      <c r="T488" s="131">
        <f t="shared" si="263"/>
        <v>0</v>
      </c>
      <c r="U488" s="131">
        <f t="shared" si="263"/>
        <v>0</v>
      </c>
      <c r="V488" s="131">
        <f t="shared" si="263"/>
        <v>0</v>
      </c>
      <c r="W488" s="131">
        <f t="shared" si="263"/>
        <v>0</v>
      </c>
      <c r="X488" s="131">
        <f t="shared" si="263"/>
        <v>0</v>
      </c>
      <c r="Y488" s="128">
        <f t="shared" si="263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4">IF(G487-G484=-2,4)+IF(G487-G484=-1,3)+IF(G487-G484=0,2)+IF(G487-G484=1,1)+IF(G487-G484&gt;2,0)</f>
        <v>0</v>
      </c>
      <c r="H489" s="134">
        <f t="shared" si="264"/>
        <v>0</v>
      </c>
      <c r="I489" s="134">
        <f t="shared" si="264"/>
        <v>0</v>
      </c>
      <c r="J489" s="134">
        <f t="shared" si="264"/>
        <v>0</v>
      </c>
      <c r="K489" s="134">
        <f t="shared" si="264"/>
        <v>0</v>
      </c>
      <c r="L489" s="134">
        <f t="shared" si="264"/>
        <v>0</v>
      </c>
      <c r="M489" s="134">
        <f t="shared" si="264"/>
        <v>0</v>
      </c>
      <c r="N489" s="134">
        <f t="shared" si="264"/>
        <v>0</v>
      </c>
      <c r="O489" s="135">
        <f t="shared" si="264"/>
        <v>0</v>
      </c>
      <c r="P489" s="136">
        <f>SUM(G489:O489)</f>
        <v>0</v>
      </c>
      <c r="Q489" s="135">
        <f t="shared" ref="Q489:Y489" si="265">IF(Q487-Q484=-2,4)+IF(Q487-Q484=-1,3)+IF(Q487-Q484=0,2)+IF(Q487-Q484=1,1)+IF(Q487-Q484&gt;2,0)</f>
        <v>0</v>
      </c>
      <c r="R489" s="135">
        <f t="shared" si="265"/>
        <v>0</v>
      </c>
      <c r="S489" s="135">
        <f t="shared" si="265"/>
        <v>0</v>
      </c>
      <c r="T489" s="135">
        <f t="shared" si="265"/>
        <v>0</v>
      </c>
      <c r="U489" s="135">
        <f t="shared" si="265"/>
        <v>0</v>
      </c>
      <c r="V489" s="135">
        <f t="shared" si="265"/>
        <v>0</v>
      </c>
      <c r="W489" s="135">
        <f t="shared" si="265"/>
        <v>0</v>
      </c>
      <c r="X489" s="135">
        <f t="shared" si="265"/>
        <v>0</v>
      </c>
      <c r="Y489" s="135">
        <f t="shared" si="265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6">H487-H484</f>
        <v>6</v>
      </c>
      <c r="I490" s="24">
        <f t="shared" si="266"/>
        <v>5</v>
      </c>
      <c r="J490" s="24">
        <f t="shared" si="266"/>
        <v>6</v>
      </c>
      <c r="K490" s="24">
        <f t="shared" si="266"/>
        <v>7</v>
      </c>
      <c r="L490" s="24">
        <f t="shared" si="266"/>
        <v>5</v>
      </c>
      <c r="M490" s="24">
        <f t="shared" si="266"/>
        <v>7</v>
      </c>
      <c r="N490" s="24">
        <f t="shared" si="266"/>
        <v>5</v>
      </c>
      <c r="O490" s="15">
        <f t="shared" si="266"/>
        <v>7</v>
      </c>
      <c r="P490" s="15"/>
      <c r="Q490" s="15">
        <f t="shared" ref="Q490:Y490" si="267">Q487-Q484</f>
        <v>6</v>
      </c>
      <c r="R490" s="15">
        <f t="shared" si="267"/>
        <v>6</v>
      </c>
      <c r="S490" s="15">
        <f t="shared" si="267"/>
        <v>7</v>
      </c>
      <c r="T490" s="15">
        <f t="shared" si="267"/>
        <v>5</v>
      </c>
      <c r="U490" s="15">
        <f t="shared" si="267"/>
        <v>7</v>
      </c>
      <c r="V490" s="15">
        <f t="shared" si="267"/>
        <v>6</v>
      </c>
      <c r="W490" s="15">
        <f t="shared" si="267"/>
        <v>6</v>
      </c>
      <c r="X490" s="15">
        <f t="shared" si="267"/>
        <v>5</v>
      </c>
      <c r="Y490" s="15">
        <f t="shared" si="267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37684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8">H$9</f>
        <v>4</v>
      </c>
      <c r="I507" s="103">
        <f t="shared" si="268"/>
        <v>5</v>
      </c>
      <c r="J507" s="103">
        <f t="shared" si="268"/>
        <v>4</v>
      </c>
      <c r="K507" s="103">
        <f t="shared" si="268"/>
        <v>3</v>
      </c>
      <c r="L507" s="103">
        <f t="shared" si="268"/>
        <v>5</v>
      </c>
      <c r="M507" s="103">
        <f t="shared" si="268"/>
        <v>3</v>
      </c>
      <c r="N507" s="103">
        <f t="shared" si="268"/>
        <v>5</v>
      </c>
      <c r="O507" s="103">
        <f t="shared" si="268"/>
        <v>3</v>
      </c>
      <c r="P507" s="104">
        <f>SUM(G507:O507)</f>
        <v>36</v>
      </c>
      <c r="Q507" s="103">
        <f t="shared" ref="Q507:Y507" si="269">Q$9</f>
        <v>4</v>
      </c>
      <c r="R507" s="105">
        <f t="shared" si="269"/>
        <v>4</v>
      </c>
      <c r="S507" s="105">
        <f t="shared" si="269"/>
        <v>3</v>
      </c>
      <c r="T507" s="105">
        <f t="shared" si="269"/>
        <v>5</v>
      </c>
      <c r="U507" s="105">
        <f t="shared" si="269"/>
        <v>3</v>
      </c>
      <c r="V507" s="105">
        <f t="shared" si="269"/>
        <v>4</v>
      </c>
      <c r="W507" s="105">
        <f t="shared" si="269"/>
        <v>4</v>
      </c>
      <c r="X507" s="105">
        <f t="shared" si="269"/>
        <v>5</v>
      </c>
      <c r="Y507" s="106">
        <f t="shared" si="269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270">H$10</f>
        <v>8</v>
      </c>
      <c r="I508" s="108">
        <f t="shared" si="270"/>
        <v>12</v>
      </c>
      <c r="J508" s="108">
        <f t="shared" si="270"/>
        <v>14</v>
      </c>
      <c r="K508" s="108">
        <f t="shared" si="270"/>
        <v>2</v>
      </c>
      <c r="L508" s="108">
        <f t="shared" si="270"/>
        <v>10</v>
      </c>
      <c r="M508" s="108">
        <f t="shared" si="270"/>
        <v>18</v>
      </c>
      <c r="N508" s="108">
        <f t="shared" si="270"/>
        <v>16</v>
      </c>
      <c r="O508" s="109">
        <f t="shared" si="270"/>
        <v>6</v>
      </c>
      <c r="P508" s="110"/>
      <c r="Q508" s="111">
        <f t="shared" ref="Q508:Y508" si="271">Q$10</f>
        <v>1</v>
      </c>
      <c r="R508" s="112">
        <f t="shared" si="271"/>
        <v>9</v>
      </c>
      <c r="S508" s="112">
        <f t="shared" si="271"/>
        <v>11</v>
      </c>
      <c r="T508" s="112">
        <f t="shared" si="271"/>
        <v>5</v>
      </c>
      <c r="U508" s="112">
        <f t="shared" si="271"/>
        <v>17</v>
      </c>
      <c r="V508" s="112">
        <f t="shared" si="271"/>
        <v>15</v>
      </c>
      <c r="W508" s="112">
        <f t="shared" si="271"/>
        <v>3</v>
      </c>
      <c r="X508" s="112">
        <f t="shared" si="271"/>
        <v>13</v>
      </c>
      <c r="Y508" s="109">
        <f t="shared" si="271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2">IF($Q504&lt;=18,IF(H508&lt;=$Q504,1,0),IF($Q504&lt;=36,IF(H508&lt;=($Q504-18),2,1),IF($Q504&lt;=54,IF(H508&lt;=($Q504-36),3,2),IF($Q504&gt;54,IF(H508&lt;=($Q504-54),4,3)))))</f>
        <v>#N/A</v>
      </c>
      <c r="I509" s="115" t="e">
        <f t="shared" si="272"/>
        <v>#N/A</v>
      </c>
      <c r="J509" s="115" t="e">
        <f t="shared" si="272"/>
        <v>#N/A</v>
      </c>
      <c r="K509" s="115" t="e">
        <f t="shared" si="272"/>
        <v>#N/A</v>
      </c>
      <c r="L509" s="115" t="e">
        <f t="shared" si="272"/>
        <v>#N/A</v>
      </c>
      <c r="M509" s="115" t="e">
        <f t="shared" si="272"/>
        <v>#N/A</v>
      </c>
      <c r="N509" s="115" t="e">
        <f t="shared" si="272"/>
        <v>#N/A</v>
      </c>
      <c r="O509" s="116" t="e">
        <f t="shared" si="272"/>
        <v>#N/A</v>
      </c>
      <c r="P509" s="117" t="e">
        <f>SUM(G509:O509)</f>
        <v>#N/A</v>
      </c>
      <c r="Q509" s="116" t="e">
        <f t="shared" ref="Q509:Y509" si="273">IF($Q504&lt;=18,IF(Q508&lt;=$Q504,1,0),IF($Q504&lt;=36,IF(Q508&lt;=($Q504-18),2,1),IF($Q504&lt;=54,IF(Q508&lt;=($Q504-36),3,2),IF($Q504&gt;54,IF(Q508&lt;=($Q504-54),4,3)))))</f>
        <v>#N/A</v>
      </c>
      <c r="R509" s="116" t="e">
        <f t="shared" si="273"/>
        <v>#N/A</v>
      </c>
      <c r="S509" s="116" t="e">
        <f t="shared" si="273"/>
        <v>#N/A</v>
      </c>
      <c r="T509" s="116" t="e">
        <f t="shared" si="273"/>
        <v>#N/A</v>
      </c>
      <c r="U509" s="116" t="e">
        <f t="shared" si="273"/>
        <v>#N/A</v>
      </c>
      <c r="V509" s="116" t="e">
        <f t="shared" si="273"/>
        <v>#N/A</v>
      </c>
      <c r="W509" s="116" t="e">
        <f t="shared" si="273"/>
        <v>#N/A</v>
      </c>
      <c r="X509" s="116" t="e">
        <f t="shared" si="273"/>
        <v>#N/A</v>
      </c>
      <c r="Y509" s="116" t="e">
        <f t="shared" si="273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4">G29</f>
        <v>10</v>
      </c>
      <c r="H510" s="121">
        <f t="shared" si="274"/>
        <v>10</v>
      </c>
      <c r="I510" s="121">
        <f t="shared" si="274"/>
        <v>10</v>
      </c>
      <c r="J510" s="121">
        <f t="shared" si="274"/>
        <v>10</v>
      </c>
      <c r="K510" s="121">
        <f t="shared" si="274"/>
        <v>10</v>
      </c>
      <c r="L510" s="121">
        <f t="shared" si="274"/>
        <v>10</v>
      </c>
      <c r="M510" s="121">
        <f t="shared" si="274"/>
        <v>10</v>
      </c>
      <c r="N510" s="121">
        <f t="shared" si="274"/>
        <v>10</v>
      </c>
      <c r="O510" s="121">
        <f t="shared" si="274"/>
        <v>10</v>
      </c>
      <c r="P510" s="122">
        <f>SUM(G510:O510)</f>
        <v>90</v>
      </c>
      <c r="Q510" s="123">
        <f t="shared" ref="Q510:Y510" si="275">Q29</f>
        <v>10</v>
      </c>
      <c r="R510" s="121">
        <f t="shared" si="275"/>
        <v>10</v>
      </c>
      <c r="S510" s="121">
        <f t="shared" si="275"/>
        <v>10</v>
      </c>
      <c r="T510" s="121">
        <f t="shared" si="275"/>
        <v>10</v>
      </c>
      <c r="U510" s="121">
        <f t="shared" si="275"/>
        <v>10</v>
      </c>
      <c r="V510" s="121">
        <f t="shared" si="275"/>
        <v>10</v>
      </c>
      <c r="W510" s="121">
        <f t="shared" si="275"/>
        <v>10</v>
      </c>
      <c r="X510" s="121">
        <f t="shared" si="275"/>
        <v>10</v>
      </c>
      <c r="Y510" s="124">
        <f t="shared" si="27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6">IF(H510-H507=-1,3+H509)+IF(H510-H507=0,2+H509)+IF(H510-H507=1,1+H509)+IF(H510-H507=2,H509)+IF(H510-H507=3,IF(H509-1&gt;0,H509-1,0))+IF(H510-H507=4,IF(H509-2&gt;0,H509-2,0))</f>
        <v>0</v>
      </c>
      <c r="I511" s="127">
        <f t="shared" si="276"/>
        <v>0</v>
      </c>
      <c r="J511" s="127">
        <f t="shared" si="276"/>
        <v>0</v>
      </c>
      <c r="K511" s="127">
        <f t="shared" si="276"/>
        <v>0</v>
      </c>
      <c r="L511" s="127">
        <f t="shared" si="276"/>
        <v>0</v>
      </c>
      <c r="M511" s="127">
        <f t="shared" si="276"/>
        <v>0</v>
      </c>
      <c r="N511" s="127">
        <f t="shared" si="276"/>
        <v>0</v>
      </c>
      <c r="O511" s="128">
        <f t="shared" si="276"/>
        <v>0</v>
      </c>
      <c r="P511" s="129">
        <f>SUM(G511:O511)</f>
        <v>0</v>
      </c>
      <c r="Q511" s="130">
        <f t="shared" ref="Q511:Y511" si="277">IF(Q510-Q507=-1,3+Q509)+IF(Q510-Q507=0,2+Q509)+IF(Q510-Q507=1,1+Q509)+IF(Q510-Q507=2,Q509)+IF(Q510-Q507=3,IF(Q509-1&gt;0,Q509-1,0))+IF(Q510-Q507=4,IF(Q509-2&gt;0,Q509-2,0))</f>
        <v>0</v>
      </c>
      <c r="R511" s="131">
        <f t="shared" si="277"/>
        <v>0</v>
      </c>
      <c r="S511" s="131">
        <f t="shared" si="277"/>
        <v>0</v>
      </c>
      <c r="T511" s="131">
        <f t="shared" si="277"/>
        <v>0</v>
      </c>
      <c r="U511" s="131">
        <f t="shared" si="277"/>
        <v>0</v>
      </c>
      <c r="V511" s="131">
        <f t="shared" si="277"/>
        <v>0</v>
      </c>
      <c r="W511" s="131">
        <f t="shared" si="277"/>
        <v>0</v>
      </c>
      <c r="X511" s="131">
        <f t="shared" si="277"/>
        <v>0</v>
      </c>
      <c r="Y511" s="128">
        <f t="shared" si="27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8">IF(G510-G507=-2,4)+IF(G510-G507=-1,3)+IF(G510-G507=0,2)+IF(G510-G507=1,1)+IF(G510-G507&gt;2,0)</f>
        <v>0</v>
      </c>
      <c r="H512" s="134">
        <f t="shared" si="278"/>
        <v>0</v>
      </c>
      <c r="I512" s="134">
        <f t="shared" si="278"/>
        <v>0</v>
      </c>
      <c r="J512" s="134">
        <f t="shared" si="278"/>
        <v>0</v>
      </c>
      <c r="K512" s="134">
        <f t="shared" si="278"/>
        <v>0</v>
      </c>
      <c r="L512" s="134">
        <f t="shared" si="278"/>
        <v>0</v>
      </c>
      <c r="M512" s="134">
        <f t="shared" si="278"/>
        <v>0</v>
      </c>
      <c r="N512" s="134">
        <f t="shared" si="278"/>
        <v>0</v>
      </c>
      <c r="O512" s="135">
        <f t="shared" si="278"/>
        <v>0</v>
      </c>
      <c r="P512" s="136">
        <f>SUM(G512:O512)</f>
        <v>0</v>
      </c>
      <c r="Q512" s="135">
        <f t="shared" ref="Q512:Y512" si="279">IF(Q510-Q507=-2,4)+IF(Q510-Q507=-1,3)+IF(Q510-Q507=0,2)+IF(Q510-Q507=1,1)+IF(Q510-Q507&gt;2,0)</f>
        <v>0</v>
      </c>
      <c r="R512" s="135">
        <f t="shared" si="279"/>
        <v>0</v>
      </c>
      <c r="S512" s="135">
        <f t="shared" si="279"/>
        <v>0</v>
      </c>
      <c r="T512" s="135">
        <f t="shared" si="279"/>
        <v>0</v>
      </c>
      <c r="U512" s="135">
        <f t="shared" si="279"/>
        <v>0</v>
      </c>
      <c r="V512" s="135">
        <f t="shared" si="279"/>
        <v>0</v>
      </c>
      <c r="W512" s="135">
        <f t="shared" si="279"/>
        <v>0</v>
      </c>
      <c r="X512" s="135">
        <f t="shared" si="279"/>
        <v>0</v>
      </c>
      <c r="Y512" s="135">
        <f t="shared" si="27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0">H510-H507</f>
        <v>6</v>
      </c>
      <c r="I513" s="24">
        <f t="shared" si="280"/>
        <v>5</v>
      </c>
      <c r="J513" s="24">
        <f t="shared" si="280"/>
        <v>6</v>
      </c>
      <c r="K513" s="24">
        <f t="shared" si="280"/>
        <v>7</v>
      </c>
      <c r="L513" s="24">
        <f t="shared" si="280"/>
        <v>5</v>
      </c>
      <c r="M513" s="24">
        <f t="shared" si="280"/>
        <v>7</v>
      </c>
      <c r="N513" s="24">
        <f t="shared" si="280"/>
        <v>5</v>
      </c>
      <c r="O513" s="15">
        <f t="shared" si="280"/>
        <v>7</v>
      </c>
      <c r="P513" s="15"/>
      <c r="Q513" s="15">
        <f t="shared" ref="Q513:Y513" si="281">Q510-Q507</f>
        <v>6</v>
      </c>
      <c r="R513" s="15">
        <f t="shared" si="281"/>
        <v>6</v>
      </c>
      <c r="S513" s="15">
        <f t="shared" si="281"/>
        <v>7</v>
      </c>
      <c r="T513" s="15">
        <f t="shared" si="281"/>
        <v>5</v>
      </c>
      <c r="U513" s="15">
        <f t="shared" si="281"/>
        <v>7</v>
      </c>
      <c r="V513" s="15">
        <f t="shared" si="281"/>
        <v>6</v>
      </c>
      <c r="W513" s="15">
        <f t="shared" si="281"/>
        <v>6</v>
      </c>
      <c r="X513" s="15">
        <f t="shared" si="281"/>
        <v>5</v>
      </c>
      <c r="Y513" s="15">
        <f t="shared" si="28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37684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2">H$9</f>
        <v>4</v>
      </c>
      <c r="I530" s="103">
        <f t="shared" si="282"/>
        <v>5</v>
      </c>
      <c r="J530" s="103">
        <f t="shared" si="282"/>
        <v>4</v>
      </c>
      <c r="K530" s="103">
        <f t="shared" si="282"/>
        <v>3</v>
      </c>
      <c r="L530" s="103">
        <f t="shared" si="282"/>
        <v>5</v>
      </c>
      <c r="M530" s="103">
        <f t="shared" si="282"/>
        <v>3</v>
      </c>
      <c r="N530" s="103">
        <f t="shared" si="282"/>
        <v>5</v>
      </c>
      <c r="O530" s="103">
        <f t="shared" si="282"/>
        <v>3</v>
      </c>
      <c r="P530" s="104">
        <f>SUM(G530:O530)</f>
        <v>36</v>
      </c>
      <c r="Q530" s="103">
        <f t="shared" ref="Q530:Y530" si="283">Q$9</f>
        <v>4</v>
      </c>
      <c r="R530" s="105">
        <f t="shared" si="283"/>
        <v>4</v>
      </c>
      <c r="S530" s="105">
        <f t="shared" si="283"/>
        <v>3</v>
      </c>
      <c r="T530" s="105">
        <f t="shared" si="283"/>
        <v>5</v>
      </c>
      <c r="U530" s="105">
        <f t="shared" si="283"/>
        <v>3</v>
      </c>
      <c r="V530" s="105">
        <f t="shared" si="283"/>
        <v>4</v>
      </c>
      <c r="W530" s="105">
        <f t="shared" si="283"/>
        <v>4</v>
      </c>
      <c r="X530" s="105">
        <f t="shared" si="283"/>
        <v>5</v>
      </c>
      <c r="Y530" s="106">
        <f t="shared" si="28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284">H$10</f>
        <v>8</v>
      </c>
      <c r="I531" s="108">
        <f t="shared" si="284"/>
        <v>12</v>
      </c>
      <c r="J531" s="108">
        <f t="shared" si="284"/>
        <v>14</v>
      </c>
      <c r="K531" s="108">
        <f t="shared" si="284"/>
        <v>2</v>
      </c>
      <c r="L531" s="108">
        <f t="shared" si="284"/>
        <v>10</v>
      </c>
      <c r="M531" s="108">
        <f t="shared" si="284"/>
        <v>18</v>
      </c>
      <c r="N531" s="108">
        <f t="shared" si="284"/>
        <v>16</v>
      </c>
      <c r="O531" s="109">
        <f t="shared" si="284"/>
        <v>6</v>
      </c>
      <c r="P531" s="110"/>
      <c r="Q531" s="111">
        <f t="shared" ref="Q531:Y531" si="285">Q$10</f>
        <v>1</v>
      </c>
      <c r="R531" s="112">
        <f t="shared" si="285"/>
        <v>9</v>
      </c>
      <c r="S531" s="112">
        <f t="shared" si="285"/>
        <v>11</v>
      </c>
      <c r="T531" s="112">
        <f t="shared" si="285"/>
        <v>5</v>
      </c>
      <c r="U531" s="112">
        <f t="shared" si="285"/>
        <v>17</v>
      </c>
      <c r="V531" s="112">
        <f t="shared" si="285"/>
        <v>15</v>
      </c>
      <c r="W531" s="112">
        <f t="shared" si="285"/>
        <v>3</v>
      </c>
      <c r="X531" s="112">
        <f t="shared" si="285"/>
        <v>13</v>
      </c>
      <c r="Y531" s="109">
        <f t="shared" si="28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6">IF($Q527&lt;=18,IF(H531&lt;=$Q527,1,0),IF($Q527&lt;=36,IF(H531&lt;=($Q527-18),2,1),IF($Q527&lt;=54,IF(H531&lt;=($Q527-36),3,2),IF($Q527&gt;54,IF(H531&lt;=($Q527-54),4,3)))))</f>
        <v>#N/A</v>
      </c>
      <c r="I532" s="115" t="e">
        <f t="shared" si="286"/>
        <v>#N/A</v>
      </c>
      <c r="J532" s="115" t="e">
        <f t="shared" si="286"/>
        <v>#N/A</v>
      </c>
      <c r="K532" s="115" t="e">
        <f t="shared" si="286"/>
        <v>#N/A</v>
      </c>
      <c r="L532" s="115" t="e">
        <f t="shared" si="286"/>
        <v>#N/A</v>
      </c>
      <c r="M532" s="115" t="e">
        <f t="shared" si="286"/>
        <v>#N/A</v>
      </c>
      <c r="N532" s="115" t="e">
        <f t="shared" si="286"/>
        <v>#N/A</v>
      </c>
      <c r="O532" s="116" t="e">
        <f t="shared" si="286"/>
        <v>#N/A</v>
      </c>
      <c r="P532" s="117" t="e">
        <f>SUM(G532:O532)</f>
        <v>#N/A</v>
      </c>
      <c r="Q532" s="116" t="e">
        <f t="shared" ref="Q532:Y532" si="287">IF($Q527&lt;=18,IF(Q531&lt;=$Q527,1,0),IF($Q527&lt;=36,IF(Q531&lt;=($Q527-18),2,1),IF($Q527&lt;=54,IF(Q531&lt;=($Q527-36),3,2),IF($Q527&gt;54,IF(Q531&lt;=($Q527-54),4,3)))))</f>
        <v>#N/A</v>
      </c>
      <c r="R532" s="116" t="e">
        <f t="shared" si="287"/>
        <v>#N/A</v>
      </c>
      <c r="S532" s="116" t="e">
        <f t="shared" si="287"/>
        <v>#N/A</v>
      </c>
      <c r="T532" s="116" t="e">
        <f t="shared" si="287"/>
        <v>#N/A</v>
      </c>
      <c r="U532" s="116" t="e">
        <f t="shared" si="287"/>
        <v>#N/A</v>
      </c>
      <c r="V532" s="116" t="e">
        <f t="shared" si="287"/>
        <v>#N/A</v>
      </c>
      <c r="W532" s="116" t="e">
        <f t="shared" si="287"/>
        <v>#N/A</v>
      </c>
      <c r="X532" s="116" t="e">
        <f t="shared" si="287"/>
        <v>#N/A</v>
      </c>
      <c r="Y532" s="116" t="e">
        <f t="shared" si="287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8">G30</f>
        <v>10</v>
      </c>
      <c r="H533" s="121">
        <f t="shared" si="288"/>
        <v>10</v>
      </c>
      <c r="I533" s="121">
        <f t="shared" si="288"/>
        <v>10</v>
      </c>
      <c r="J533" s="121">
        <f t="shared" si="288"/>
        <v>10</v>
      </c>
      <c r="K533" s="121">
        <f t="shared" si="288"/>
        <v>10</v>
      </c>
      <c r="L533" s="121">
        <f t="shared" si="288"/>
        <v>10</v>
      </c>
      <c r="M533" s="121">
        <f t="shared" si="288"/>
        <v>10</v>
      </c>
      <c r="N533" s="121">
        <f t="shared" si="288"/>
        <v>10</v>
      </c>
      <c r="O533" s="121">
        <f t="shared" si="288"/>
        <v>10</v>
      </c>
      <c r="P533" s="122">
        <f>SUM(G533:O533)</f>
        <v>90</v>
      </c>
      <c r="Q533" s="123">
        <f t="shared" ref="Q533:Y533" si="289">Q30</f>
        <v>10</v>
      </c>
      <c r="R533" s="121">
        <f t="shared" si="289"/>
        <v>10</v>
      </c>
      <c r="S533" s="121">
        <f t="shared" si="289"/>
        <v>10</v>
      </c>
      <c r="T533" s="121">
        <f t="shared" si="289"/>
        <v>10</v>
      </c>
      <c r="U533" s="121">
        <f t="shared" si="289"/>
        <v>10</v>
      </c>
      <c r="V533" s="121">
        <f t="shared" si="289"/>
        <v>10</v>
      </c>
      <c r="W533" s="121">
        <f t="shared" si="289"/>
        <v>10</v>
      </c>
      <c r="X533" s="121">
        <f t="shared" si="289"/>
        <v>10</v>
      </c>
      <c r="Y533" s="124">
        <f t="shared" si="289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0">IF(H533-H530=-1,3+H532)+IF(H533-H530=0,2+H532)+IF(H533-H530=1,1+H532)+IF(H533-H530=2,H532)+IF(H533-H530=3,IF(H532-1&gt;0,H532-1,0))+IF(H533-H530=4,IF(H532-2&gt;0,H532-2,0))</f>
        <v>0</v>
      </c>
      <c r="I534" s="127">
        <f t="shared" si="290"/>
        <v>0</v>
      </c>
      <c r="J534" s="127">
        <f t="shared" si="290"/>
        <v>0</v>
      </c>
      <c r="K534" s="127">
        <f t="shared" si="290"/>
        <v>0</v>
      </c>
      <c r="L534" s="127">
        <f t="shared" si="290"/>
        <v>0</v>
      </c>
      <c r="M534" s="127">
        <f t="shared" si="290"/>
        <v>0</v>
      </c>
      <c r="N534" s="127">
        <f t="shared" si="290"/>
        <v>0</v>
      </c>
      <c r="O534" s="128">
        <f t="shared" si="290"/>
        <v>0</v>
      </c>
      <c r="P534" s="129">
        <f>SUM(G534:O534)</f>
        <v>0</v>
      </c>
      <c r="Q534" s="130">
        <f t="shared" ref="Q534:Y534" si="291">IF(Q533-Q530=-1,3+Q532)+IF(Q533-Q530=0,2+Q532)+IF(Q533-Q530=1,1+Q532)+IF(Q533-Q530=2,Q532)+IF(Q533-Q530=3,IF(Q532-1&gt;0,Q532-1,0))+IF(Q533-Q530=4,IF(Q532-2&gt;0,Q532-2,0))</f>
        <v>0</v>
      </c>
      <c r="R534" s="131">
        <f t="shared" si="291"/>
        <v>0</v>
      </c>
      <c r="S534" s="131">
        <f t="shared" si="291"/>
        <v>0</v>
      </c>
      <c r="T534" s="131">
        <f t="shared" si="291"/>
        <v>0</v>
      </c>
      <c r="U534" s="131">
        <f t="shared" si="291"/>
        <v>0</v>
      </c>
      <c r="V534" s="131">
        <f t="shared" si="291"/>
        <v>0</v>
      </c>
      <c r="W534" s="131">
        <f t="shared" si="291"/>
        <v>0</v>
      </c>
      <c r="X534" s="131">
        <f t="shared" si="291"/>
        <v>0</v>
      </c>
      <c r="Y534" s="128">
        <f t="shared" si="291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2">IF(G533-G530=-2,4)+IF(G533-G530=-1,3)+IF(G533-G530=0,2)+IF(G533-G530=1,1)+IF(G533-G530&gt;2,0)</f>
        <v>0</v>
      </c>
      <c r="H535" s="134">
        <f t="shared" si="292"/>
        <v>0</v>
      </c>
      <c r="I535" s="134">
        <f t="shared" si="292"/>
        <v>0</v>
      </c>
      <c r="J535" s="134">
        <f t="shared" si="292"/>
        <v>0</v>
      </c>
      <c r="K535" s="134">
        <f t="shared" si="292"/>
        <v>0</v>
      </c>
      <c r="L535" s="134">
        <f t="shared" si="292"/>
        <v>0</v>
      </c>
      <c r="M535" s="134">
        <f t="shared" si="292"/>
        <v>0</v>
      </c>
      <c r="N535" s="134">
        <f t="shared" si="292"/>
        <v>0</v>
      </c>
      <c r="O535" s="135">
        <f t="shared" si="292"/>
        <v>0</v>
      </c>
      <c r="P535" s="136">
        <f>SUM(G535:O535)</f>
        <v>0</v>
      </c>
      <c r="Q535" s="135">
        <f t="shared" ref="Q535:Y535" si="293">IF(Q533-Q530=-2,4)+IF(Q533-Q530=-1,3)+IF(Q533-Q530=0,2)+IF(Q533-Q530=1,1)+IF(Q533-Q530&gt;2,0)</f>
        <v>0</v>
      </c>
      <c r="R535" s="135">
        <f t="shared" si="293"/>
        <v>0</v>
      </c>
      <c r="S535" s="135">
        <f t="shared" si="293"/>
        <v>0</v>
      </c>
      <c r="T535" s="135">
        <f t="shared" si="293"/>
        <v>0</v>
      </c>
      <c r="U535" s="135">
        <f t="shared" si="293"/>
        <v>0</v>
      </c>
      <c r="V535" s="135">
        <f t="shared" si="293"/>
        <v>0</v>
      </c>
      <c r="W535" s="135">
        <f t="shared" si="293"/>
        <v>0</v>
      </c>
      <c r="X535" s="135">
        <f t="shared" si="293"/>
        <v>0</v>
      </c>
      <c r="Y535" s="135">
        <f t="shared" si="293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4">H533-H530</f>
        <v>6</v>
      </c>
      <c r="I536" s="24">
        <f t="shared" si="294"/>
        <v>5</v>
      </c>
      <c r="J536" s="24">
        <f t="shared" si="294"/>
        <v>6</v>
      </c>
      <c r="K536" s="24">
        <f t="shared" si="294"/>
        <v>7</v>
      </c>
      <c r="L536" s="24">
        <f t="shared" si="294"/>
        <v>5</v>
      </c>
      <c r="M536" s="24">
        <f t="shared" si="294"/>
        <v>7</v>
      </c>
      <c r="N536" s="24">
        <f t="shared" si="294"/>
        <v>5</v>
      </c>
      <c r="O536" s="15">
        <f t="shared" si="294"/>
        <v>7</v>
      </c>
      <c r="P536" s="15"/>
      <c r="Q536" s="15">
        <f t="shared" ref="Q536:Y536" si="295">Q533-Q530</f>
        <v>6</v>
      </c>
      <c r="R536" s="15">
        <f t="shared" si="295"/>
        <v>6</v>
      </c>
      <c r="S536" s="15">
        <f t="shared" si="295"/>
        <v>7</v>
      </c>
      <c r="T536" s="15">
        <f t="shared" si="295"/>
        <v>5</v>
      </c>
      <c r="U536" s="15">
        <f t="shared" si="295"/>
        <v>7</v>
      </c>
      <c r="V536" s="15">
        <f t="shared" si="295"/>
        <v>6</v>
      </c>
      <c r="W536" s="15">
        <f t="shared" si="295"/>
        <v>6</v>
      </c>
      <c r="X536" s="15">
        <f t="shared" si="295"/>
        <v>5</v>
      </c>
      <c r="Y536" s="15">
        <f t="shared" si="295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37684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6">H$9</f>
        <v>4</v>
      </c>
      <c r="I553" s="103">
        <f t="shared" si="296"/>
        <v>5</v>
      </c>
      <c r="J553" s="103">
        <f t="shared" si="296"/>
        <v>4</v>
      </c>
      <c r="K553" s="103">
        <f t="shared" si="296"/>
        <v>3</v>
      </c>
      <c r="L553" s="103">
        <f t="shared" si="296"/>
        <v>5</v>
      </c>
      <c r="M553" s="103">
        <f t="shared" si="296"/>
        <v>3</v>
      </c>
      <c r="N553" s="103">
        <f t="shared" si="296"/>
        <v>5</v>
      </c>
      <c r="O553" s="103">
        <f t="shared" si="296"/>
        <v>3</v>
      </c>
      <c r="P553" s="104">
        <f>SUM(G553:O553)</f>
        <v>36</v>
      </c>
      <c r="Q553" s="103">
        <f t="shared" ref="Q553:Y553" si="297">Q$9</f>
        <v>4</v>
      </c>
      <c r="R553" s="105">
        <f t="shared" si="297"/>
        <v>4</v>
      </c>
      <c r="S553" s="105">
        <f t="shared" si="297"/>
        <v>3</v>
      </c>
      <c r="T553" s="105">
        <f t="shared" si="297"/>
        <v>5</v>
      </c>
      <c r="U553" s="105">
        <f t="shared" si="297"/>
        <v>3</v>
      </c>
      <c r="V553" s="105">
        <f t="shared" si="297"/>
        <v>4</v>
      </c>
      <c r="W553" s="105">
        <f t="shared" si="297"/>
        <v>4</v>
      </c>
      <c r="X553" s="105">
        <f t="shared" si="297"/>
        <v>5</v>
      </c>
      <c r="Y553" s="106">
        <f t="shared" si="297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298">H$10</f>
        <v>8</v>
      </c>
      <c r="I554" s="108">
        <f t="shared" si="298"/>
        <v>12</v>
      </c>
      <c r="J554" s="108">
        <f t="shared" si="298"/>
        <v>14</v>
      </c>
      <c r="K554" s="108">
        <f t="shared" si="298"/>
        <v>2</v>
      </c>
      <c r="L554" s="108">
        <f t="shared" si="298"/>
        <v>10</v>
      </c>
      <c r="M554" s="108">
        <f t="shared" si="298"/>
        <v>18</v>
      </c>
      <c r="N554" s="108">
        <f t="shared" si="298"/>
        <v>16</v>
      </c>
      <c r="O554" s="109">
        <f t="shared" si="298"/>
        <v>6</v>
      </c>
      <c r="P554" s="110"/>
      <c r="Q554" s="111">
        <f t="shared" ref="Q554:Y554" si="299">Q$10</f>
        <v>1</v>
      </c>
      <c r="R554" s="112">
        <f t="shared" si="299"/>
        <v>9</v>
      </c>
      <c r="S554" s="112">
        <f t="shared" si="299"/>
        <v>11</v>
      </c>
      <c r="T554" s="112">
        <f t="shared" si="299"/>
        <v>5</v>
      </c>
      <c r="U554" s="112">
        <f t="shared" si="299"/>
        <v>17</v>
      </c>
      <c r="V554" s="112">
        <f t="shared" si="299"/>
        <v>15</v>
      </c>
      <c r="W554" s="112">
        <f t="shared" si="299"/>
        <v>3</v>
      </c>
      <c r="X554" s="112">
        <f t="shared" si="299"/>
        <v>13</v>
      </c>
      <c r="Y554" s="109">
        <f t="shared" si="299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0">IF($Q550&lt;=18,IF(H554&lt;=$Q550,1,0),IF($Q550&lt;=36,IF(H554&lt;=($Q550-18),2,1),IF($Q550&lt;=54,IF(H554&lt;=($Q550-36),3,2),IF($Q550&gt;54,IF(H554&lt;=($Q550-54),4,3)))))</f>
        <v>#N/A</v>
      </c>
      <c r="I555" s="115" t="e">
        <f t="shared" si="300"/>
        <v>#N/A</v>
      </c>
      <c r="J555" s="115" t="e">
        <f t="shared" si="300"/>
        <v>#N/A</v>
      </c>
      <c r="K555" s="115" t="e">
        <f t="shared" si="300"/>
        <v>#N/A</v>
      </c>
      <c r="L555" s="115" t="e">
        <f t="shared" si="300"/>
        <v>#N/A</v>
      </c>
      <c r="M555" s="115" t="e">
        <f t="shared" si="300"/>
        <v>#N/A</v>
      </c>
      <c r="N555" s="115" t="e">
        <f t="shared" si="300"/>
        <v>#N/A</v>
      </c>
      <c r="O555" s="116" t="e">
        <f t="shared" si="300"/>
        <v>#N/A</v>
      </c>
      <c r="P555" s="117" t="e">
        <f>SUM(G555:O555)</f>
        <v>#N/A</v>
      </c>
      <c r="Q555" s="116" t="e">
        <f t="shared" ref="Q555:Y555" si="301">IF($Q550&lt;=18,IF(Q554&lt;=$Q550,1,0),IF($Q550&lt;=36,IF(Q554&lt;=($Q550-18),2,1),IF($Q550&lt;=54,IF(Q554&lt;=($Q550-36),3,2),IF($Q550&gt;54,IF(Q554&lt;=($Q550-54),4,3)))))</f>
        <v>#N/A</v>
      </c>
      <c r="R555" s="116" t="e">
        <f t="shared" si="301"/>
        <v>#N/A</v>
      </c>
      <c r="S555" s="116" t="e">
        <f t="shared" si="301"/>
        <v>#N/A</v>
      </c>
      <c r="T555" s="116" t="e">
        <f t="shared" si="301"/>
        <v>#N/A</v>
      </c>
      <c r="U555" s="116" t="e">
        <f t="shared" si="301"/>
        <v>#N/A</v>
      </c>
      <c r="V555" s="116" t="e">
        <f t="shared" si="301"/>
        <v>#N/A</v>
      </c>
      <c r="W555" s="116" t="e">
        <f t="shared" si="301"/>
        <v>#N/A</v>
      </c>
      <c r="X555" s="116" t="e">
        <f t="shared" si="301"/>
        <v>#N/A</v>
      </c>
      <c r="Y555" s="116" t="e">
        <f t="shared" si="301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2">G31</f>
        <v>10</v>
      </c>
      <c r="H556" s="121">
        <f t="shared" si="302"/>
        <v>10</v>
      </c>
      <c r="I556" s="121">
        <f t="shared" si="302"/>
        <v>10</v>
      </c>
      <c r="J556" s="121">
        <f t="shared" si="302"/>
        <v>10</v>
      </c>
      <c r="K556" s="121">
        <f t="shared" si="302"/>
        <v>10</v>
      </c>
      <c r="L556" s="121">
        <f t="shared" si="302"/>
        <v>10</v>
      </c>
      <c r="M556" s="121">
        <f t="shared" si="302"/>
        <v>10</v>
      </c>
      <c r="N556" s="121">
        <f t="shared" si="302"/>
        <v>10</v>
      </c>
      <c r="O556" s="121">
        <f t="shared" si="302"/>
        <v>10</v>
      </c>
      <c r="P556" s="122">
        <f>SUM(G556:O556)</f>
        <v>90</v>
      </c>
      <c r="Q556" s="123">
        <f t="shared" ref="Q556:Y556" si="303">Q31</f>
        <v>10</v>
      </c>
      <c r="R556" s="121">
        <f t="shared" si="303"/>
        <v>10</v>
      </c>
      <c r="S556" s="121">
        <f t="shared" si="303"/>
        <v>10</v>
      </c>
      <c r="T556" s="121">
        <f t="shared" si="303"/>
        <v>10</v>
      </c>
      <c r="U556" s="121">
        <f t="shared" si="303"/>
        <v>10</v>
      </c>
      <c r="V556" s="121">
        <f t="shared" si="303"/>
        <v>10</v>
      </c>
      <c r="W556" s="121">
        <f t="shared" si="303"/>
        <v>10</v>
      </c>
      <c r="X556" s="121">
        <f t="shared" si="303"/>
        <v>10</v>
      </c>
      <c r="Y556" s="124">
        <f t="shared" si="3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4">IF(H556-H553=-1,3+H555)+IF(H556-H553=0,2+H555)+IF(H556-H553=1,1+H555)+IF(H556-H553=2,H555)+IF(H556-H553=3,IF(H555-1&gt;0,H555-1,0))+IF(H556-H553=4,IF(H555-2&gt;0,H555-2,0))</f>
        <v>0</v>
      </c>
      <c r="I557" s="127">
        <f t="shared" si="304"/>
        <v>0</v>
      </c>
      <c r="J557" s="127">
        <f t="shared" si="304"/>
        <v>0</v>
      </c>
      <c r="K557" s="127">
        <f t="shared" si="304"/>
        <v>0</v>
      </c>
      <c r="L557" s="127">
        <f t="shared" si="304"/>
        <v>0</v>
      </c>
      <c r="M557" s="127">
        <f t="shared" si="304"/>
        <v>0</v>
      </c>
      <c r="N557" s="127">
        <f t="shared" si="304"/>
        <v>0</v>
      </c>
      <c r="O557" s="128">
        <f t="shared" si="304"/>
        <v>0</v>
      </c>
      <c r="P557" s="129">
        <f>SUM(G557:O557)</f>
        <v>0</v>
      </c>
      <c r="Q557" s="130">
        <f t="shared" ref="Q557:Y557" si="305">IF(Q556-Q553=-1,3+Q555)+IF(Q556-Q553=0,2+Q555)+IF(Q556-Q553=1,1+Q555)+IF(Q556-Q553=2,Q555)+IF(Q556-Q553=3,IF(Q555-1&gt;0,Q555-1,0))+IF(Q556-Q553=4,IF(Q555-2&gt;0,Q555-2,0))</f>
        <v>0</v>
      </c>
      <c r="R557" s="131">
        <f t="shared" si="305"/>
        <v>0</v>
      </c>
      <c r="S557" s="131">
        <f t="shared" si="305"/>
        <v>0</v>
      </c>
      <c r="T557" s="131">
        <f t="shared" si="305"/>
        <v>0</v>
      </c>
      <c r="U557" s="131">
        <f t="shared" si="305"/>
        <v>0</v>
      </c>
      <c r="V557" s="131">
        <f t="shared" si="305"/>
        <v>0</v>
      </c>
      <c r="W557" s="131">
        <f t="shared" si="305"/>
        <v>0</v>
      </c>
      <c r="X557" s="131">
        <f t="shared" si="305"/>
        <v>0</v>
      </c>
      <c r="Y557" s="128">
        <f t="shared" si="3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6">IF(G556-G553=-2,4)+IF(G556-G553=-1,3)+IF(G556-G553=0,2)+IF(G556-G553=1,1)+IF(G556-G553&gt;2,0)</f>
        <v>0</v>
      </c>
      <c r="H558" s="134">
        <f t="shared" si="306"/>
        <v>0</v>
      </c>
      <c r="I558" s="134">
        <f t="shared" si="306"/>
        <v>0</v>
      </c>
      <c r="J558" s="134">
        <f t="shared" si="306"/>
        <v>0</v>
      </c>
      <c r="K558" s="134">
        <f t="shared" si="306"/>
        <v>0</v>
      </c>
      <c r="L558" s="134">
        <f t="shared" si="306"/>
        <v>0</v>
      </c>
      <c r="M558" s="134">
        <f t="shared" si="306"/>
        <v>0</v>
      </c>
      <c r="N558" s="134">
        <f t="shared" si="306"/>
        <v>0</v>
      </c>
      <c r="O558" s="135">
        <f t="shared" si="306"/>
        <v>0</v>
      </c>
      <c r="P558" s="136">
        <f>SUM(G558:O558)</f>
        <v>0</v>
      </c>
      <c r="Q558" s="135">
        <f t="shared" ref="Q558:Y558" si="307">IF(Q556-Q553=-2,4)+IF(Q556-Q553=-1,3)+IF(Q556-Q553=0,2)+IF(Q556-Q553=1,1)+IF(Q556-Q553&gt;2,0)</f>
        <v>0</v>
      </c>
      <c r="R558" s="135">
        <f t="shared" si="307"/>
        <v>0</v>
      </c>
      <c r="S558" s="135">
        <f t="shared" si="307"/>
        <v>0</v>
      </c>
      <c r="T558" s="135">
        <f t="shared" si="307"/>
        <v>0</v>
      </c>
      <c r="U558" s="135">
        <f t="shared" si="307"/>
        <v>0</v>
      </c>
      <c r="V558" s="135">
        <f t="shared" si="307"/>
        <v>0</v>
      </c>
      <c r="W558" s="135">
        <f t="shared" si="307"/>
        <v>0</v>
      </c>
      <c r="X558" s="135">
        <f t="shared" si="307"/>
        <v>0</v>
      </c>
      <c r="Y558" s="135">
        <f t="shared" si="3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8">H556-H553</f>
        <v>6</v>
      </c>
      <c r="I559" s="24">
        <f t="shared" si="308"/>
        <v>5</v>
      </c>
      <c r="J559" s="24">
        <f t="shared" si="308"/>
        <v>6</v>
      </c>
      <c r="K559" s="24">
        <f t="shared" si="308"/>
        <v>7</v>
      </c>
      <c r="L559" s="24">
        <f t="shared" si="308"/>
        <v>5</v>
      </c>
      <c r="M559" s="24">
        <f t="shared" si="308"/>
        <v>7</v>
      </c>
      <c r="N559" s="24">
        <f t="shared" si="308"/>
        <v>5</v>
      </c>
      <c r="O559" s="15">
        <f t="shared" si="308"/>
        <v>7</v>
      </c>
      <c r="P559" s="15"/>
      <c r="Q559" s="15">
        <f t="shared" ref="Q559:Y559" si="309">Q556-Q553</f>
        <v>6</v>
      </c>
      <c r="R559" s="15">
        <f t="shared" si="309"/>
        <v>6</v>
      </c>
      <c r="S559" s="15">
        <f t="shared" si="309"/>
        <v>7</v>
      </c>
      <c r="T559" s="15">
        <f t="shared" si="309"/>
        <v>5</v>
      </c>
      <c r="U559" s="15">
        <f t="shared" si="309"/>
        <v>7</v>
      </c>
      <c r="V559" s="15">
        <f t="shared" si="309"/>
        <v>6</v>
      </c>
      <c r="W559" s="15">
        <f t="shared" si="309"/>
        <v>6</v>
      </c>
      <c r="X559" s="15">
        <f t="shared" si="309"/>
        <v>5</v>
      </c>
      <c r="Y559" s="15">
        <f t="shared" si="3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37684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0">H$9</f>
        <v>4</v>
      </c>
      <c r="I576" s="103">
        <f t="shared" si="310"/>
        <v>5</v>
      </c>
      <c r="J576" s="103">
        <f t="shared" si="310"/>
        <v>4</v>
      </c>
      <c r="K576" s="103">
        <f t="shared" si="310"/>
        <v>3</v>
      </c>
      <c r="L576" s="103">
        <f t="shared" si="310"/>
        <v>5</v>
      </c>
      <c r="M576" s="103">
        <f t="shared" si="310"/>
        <v>3</v>
      </c>
      <c r="N576" s="103">
        <f t="shared" si="310"/>
        <v>5</v>
      </c>
      <c r="O576" s="103">
        <f t="shared" si="310"/>
        <v>3</v>
      </c>
      <c r="P576" s="104">
        <f>SUM(G576:O576)</f>
        <v>36</v>
      </c>
      <c r="Q576" s="103">
        <f t="shared" ref="Q576:Y576" si="311">Q$9</f>
        <v>4</v>
      </c>
      <c r="R576" s="105">
        <f t="shared" si="311"/>
        <v>4</v>
      </c>
      <c r="S576" s="105">
        <f t="shared" si="311"/>
        <v>3</v>
      </c>
      <c r="T576" s="105">
        <f t="shared" si="311"/>
        <v>5</v>
      </c>
      <c r="U576" s="105">
        <f t="shared" si="311"/>
        <v>3</v>
      </c>
      <c r="V576" s="105">
        <f t="shared" si="311"/>
        <v>4</v>
      </c>
      <c r="W576" s="105">
        <f t="shared" si="311"/>
        <v>4</v>
      </c>
      <c r="X576" s="105">
        <f t="shared" si="311"/>
        <v>5</v>
      </c>
      <c r="Y576" s="106">
        <f t="shared" si="3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312">H$10</f>
        <v>8</v>
      </c>
      <c r="I577" s="108">
        <f t="shared" si="312"/>
        <v>12</v>
      </c>
      <c r="J577" s="108">
        <f t="shared" si="312"/>
        <v>14</v>
      </c>
      <c r="K577" s="108">
        <f t="shared" si="312"/>
        <v>2</v>
      </c>
      <c r="L577" s="108">
        <f t="shared" si="312"/>
        <v>10</v>
      </c>
      <c r="M577" s="108">
        <f t="shared" si="312"/>
        <v>18</v>
      </c>
      <c r="N577" s="108">
        <f t="shared" si="312"/>
        <v>16</v>
      </c>
      <c r="O577" s="109">
        <f t="shared" si="312"/>
        <v>6</v>
      </c>
      <c r="P577" s="110"/>
      <c r="Q577" s="111">
        <f t="shared" ref="Q577:Y577" si="313">Q$10</f>
        <v>1</v>
      </c>
      <c r="R577" s="112">
        <f t="shared" si="313"/>
        <v>9</v>
      </c>
      <c r="S577" s="112">
        <f t="shared" si="313"/>
        <v>11</v>
      </c>
      <c r="T577" s="112">
        <f t="shared" si="313"/>
        <v>5</v>
      </c>
      <c r="U577" s="112">
        <f t="shared" si="313"/>
        <v>17</v>
      </c>
      <c r="V577" s="112">
        <f t="shared" si="313"/>
        <v>15</v>
      </c>
      <c r="W577" s="112">
        <f t="shared" si="313"/>
        <v>3</v>
      </c>
      <c r="X577" s="112">
        <f t="shared" si="313"/>
        <v>13</v>
      </c>
      <c r="Y577" s="109">
        <f t="shared" si="3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4">IF($Q573&lt;=18,IF(H577&lt;=$Q573,1,0),IF($Q573&lt;=36,IF(H577&lt;=($Q573-18),2,1),IF($Q573&lt;=54,IF(H577&lt;=($Q573-36),3,2),IF($Q573&gt;54,IF(H577&lt;=($Q573-54),4,3)))))</f>
        <v>#N/A</v>
      </c>
      <c r="I578" s="115" t="e">
        <f t="shared" si="314"/>
        <v>#N/A</v>
      </c>
      <c r="J578" s="115" t="e">
        <f t="shared" si="314"/>
        <v>#N/A</v>
      </c>
      <c r="K578" s="115" t="e">
        <f t="shared" si="314"/>
        <v>#N/A</v>
      </c>
      <c r="L578" s="115" t="e">
        <f t="shared" si="314"/>
        <v>#N/A</v>
      </c>
      <c r="M578" s="115" t="e">
        <f t="shared" si="314"/>
        <v>#N/A</v>
      </c>
      <c r="N578" s="115" t="e">
        <f t="shared" si="314"/>
        <v>#N/A</v>
      </c>
      <c r="O578" s="116" t="e">
        <f t="shared" si="314"/>
        <v>#N/A</v>
      </c>
      <c r="P578" s="117" t="e">
        <f>SUM(G578:O578)</f>
        <v>#N/A</v>
      </c>
      <c r="Q578" s="116" t="e">
        <f t="shared" ref="Q578:Y578" si="315">IF($Q573&lt;=18,IF(Q577&lt;=$Q573,1,0),IF($Q573&lt;=36,IF(Q577&lt;=($Q573-18),2,1),IF($Q573&lt;=54,IF(Q577&lt;=($Q573-36),3,2),IF($Q573&gt;54,IF(Q577&lt;=($Q573-54),4,3)))))</f>
        <v>#N/A</v>
      </c>
      <c r="R578" s="116" t="e">
        <f t="shared" si="315"/>
        <v>#N/A</v>
      </c>
      <c r="S578" s="116" t="e">
        <f t="shared" si="315"/>
        <v>#N/A</v>
      </c>
      <c r="T578" s="116" t="e">
        <f t="shared" si="315"/>
        <v>#N/A</v>
      </c>
      <c r="U578" s="116" t="e">
        <f t="shared" si="315"/>
        <v>#N/A</v>
      </c>
      <c r="V578" s="116" t="e">
        <f t="shared" si="315"/>
        <v>#N/A</v>
      </c>
      <c r="W578" s="116" t="e">
        <f t="shared" si="315"/>
        <v>#N/A</v>
      </c>
      <c r="X578" s="116" t="e">
        <f t="shared" si="315"/>
        <v>#N/A</v>
      </c>
      <c r="Y578" s="116" t="e">
        <f t="shared" si="315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6">G32</f>
        <v>10</v>
      </c>
      <c r="H579" s="121">
        <f t="shared" si="316"/>
        <v>10</v>
      </c>
      <c r="I579" s="121">
        <f t="shared" si="316"/>
        <v>10</v>
      </c>
      <c r="J579" s="121">
        <f t="shared" si="316"/>
        <v>10</v>
      </c>
      <c r="K579" s="121">
        <f t="shared" si="316"/>
        <v>10</v>
      </c>
      <c r="L579" s="121">
        <f t="shared" si="316"/>
        <v>10</v>
      </c>
      <c r="M579" s="121">
        <f t="shared" si="316"/>
        <v>10</v>
      </c>
      <c r="N579" s="121">
        <f t="shared" si="316"/>
        <v>10</v>
      </c>
      <c r="O579" s="121">
        <f t="shared" si="316"/>
        <v>10</v>
      </c>
      <c r="P579" s="122">
        <f>SUM(G579:O579)</f>
        <v>90</v>
      </c>
      <c r="Q579" s="123">
        <f t="shared" ref="Q579:Y579" si="317">Q32</f>
        <v>10</v>
      </c>
      <c r="R579" s="121">
        <f t="shared" si="317"/>
        <v>10</v>
      </c>
      <c r="S579" s="121">
        <f t="shared" si="317"/>
        <v>10</v>
      </c>
      <c r="T579" s="121">
        <f t="shared" si="317"/>
        <v>10</v>
      </c>
      <c r="U579" s="121">
        <f t="shared" si="317"/>
        <v>10</v>
      </c>
      <c r="V579" s="121">
        <f t="shared" si="317"/>
        <v>10</v>
      </c>
      <c r="W579" s="121">
        <f t="shared" si="317"/>
        <v>10</v>
      </c>
      <c r="X579" s="121">
        <f t="shared" si="317"/>
        <v>10</v>
      </c>
      <c r="Y579" s="124">
        <f t="shared" si="317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8">IF(H579-H576=-1,3+H578)+IF(H579-H576=0,2+H578)+IF(H579-H576=1,1+H578)+IF(H579-H576=2,H578)+IF(H579-H576=3,IF(H578-1&gt;0,H578-1,0))+IF(H579-H576=4,IF(H578-2&gt;0,H578-2,0))</f>
        <v>0</v>
      </c>
      <c r="I580" s="127">
        <f t="shared" si="318"/>
        <v>0</v>
      </c>
      <c r="J580" s="127">
        <f t="shared" si="318"/>
        <v>0</v>
      </c>
      <c r="K580" s="127">
        <f t="shared" si="318"/>
        <v>0</v>
      </c>
      <c r="L580" s="127">
        <f t="shared" si="318"/>
        <v>0</v>
      </c>
      <c r="M580" s="127">
        <f t="shared" si="318"/>
        <v>0</v>
      </c>
      <c r="N580" s="127">
        <f t="shared" si="318"/>
        <v>0</v>
      </c>
      <c r="O580" s="128">
        <f t="shared" si="318"/>
        <v>0</v>
      </c>
      <c r="P580" s="129">
        <f>SUM(G580:O580)</f>
        <v>0</v>
      </c>
      <c r="Q580" s="130">
        <f t="shared" ref="Q580:Y580" si="319">IF(Q579-Q576=-1,3+Q578)+IF(Q579-Q576=0,2+Q578)+IF(Q579-Q576=1,1+Q578)+IF(Q579-Q576=2,Q578)+IF(Q579-Q576=3,IF(Q578-1&gt;0,Q578-1,0))+IF(Q579-Q576=4,IF(Q578-2&gt;0,Q578-2,0))</f>
        <v>0</v>
      </c>
      <c r="R580" s="131">
        <f t="shared" si="319"/>
        <v>0</v>
      </c>
      <c r="S580" s="131">
        <f t="shared" si="319"/>
        <v>0</v>
      </c>
      <c r="T580" s="131">
        <f t="shared" si="319"/>
        <v>0</v>
      </c>
      <c r="U580" s="131">
        <f t="shared" si="319"/>
        <v>0</v>
      </c>
      <c r="V580" s="131">
        <f t="shared" si="319"/>
        <v>0</v>
      </c>
      <c r="W580" s="131">
        <f t="shared" si="319"/>
        <v>0</v>
      </c>
      <c r="X580" s="131">
        <f t="shared" si="319"/>
        <v>0</v>
      </c>
      <c r="Y580" s="128">
        <f t="shared" si="319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0">IF(G579-G576=-2,4)+IF(G579-G576=-1,3)+IF(G579-G576=0,2)+IF(G579-G576=1,1)+IF(G579-G576&gt;2,0)</f>
        <v>0</v>
      </c>
      <c r="H581" s="134">
        <f t="shared" si="320"/>
        <v>0</v>
      </c>
      <c r="I581" s="134">
        <f t="shared" si="320"/>
        <v>0</v>
      </c>
      <c r="J581" s="134">
        <f t="shared" si="320"/>
        <v>0</v>
      </c>
      <c r="K581" s="134">
        <f t="shared" si="320"/>
        <v>0</v>
      </c>
      <c r="L581" s="134">
        <f t="shared" si="320"/>
        <v>0</v>
      </c>
      <c r="M581" s="134">
        <f t="shared" si="320"/>
        <v>0</v>
      </c>
      <c r="N581" s="134">
        <f t="shared" si="320"/>
        <v>0</v>
      </c>
      <c r="O581" s="135">
        <f t="shared" si="320"/>
        <v>0</v>
      </c>
      <c r="P581" s="136">
        <f>SUM(G581:O581)</f>
        <v>0</v>
      </c>
      <c r="Q581" s="135">
        <f t="shared" ref="Q581:Y581" si="321">IF(Q579-Q576=-2,4)+IF(Q579-Q576=-1,3)+IF(Q579-Q576=0,2)+IF(Q579-Q576=1,1)+IF(Q579-Q576&gt;2,0)</f>
        <v>0</v>
      </c>
      <c r="R581" s="135">
        <f t="shared" si="321"/>
        <v>0</v>
      </c>
      <c r="S581" s="135">
        <f t="shared" si="321"/>
        <v>0</v>
      </c>
      <c r="T581" s="135">
        <f t="shared" si="321"/>
        <v>0</v>
      </c>
      <c r="U581" s="135">
        <f t="shared" si="321"/>
        <v>0</v>
      </c>
      <c r="V581" s="135">
        <f t="shared" si="321"/>
        <v>0</v>
      </c>
      <c r="W581" s="135">
        <f t="shared" si="321"/>
        <v>0</v>
      </c>
      <c r="X581" s="135">
        <f t="shared" si="321"/>
        <v>0</v>
      </c>
      <c r="Y581" s="135">
        <f t="shared" si="321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2">H579-H576</f>
        <v>6</v>
      </c>
      <c r="I582" s="24">
        <f t="shared" si="322"/>
        <v>5</v>
      </c>
      <c r="J582" s="24">
        <f t="shared" si="322"/>
        <v>6</v>
      </c>
      <c r="K582" s="24">
        <f t="shared" si="322"/>
        <v>7</v>
      </c>
      <c r="L582" s="24">
        <f t="shared" si="322"/>
        <v>5</v>
      </c>
      <c r="M582" s="24">
        <f t="shared" si="322"/>
        <v>7</v>
      </c>
      <c r="N582" s="24">
        <f t="shared" si="322"/>
        <v>5</v>
      </c>
      <c r="O582" s="15">
        <f t="shared" si="322"/>
        <v>7</v>
      </c>
      <c r="P582" s="15"/>
      <c r="Q582" s="15">
        <f t="shared" ref="Q582:Y582" si="323">Q579-Q576</f>
        <v>6</v>
      </c>
      <c r="R582" s="15">
        <f t="shared" si="323"/>
        <v>6</v>
      </c>
      <c r="S582" s="15">
        <f t="shared" si="323"/>
        <v>7</v>
      </c>
      <c r="T582" s="15">
        <f t="shared" si="323"/>
        <v>5</v>
      </c>
      <c r="U582" s="15">
        <f t="shared" si="323"/>
        <v>7</v>
      </c>
      <c r="V582" s="15">
        <f t="shared" si="323"/>
        <v>6</v>
      </c>
      <c r="W582" s="15">
        <f t="shared" si="323"/>
        <v>6</v>
      </c>
      <c r="X582" s="15">
        <f t="shared" si="323"/>
        <v>5</v>
      </c>
      <c r="Y582" s="15">
        <f t="shared" si="323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37684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4">H$9</f>
        <v>4</v>
      </c>
      <c r="I599" s="103">
        <f t="shared" si="324"/>
        <v>5</v>
      </c>
      <c r="J599" s="103">
        <f t="shared" si="324"/>
        <v>4</v>
      </c>
      <c r="K599" s="103">
        <f t="shared" si="324"/>
        <v>3</v>
      </c>
      <c r="L599" s="103">
        <f t="shared" si="324"/>
        <v>5</v>
      </c>
      <c r="M599" s="103">
        <f t="shared" si="324"/>
        <v>3</v>
      </c>
      <c r="N599" s="103">
        <f t="shared" si="324"/>
        <v>5</v>
      </c>
      <c r="O599" s="103">
        <f t="shared" si="324"/>
        <v>3</v>
      </c>
      <c r="P599" s="104">
        <f>SUM(G599:O599)</f>
        <v>36</v>
      </c>
      <c r="Q599" s="103">
        <f t="shared" ref="Q599:Y599" si="325">Q$9</f>
        <v>4</v>
      </c>
      <c r="R599" s="105">
        <f t="shared" si="325"/>
        <v>4</v>
      </c>
      <c r="S599" s="105">
        <f t="shared" si="325"/>
        <v>3</v>
      </c>
      <c r="T599" s="105">
        <f t="shared" si="325"/>
        <v>5</v>
      </c>
      <c r="U599" s="105">
        <f t="shared" si="325"/>
        <v>3</v>
      </c>
      <c r="V599" s="105">
        <f t="shared" si="325"/>
        <v>4</v>
      </c>
      <c r="W599" s="105">
        <f t="shared" si="325"/>
        <v>4</v>
      </c>
      <c r="X599" s="105">
        <f t="shared" si="325"/>
        <v>5</v>
      </c>
      <c r="Y599" s="106">
        <f t="shared" si="325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326">H$10</f>
        <v>8</v>
      </c>
      <c r="I600" s="108">
        <f t="shared" si="326"/>
        <v>12</v>
      </c>
      <c r="J600" s="108">
        <f t="shared" si="326"/>
        <v>14</v>
      </c>
      <c r="K600" s="108">
        <f t="shared" si="326"/>
        <v>2</v>
      </c>
      <c r="L600" s="108">
        <f t="shared" si="326"/>
        <v>10</v>
      </c>
      <c r="M600" s="108">
        <f t="shared" si="326"/>
        <v>18</v>
      </c>
      <c r="N600" s="108">
        <f t="shared" si="326"/>
        <v>16</v>
      </c>
      <c r="O600" s="109">
        <f t="shared" si="326"/>
        <v>6</v>
      </c>
      <c r="P600" s="110"/>
      <c r="Q600" s="111">
        <f t="shared" ref="Q600:Y600" si="327">Q$10</f>
        <v>1</v>
      </c>
      <c r="R600" s="112">
        <f t="shared" si="327"/>
        <v>9</v>
      </c>
      <c r="S600" s="112">
        <f t="shared" si="327"/>
        <v>11</v>
      </c>
      <c r="T600" s="112">
        <f t="shared" si="327"/>
        <v>5</v>
      </c>
      <c r="U600" s="112">
        <f t="shared" si="327"/>
        <v>17</v>
      </c>
      <c r="V600" s="112">
        <f t="shared" si="327"/>
        <v>15</v>
      </c>
      <c r="W600" s="112">
        <f t="shared" si="327"/>
        <v>3</v>
      </c>
      <c r="X600" s="112">
        <f t="shared" si="327"/>
        <v>13</v>
      </c>
      <c r="Y600" s="109">
        <f t="shared" si="327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8">IF($Q596&lt;=18,IF(H600&lt;=$Q596,1,0),IF($Q596&lt;=36,IF(H600&lt;=($Q596-18),2,1),IF($Q596&lt;=54,IF(H600&lt;=($Q596-36),3,2),IF($Q596&gt;54,IF(H600&lt;=($Q596-54),4,3)))))</f>
        <v>#N/A</v>
      </c>
      <c r="I601" s="115" t="e">
        <f t="shared" si="328"/>
        <v>#N/A</v>
      </c>
      <c r="J601" s="115" t="e">
        <f t="shared" si="328"/>
        <v>#N/A</v>
      </c>
      <c r="K601" s="115" t="e">
        <f t="shared" si="328"/>
        <v>#N/A</v>
      </c>
      <c r="L601" s="115" t="e">
        <f t="shared" si="328"/>
        <v>#N/A</v>
      </c>
      <c r="M601" s="115" t="e">
        <f t="shared" si="328"/>
        <v>#N/A</v>
      </c>
      <c r="N601" s="115" t="e">
        <f t="shared" si="328"/>
        <v>#N/A</v>
      </c>
      <c r="O601" s="116" t="e">
        <f t="shared" si="328"/>
        <v>#N/A</v>
      </c>
      <c r="P601" s="117" t="e">
        <f>SUM(G601:O601)</f>
        <v>#N/A</v>
      </c>
      <c r="Q601" s="116" t="e">
        <f t="shared" ref="Q601:Y601" si="329">IF($Q596&lt;=18,IF(Q600&lt;=$Q596,1,0),IF($Q596&lt;=36,IF(Q600&lt;=($Q596-18),2,1),IF($Q596&lt;=54,IF(Q600&lt;=($Q596-36),3,2),IF($Q596&gt;54,IF(Q600&lt;=($Q596-54),4,3)))))</f>
        <v>#N/A</v>
      </c>
      <c r="R601" s="116" t="e">
        <f t="shared" si="329"/>
        <v>#N/A</v>
      </c>
      <c r="S601" s="116" t="e">
        <f t="shared" si="329"/>
        <v>#N/A</v>
      </c>
      <c r="T601" s="116" t="e">
        <f t="shared" si="329"/>
        <v>#N/A</v>
      </c>
      <c r="U601" s="116" t="e">
        <f t="shared" si="329"/>
        <v>#N/A</v>
      </c>
      <c r="V601" s="116" t="e">
        <f t="shared" si="329"/>
        <v>#N/A</v>
      </c>
      <c r="W601" s="116" t="e">
        <f t="shared" si="329"/>
        <v>#N/A</v>
      </c>
      <c r="X601" s="116" t="e">
        <f t="shared" si="329"/>
        <v>#N/A</v>
      </c>
      <c r="Y601" s="116" t="e">
        <f t="shared" si="329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0">G33</f>
        <v>10</v>
      </c>
      <c r="H602" s="121">
        <f t="shared" si="330"/>
        <v>10</v>
      </c>
      <c r="I602" s="121">
        <f t="shared" si="330"/>
        <v>10</v>
      </c>
      <c r="J602" s="121">
        <f t="shared" si="330"/>
        <v>10</v>
      </c>
      <c r="K602" s="121">
        <f t="shared" si="330"/>
        <v>10</v>
      </c>
      <c r="L602" s="121">
        <f t="shared" si="330"/>
        <v>10</v>
      </c>
      <c r="M602" s="121">
        <f t="shared" si="330"/>
        <v>10</v>
      </c>
      <c r="N602" s="121">
        <f t="shared" si="330"/>
        <v>10</v>
      </c>
      <c r="O602" s="121">
        <f t="shared" si="330"/>
        <v>10</v>
      </c>
      <c r="P602" s="122">
        <f>SUM(G602:O602)</f>
        <v>90</v>
      </c>
      <c r="Q602" s="123">
        <f t="shared" ref="Q602:Y602" si="331">Q33</f>
        <v>10</v>
      </c>
      <c r="R602" s="121">
        <f t="shared" si="331"/>
        <v>10</v>
      </c>
      <c r="S602" s="121">
        <f t="shared" si="331"/>
        <v>10</v>
      </c>
      <c r="T602" s="121">
        <f t="shared" si="331"/>
        <v>10</v>
      </c>
      <c r="U602" s="121">
        <f t="shared" si="331"/>
        <v>10</v>
      </c>
      <c r="V602" s="121">
        <f t="shared" si="331"/>
        <v>10</v>
      </c>
      <c r="W602" s="121">
        <f t="shared" si="331"/>
        <v>10</v>
      </c>
      <c r="X602" s="121">
        <f t="shared" si="331"/>
        <v>10</v>
      </c>
      <c r="Y602" s="124">
        <f t="shared" si="33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2">IF(H602-H599=-1,3+H601)+IF(H602-H599=0,2+H601)+IF(H602-H599=1,1+H601)+IF(H602-H599=2,H601)+IF(H602-H599=3,IF(H601-1&gt;0,H601-1,0))+IF(H602-H599=4,IF(H601-2&gt;0,H601-2,0))</f>
        <v>0</v>
      </c>
      <c r="I603" s="127">
        <f t="shared" si="332"/>
        <v>0</v>
      </c>
      <c r="J603" s="127">
        <f t="shared" si="332"/>
        <v>0</v>
      </c>
      <c r="K603" s="127">
        <f t="shared" si="332"/>
        <v>0</v>
      </c>
      <c r="L603" s="127">
        <f t="shared" si="332"/>
        <v>0</v>
      </c>
      <c r="M603" s="127">
        <f t="shared" si="332"/>
        <v>0</v>
      </c>
      <c r="N603" s="127">
        <f t="shared" si="332"/>
        <v>0</v>
      </c>
      <c r="O603" s="128">
        <f t="shared" si="332"/>
        <v>0</v>
      </c>
      <c r="P603" s="129">
        <f>SUM(G603:O603)</f>
        <v>0</v>
      </c>
      <c r="Q603" s="130">
        <f t="shared" ref="Q603:Y603" si="333">IF(Q602-Q599=-1,3+Q601)+IF(Q602-Q599=0,2+Q601)+IF(Q602-Q599=1,1+Q601)+IF(Q602-Q599=2,Q601)+IF(Q602-Q599=3,IF(Q601-1&gt;0,Q601-1,0))+IF(Q602-Q599=4,IF(Q601-2&gt;0,Q601-2,0))</f>
        <v>0</v>
      </c>
      <c r="R603" s="131">
        <f t="shared" si="333"/>
        <v>0</v>
      </c>
      <c r="S603" s="131">
        <f t="shared" si="333"/>
        <v>0</v>
      </c>
      <c r="T603" s="131">
        <f t="shared" si="333"/>
        <v>0</v>
      </c>
      <c r="U603" s="131">
        <f t="shared" si="333"/>
        <v>0</v>
      </c>
      <c r="V603" s="131">
        <f t="shared" si="333"/>
        <v>0</v>
      </c>
      <c r="W603" s="131">
        <f t="shared" si="333"/>
        <v>0</v>
      </c>
      <c r="X603" s="131">
        <f t="shared" si="333"/>
        <v>0</v>
      </c>
      <c r="Y603" s="128">
        <f t="shared" si="33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4">IF(G602-G599=-2,4)+IF(G602-G599=-1,3)+IF(G602-G599=0,2)+IF(G602-G599=1,1)+IF(G602-G599&gt;2,0)</f>
        <v>0</v>
      </c>
      <c r="H604" s="134">
        <f t="shared" si="334"/>
        <v>0</v>
      </c>
      <c r="I604" s="134">
        <f t="shared" si="334"/>
        <v>0</v>
      </c>
      <c r="J604" s="134">
        <f t="shared" si="334"/>
        <v>0</v>
      </c>
      <c r="K604" s="134">
        <f t="shared" si="334"/>
        <v>0</v>
      </c>
      <c r="L604" s="134">
        <f t="shared" si="334"/>
        <v>0</v>
      </c>
      <c r="M604" s="134">
        <f t="shared" si="334"/>
        <v>0</v>
      </c>
      <c r="N604" s="134">
        <f t="shared" si="334"/>
        <v>0</v>
      </c>
      <c r="O604" s="135">
        <f t="shared" si="334"/>
        <v>0</v>
      </c>
      <c r="P604" s="136">
        <f>SUM(G604:O604)</f>
        <v>0</v>
      </c>
      <c r="Q604" s="135">
        <f t="shared" ref="Q604:Y604" si="335">IF(Q602-Q599=-2,4)+IF(Q602-Q599=-1,3)+IF(Q602-Q599=0,2)+IF(Q602-Q599=1,1)+IF(Q602-Q599&gt;2,0)</f>
        <v>0</v>
      </c>
      <c r="R604" s="135">
        <f t="shared" si="335"/>
        <v>0</v>
      </c>
      <c r="S604" s="135">
        <f t="shared" si="335"/>
        <v>0</v>
      </c>
      <c r="T604" s="135">
        <f t="shared" si="335"/>
        <v>0</v>
      </c>
      <c r="U604" s="135">
        <f t="shared" si="335"/>
        <v>0</v>
      </c>
      <c r="V604" s="135">
        <f t="shared" si="335"/>
        <v>0</v>
      </c>
      <c r="W604" s="135">
        <f t="shared" si="335"/>
        <v>0</v>
      </c>
      <c r="X604" s="135">
        <f t="shared" si="335"/>
        <v>0</v>
      </c>
      <c r="Y604" s="135">
        <f t="shared" si="33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6">H602-H599</f>
        <v>6</v>
      </c>
      <c r="I605" s="24">
        <f t="shared" si="336"/>
        <v>5</v>
      </c>
      <c r="J605" s="24">
        <f t="shared" si="336"/>
        <v>6</v>
      </c>
      <c r="K605" s="24">
        <f t="shared" si="336"/>
        <v>7</v>
      </c>
      <c r="L605" s="24">
        <f t="shared" si="336"/>
        <v>5</v>
      </c>
      <c r="M605" s="24">
        <f t="shared" si="336"/>
        <v>7</v>
      </c>
      <c r="N605" s="24">
        <f t="shared" si="336"/>
        <v>5</v>
      </c>
      <c r="O605" s="15">
        <f t="shared" si="336"/>
        <v>7</v>
      </c>
      <c r="P605" s="15"/>
      <c r="Q605" s="15">
        <f t="shared" ref="Q605:Y605" si="337">Q602-Q599</f>
        <v>6</v>
      </c>
      <c r="R605" s="15">
        <f t="shared" si="337"/>
        <v>6</v>
      </c>
      <c r="S605" s="15">
        <f t="shared" si="337"/>
        <v>7</v>
      </c>
      <c r="T605" s="15">
        <f t="shared" si="337"/>
        <v>5</v>
      </c>
      <c r="U605" s="15">
        <f t="shared" si="337"/>
        <v>7</v>
      </c>
      <c r="V605" s="15">
        <f t="shared" si="337"/>
        <v>6</v>
      </c>
      <c r="W605" s="15">
        <f t="shared" si="337"/>
        <v>6</v>
      </c>
      <c r="X605" s="15">
        <f t="shared" si="337"/>
        <v>5</v>
      </c>
      <c r="Y605" s="15">
        <f t="shared" si="33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37684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8">H$9</f>
        <v>4</v>
      </c>
      <c r="I622" s="103">
        <f t="shared" si="338"/>
        <v>5</v>
      </c>
      <c r="J622" s="103">
        <f t="shared" si="338"/>
        <v>4</v>
      </c>
      <c r="K622" s="103">
        <f t="shared" si="338"/>
        <v>3</v>
      </c>
      <c r="L622" s="103">
        <f t="shared" si="338"/>
        <v>5</v>
      </c>
      <c r="M622" s="103">
        <f t="shared" si="338"/>
        <v>3</v>
      </c>
      <c r="N622" s="103">
        <f t="shared" si="338"/>
        <v>5</v>
      </c>
      <c r="O622" s="103">
        <f t="shared" si="338"/>
        <v>3</v>
      </c>
      <c r="P622" s="104">
        <f>SUM(G622:O622)</f>
        <v>36</v>
      </c>
      <c r="Q622" s="103">
        <f t="shared" ref="Q622:Y622" si="339">Q$9</f>
        <v>4</v>
      </c>
      <c r="R622" s="105">
        <f t="shared" si="339"/>
        <v>4</v>
      </c>
      <c r="S622" s="105">
        <f t="shared" si="339"/>
        <v>3</v>
      </c>
      <c r="T622" s="105">
        <f t="shared" si="339"/>
        <v>5</v>
      </c>
      <c r="U622" s="105">
        <f t="shared" si="339"/>
        <v>3</v>
      </c>
      <c r="V622" s="105">
        <f t="shared" si="339"/>
        <v>4</v>
      </c>
      <c r="W622" s="105">
        <f t="shared" si="339"/>
        <v>4</v>
      </c>
      <c r="X622" s="105">
        <f t="shared" si="339"/>
        <v>5</v>
      </c>
      <c r="Y622" s="106">
        <f t="shared" si="33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340">H$10</f>
        <v>8</v>
      </c>
      <c r="I623" s="108">
        <f t="shared" si="340"/>
        <v>12</v>
      </c>
      <c r="J623" s="108">
        <f t="shared" si="340"/>
        <v>14</v>
      </c>
      <c r="K623" s="108">
        <f t="shared" si="340"/>
        <v>2</v>
      </c>
      <c r="L623" s="108">
        <f t="shared" si="340"/>
        <v>10</v>
      </c>
      <c r="M623" s="108">
        <f t="shared" si="340"/>
        <v>18</v>
      </c>
      <c r="N623" s="108">
        <f t="shared" si="340"/>
        <v>16</v>
      </c>
      <c r="O623" s="109">
        <f t="shared" si="340"/>
        <v>6</v>
      </c>
      <c r="P623" s="110"/>
      <c r="Q623" s="111">
        <f t="shared" ref="Q623:Y623" si="341">Q$10</f>
        <v>1</v>
      </c>
      <c r="R623" s="112">
        <f t="shared" si="341"/>
        <v>9</v>
      </c>
      <c r="S623" s="112">
        <f t="shared" si="341"/>
        <v>11</v>
      </c>
      <c r="T623" s="112">
        <f t="shared" si="341"/>
        <v>5</v>
      </c>
      <c r="U623" s="112">
        <f t="shared" si="341"/>
        <v>17</v>
      </c>
      <c r="V623" s="112">
        <f t="shared" si="341"/>
        <v>15</v>
      </c>
      <c r="W623" s="112">
        <f t="shared" si="341"/>
        <v>3</v>
      </c>
      <c r="X623" s="112">
        <f t="shared" si="341"/>
        <v>13</v>
      </c>
      <c r="Y623" s="109">
        <f t="shared" si="34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2">IF($Q619&lt;=18,IF(H623&lt;=$Q619,1,0),IF($Q619&lt;=36,IF(H623&lt;=($Q619-18),2,1),IF($Q619&lt;=54,IF(H623&lt;=($Q619-36),3,2),IF($Q619&gt;54,IF(H623&lt;=($Q619-54),4,3)))))</f>
        <v>#N/A</v>
      </c>
      <c r="I624" s="115" t="e">
        <f t="shared" si="342"/>
        <v>#N/A</v>
      </c>
      <c r="J624" s="115" t="e">
        <f t="shared" si="342"/>
        <v>#N/A</v>
      </c>
      <c r="K624" s="115" t="e">
        <f t="shared" si="342"/>
        <v>#N/A</v>
      </c>
      <c r="L624" s="115" t="e">
        <f t="shared" si="342"/>
        <v>#N/A</v>
      </c>
      <c r="M624" s="115" t="e">
        <f t="shared" si="342"/>
        <v>#N/A</v>
      </c>
      <c r="N624" s="115" t="e">
        <f t="shared" si="342"/>
        <v>#N/A</v>
      </c>
      <c r="O624" s="116" t="e">
        <f t="shared" si="342"/>
        <v>#N/A</v>
      </c>
      <c r="P624" s="117" t="e">
        <f>SUM(G624:O624)</f>
        <v>#N/A</v>
      </c>
      <c r="Q624" s="116" t="e">
        <f t="shared" ref="Q624:Y624" si="343">IF($Q619&lt;=18,IF(Q623&lt;=$Q619,1,0),IF($Q619&lt;=36,IF(Q623&lt;=($Q619-18),2,1),IF($Q619&lt;=54,IF(Q623&lt;=($Q619-36),3,2),IF($Q619&gt;54,IF(Q623&lt;=($Q619-54),4,3)))))</f>
        <v>#N/A</v>
      </c>
      <c r="R624" s="116" t="e">
        <f t="shared" si="343"/>
        <v>#N/A</v>
      </c>
      <c r="S624" s="116" t="e">
        <f t="shared" si="343"/>
        <v>#N/A</v>
      </c>
      <c r="T624" s="116" t="e">
        <f t="shared" si="343"/>
        <v>#N/A</v>
      </c>
      <c r="U624" s="116" t="e">
        <f t="shared" si="343"/>
        <v>#N/A</v>
      </c>
      <c r="V624" s="116" t="e">
        <f t="shared" si="343"/>
        <v>#N/A</v>
      </c>
      <c r="W624" s="116" t="e">
        <f t="shared" si="343"/>
        <v>#N/A</v>
      </c>
      <c r="X624" s="116" t="e">
        <f t="shared" si="343"/>
        <v>#N/A</v>
      </c>
      <c r="Y624" s="116" t="e">
        <f t="shared" si="343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4">G34</f>
        <v>10</v>
      </c>
      <c r="H625" s="121">
        <f t="shared" si="344"/>
        <v>10</v>
      </c>
      <c r="I625" s="121">
        <f t="shared" si="344"/>
        <v>10</v>
      </c>
      <c r="J625" s="121">
        <f t="shared" si="344"/>
        <v>10</v>
      </c>
      <c r="K625" s="121">
        <f t="shared" si="344"/>
        <v>10</v>
      </c>
      <c r="L625" s="121">
        <f t="shared" si="344"/>
        <v>10</v>
      </c>
      <c r="M625" s="121">
        <f t="shared" si="344"/>
        <v>10</v>
      </c>
      <c r="N625" s="121">
        <f t="shared" si="344"/>
        <v>10</v>
      </c>
      <c r="O625" s="121">
        <f t="shared" si="344"/>
        <v>10</v>
      </c>
      <c r="P625" s="122">
        <f>SUM(G625:O625)</f>
        <v>90</v>
      </c>
      <c r="Q625" s="123">
        <f t="shared" ref="Q625:Y625" si="345">Q34</f>
        <v>10</v>
      </c>
      <c r="R625" s="121">
        <f t="shared" si="345"/>
        <v>10</v>
      </c>
      <c r="S625" s="121">
        <f t="shared" si="345"/>
        <v>10</v>
      </c>
      <c r="T625" s="121">
        <f t="shared" si="345"/>
        <v>10</v>
      </c>
      <c r="U625" s="121">
        <f t="shared" si="345"/>
        <v>10</v>
      </c>
      <c r="V625" s="121">
        <f t="shared" si="345"/>
        <v>10</v>
      </c>
      <c r="W625" s="121">
        <f t="shared" si="345"/>
        <v>10</v>
      </c>
      <c r="X625" s="121">
        <f t="shared" si="345"/>
        <v>10</v>
      </c>
      <c r="Y625" s="124">
        <f t="shared" si="345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6">IF(H625-H622=-1,3+H624)+IF(H625-H622=0,2+H624)+IF(H625-H622=1,1+H624)+IF(H625-H622=2,H624)+IF(H625-H622=3,IF(H624-1&gt;0,H624-1,0))+IF(H625-H622=4,IF(H624-2&gt;0,H624-2,0))</f>
        <v>0</v>
      </c>
      <c r="I626" s="127">
        <f t="shared" si="346"/>
        <v>0</v>
      </c>
      <c r="J626" s="127">
        <f t="shared" si="346"/>
        <v>0</v>
      </c>
      <c r="K626" s="127">
        <f t="shared" si="346"/>
        <v>0</v>
      </c>
      <c r="L626" s="127">
        <f t="shared" si="346"/>
        <v>0</v>
      </c>
      <c r="M626" s="127">
        <f t="shared" si="346"/>
        <v>0</v>
      </c>
      <c r="N626" s="127">
        <f t="shared" si="346"/>
        <v>0</v>
      </c>
      <c r="O626" s="128">
        <f t="shared" si="346"/>
        <v>0</v>
      </c>
      <c r="P626" s="129">
        <f>SUM(G626:O626)</f>
        <v>0</v>
      </c>
      <c r="Q626" s="130">
        <f t="shared" ref="Q626:Y626" si="347">IF(Q625-Q622=-1,3+Q624)+IF(Q625-Q622=0,2+Q624)+IF(Q625-Q622=1,1+Q624)+IF(Q625-Q622=2,Q624)+IF(Q625-Q622=3,IF(Q624-1&gt;0,Q624-1,0))+IF(Q625-Q622=4,IF(Q624-2&gt;0,Q624-2,0))</f>
        <v>0</v>
      </c>
      <c r="R626" s="131">
        <f t="shared" si="347"/>
        <v>0</v>
      </c>
      <c r="S626" s="131">
        <f t="shared" si="347"/>
        <v>0</v>
      </c>
      <c r="T626" s="131">
        <f t="shared" si="347"/>
        <v>0</v>
      </c>
      <c r="U626" s="131">
        <f t="shared" si="347"/>
        <v>0</v>
      </c>
      <c r="V626" s="131">
        <f t="shared" si="347"/>
        <v>0</v>
      </c>
      <c r="W626" s="131">
        <f t="shared" si="347"/>
        <v>0</v>
      </c>
      <c r="X626" s="131">
        <f t="shared" si="347"/>
        <v>0</v>
      </c>
      <c r="Y626" s="128">
        <f t="shared" si="347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8">IF(G625-G622=-2,4)+IF(G625-G622=-1,3)+IF(G625-G622=0,2)+IF(G625-G622=1,1)+IF(G625-G622&gt;2,0)</f>
        <v>0</v>
      </c>
      <c r="H627" s="134">
        <f t="shared" si="348"/>
        <v>0</v>
      </c>
      <c r="I627" s="134">
        <f t="shared" si="348"/>
        <v>0</v>
      </c>
      <c r="J627" s="134">
        <f t="shared" si="348"/>
        <v>0</v>
      </c>
      <c r="K627" s="134">
        <f t="shared" si="348"/>
        <v>0</v>
      </c>
      <c r="L627" s="134">
        <f t="shared" si="348"/>
        <v>0</v>
      </c>
      <c r="M627" s="134">
        <f t="shared" si="348"/>
        <v>0</v>
      </c>
      <c r="N627" s="134">
        <f t="shared" si="348"/>
        <v>0</v>
      </c>
      <c r="O627" s="135">
        <f t="shared" si="348"/>
        <v>0</v>
      </c>
      <c r="P627" s="136">
        <f>SUM(G627:O627)</f>
        <v>0</v>
      </c>
      <c r="Q627" s="135">
        <f t="shared" ref="Q627:Y627" si="349">IF(Q625-Q622=-2,4)+IF(Q625-Q622=-1,3)+IF(Q625-Q622=0,2)+IF(Q625-Q622=1,1)+IF(Q625-Q622&gt;2,0)</f>
        <v>0</v>
      </c>
      <c r="R627" s="135">
        <f t="shared" si="349"/>
        <v>0</v>
      </c>
      <c r="S627" s="135">
        <f t="shared" si="349"/>
        <v>0</v>
      </c>
      <c r="T627" s="135">
        <f t="shared" si="349"/>
        <v>0</v>
      </c>
      <c r="U627" s="135">
        <f t="shared" si="349"/>
        <v>0</v>
      </c>
      <c r="V627" s="135">
        <f t="shared" si="349"/>
        <v>0</v>
      </c>
      <c r="W627" s="135">
        <f t="shared" si="349"/>
        <v>0</v>
      </c>
      <c r="X627" s="135">
        <f t="shared" si="349"/>
        <v>0</v>
      </c>
      <c r="Y627" s="135">
        <f t="shared" si="349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0">H625-H622</f>
        <v>6</v>
      </c>
      <c r="I628" s="24">
        <f t="shared" si="350"/>
        <v>5</v>
      </c>
      <c r="J628" s="24">
        <f t="shared" si="350"/>
        <v>6</v>
      </c>
      <c r="K628" s="24">
        <f t="shared" si="350"/>
        <v>7</v>
      </c>
      <c r="L628" s="24">
        <f t="shared" si="350"/>
        <v>5</v>
      </c>
      <c r="M628" s="24">
        <f t="shared" si="350"/>
        <v>7</v>
      </c>
      <c r="N628" s="24">
        <f t="shared" si="350"/>
        <v>5</v>
      </c>
      <c r="O628" s="15">
        <f t="shared" si="350"/>
        <v>7</v>
      </c>
      <c r="P628" s="15"/>
      <c r="Q628" s="15">
        <f t="shared" ref="Q628:Y628" si="351">Q625-Q622</f>
        <v>6</v>
      </c>
      <c r="R628" s="15">
        <f t="shared" si="351"/>
        <v>6</v>
      </c>
      <c r="S628" s="15">
        <f t="shared" si="351"/>
        <v>7</v>
      </c>
      <c r="T628" s="15">
        <f t="shared" si="351"/>
        <v>5</v>
      </c>
      <c r="U628" s="15">
        <f t="shared" si="351"/>
        <v>7</v>
      </c>
      <c r="V628" s="15">
        <f t="shared" si="351"/>
        <v>6</v>
      </c>
      <c r="W628" s="15">
        <f t="shared" si="351"/>
        <v>6</v>
      </c>
      <c r="X628" s="15">
        <f t="shared" si="351"/>
        <v>5</v>
      </c>
      <c r="Y628" s="15">
        <f t="shared" si="351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37684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2">H$9</f>
        <v>4</v>
      </c>
      <c r="I645" s="103">
        <f t="shared" si="352"/>
        <v>5</v>
      </c>
      <c r="J645" s="103">
        <f t="shared" si="352"/>
        <v>4</v>
      </c>
      <c r="K645" s="103">
        <f t="shared" si="352"/>
        <v>3</v>
      </c>
      <c r="L645" s="103">
        <f t="shared" si="352"/>
        <v>5</v>
      </c>
      <c r="M645" s="103">
        <f t="shared" si="352"/>
        <v>3</v>
      </c>
      <c r="N645" s="103">
        <f t="shared" si="352"/>
        <v>5</v>
      </c>
      <c r="O645" s="103">
        <f t="shared" si="352"/>
        <v>3</v>
      </c>
      <c r="P645" s="104">
        <f>SUM(G645:O645)</f>
        <v>36</v>
      </c>
      <c r="Q645" s="103">
        <f t="shared" ref="Q645:Y645" si="353">Q$9</f>
        <v>4</v>
      </c>
      <c r="R645" s="105">
        <f t="shared" si="353"/>
        <v>4</v>
      </c>
      <c r="S645" s="105">
        <f t="shared" si="353"/>
        <v>3</v>
      </c>
      <c r="T645" s="105">
        <f t="shared" si="353"/>
        <v>5</v>
      </c>
      <c r="U645" s="105">
        <f t="shared" si="353"/>
        <v>3</v>
      </c>
      <c r="V645" s="105">
        <f t="shared" si="353"/>
        <v>4</v>
      </c>
      <c r="W645" s="105">
        <f t="shared" si="353"/>
        <v>4</v>
      </c>
      <c r="X645" s="105">
        <f t="shared" si="353"/>
        <v>5</v>
      </c>
      <c r="Y645" s="106">
        <f t="shared" si="353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354">H$10</f>
        <v>8</v>
      </c>
      <c r="I646" s="108">
        <f t="shared" si="354"/>
        <v>12</v>
      </c>
      <c r="J646" s="108">
        <f t="shared" si="354"/>
        <v>14</v>
      </c>
      <c r="K646" s="108">
        <f t="shared" si="354"/>
        <v>2</v>
      </c>
      <c r="L646" s="108">
        <f t="shared" si="354"/>
        <v>10</v>
      </c>
      <c r="M646" s="108">
        <f t="shared" si="354"/>
        <v>18</v>
      </c>
      <c r="N646" s="108">
        <f t="shared" si="354"/>
        <v>16</v>
      </c>
      <c r="O646" s="109">
        <f t="shared" si="354"/>
        <v>6</v>
      </c>
      <c r="P646" s="110"/>
      <c r="Q646" s="111">
        <f t="shared" ref="Q646:Y646" si="355">Q$10</f>
        <v>1</v>
      </c>
      <c r="R646" s="112">
        <f t="shared" si="355"/>
        <v>9</v>
      </c>
      <c r="S646" s="112">
        <f t="shared" si="355"/>
        <v>11</v>
      </c>
      <c r="T646" s="112">
        <f t="shared" si="355"/>
        <v>5</v>
      </c>
      <c r="U646" s="112">
        <f t="shared" si="355"/>
        <v>17</v>
      </c>
      <c r="V646" s="112">
        <f t="shared" si="355"/>
        <v>15</v>
      </c>
      <c r="W646" s="112">
        <f t="shared" si="355"/>
        <v>3</v>
      </c>
      <c r="X646" s="112">
        <f t="shared" si="355"/>
        <v>13</v>
      </c>
      <c r="Y646" s="109">
        <f t="shared" si="355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6">IF($Q642&lt;=18,IF(H646&lt;=$Q642,1,0),IF($Q642&lt;=36,IF(H646&lt;=($Q642-18),2,1),IF($Q642&lt;=54,IF(H646&lt;=($Q642-36),3,2),IF($Q642&gt;54,IF(H646&lt;=($Q642-54),4,3)))))</f>
        <v>#N/A</v>
      </c>
      <c r="I647" s="115" t="e">
        <f t="shared" si="356"/>
        <v>#N/A</v>
      </c>
      <c r="J647" s="115" t="e">
        <f t="shared" si="356"/>
        <v>#N/A</v>
      </c>
      <c r="K647" s="115" t="e">
        <f t="shared" si="356"/>
        <v>#N/A</v>
      </c>
      <c r="L647" s="115" t="e">
        <f t="shared" si="356"/>
        <v>#N/A</v>
      </c>
      <c r="M647" s="115" t="e">
        <f t="shared" si="356"/>
        <v>#N/A</v>
      </c>
      <c r="N647" s="115" t="e">
        <f t="shared" si="356"/>
        <v>#N/A</v>
      </c>
      <c r="O647" s="116" t="e">
        <f t="shared" si="356"/>
        <v>#N/A</v>
      </c>
      <c r="P647" s="117" t="e">
        <f>SUM(G647:O647)</f>
        <v>#N/A</v>
      </c>
      <c r="Q647" s="116" t="e">
        <f t="shared" ref="Q647:Y647" si="357">IF($Q642&lt;=18,IF(Q646&lt;=$Q642,1,0),IF($Q642&lt;=36,IF(Q646&lt;=($Q642-18),2,1),IF($Q642&lt;=54,IF(Q646&lt;=($Q642-36),3,2),IF($Q642&gt;54,IF(Q646&lt;=($Q642-54),4,3)))))</f>
        <v>#N/A</v>
      </c>
      <c r="R647" s="116" t="e">
        <f t="shared" si="357"/>
        <v>#N/A</v>
      </c>
      <c r="S647" s="116" t="e">
        <f t="shared" si="357"/>
        <v>#N/A</v>
      </c>
      <c r="T647" s="116" t="e">
        <f t="shared" si="357"/>
        <v>#N/A</v>
      </c>
      <c r="U647" s="116" t="e">
        <f t="shared" si="357"/>
        <v>#N/A</v>
      </c>
      <c r="V647" s="116" t="e">
        <f t="shared" si="357"/>
        <v>#N/A</v>
      </c>
      <c r="W647" s="116" t="e">
        <f t="shared" si="357"/>
        <v>#N/A</v>
      </c>
      <c r="X647" s="116" t="e">
        <f t="shared" si="357"/>
        <v>#N/A</v>
      </c>
      <c r="Y647" s="116" t="e">
        <f t="shared" si="357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8">G35</f>
        <v>10</v>
      </c>
      <c r="H648" s="121">
        <f t="shared" si="358"/>
        <v>10</v>
      </c>
      <c r="I648" s="121">
        <f t="shared" si="358"/>
        <v>10</v>
      </c>
      <c r="J648" s="121">
        <f t="shared" si="358"/>
        <v>10</v>
      </c>
      <c r="K648" s="121">
        <f t="shared" si="358"/>
        <v>10</v>
      </c>
      <c r="L648" s="121">
        <f t="shared" si="358"/>
        <v>10</v>
      </c>
      <c r="M648" s="121">
        <f t="shared" si="358"/>
        <v>10</v>
      </c>
      <c r="N648" s="121">
        <f t="shared" si="358"/>
        <v>10</v>
      </c>
      <c r="O648" s="121">
        <f t="shared" si="358"/>
        <v>10</v>
      </c>
      <c r="P648" s="122">
        <f>SUM(G648:O648)</f>
        <v>90</v>
      </c>
      <c r="Q648" s="123">
        <f t="shared" ref="Q648:Y648" si="359">Q35</f>
        <v>10</v>
      </c>
      <c r="R648" s="121">
        <f t="shared" si="359"/>
        <v>10</v>
      </c>
      <c r="S648" s="121">
        <f t="shared" si="359"/>
        <v>10</v>
      </c>
      <c r="T648" s="121">
        <f t="shared" si="359"/>
        <v>10</v>
      </c>
      <c r="U648" s="121">
        <f t="shared" si="359"/>
        <v>10</v>
      </c>
      <c r="V648" s="121">
        <f t="shared" si="359"/>
        <v>10</v>
      </c>
      <c r="W648" s="121">
        <f t="shared" si="359"/>
        <v>10</v>
      </c>
      <c r="X648" s="121">
        <f t="shared" si="359"/>
        <v>10</v>
      </c>
      <c r="Y648" s="124">
        <f t="shared" si="35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0">IF(H648-H645=-1,3+H647)+IF(H648-H645=0,2+H647)+IF(H648-H645=1,1+H647)+IF(H648-H645=2,H647)+IF(H648-H645=3,IF(H647-1&gt;0,H647-1,0))+IF(H648-H645=4,IF(H647-2&gt;0,H647-2,0))</f>
        <v>0</v>
      </c>
      <c r="I649" s="127">
        <f t="shared" si="360"/>
        <v>0</v>
      </c>
      <c r="J649" s="127">
        <f t="shared" si="360"/>
        <v>0</v>
      </c>
      <c r="K649" s="127">
        <f t="shared" si="360"/>
        <v>0</v>
      </c>
      <c r="L649" s="127">
        <f t="shared" si="360"/>
        <v>0</v>
      </c>
      <c r="M649" s="127">
        <f t="shared" si="360"/>
        <v>0</v>
      </c>
      <c r="N649" s="127">
        <f t="shared" si="360"/>
        <v>0</v>
      </c>
      <c r="O649" s="128">
        <f t="shared" si="360"/>
        <v>0</v>
      </c>
      <c r="P649" s="129">
        <f>SUM(G649:O649)</f>
        <v>0</v>
      </c>
      <c r="Q649" s="130">
        <f t="shared" ref="Q649:Y649" si="361">IF(Q648-Q645=-1,3+Q647)+IF(Q648-Q645=0,2+Q647)+IF(Q648-Q645=1,1+Q647)+IF(Q648-Q645=2,Q647)+IF(Q648-Q645=3,IF(Q647-1&gt;0,Q647-1,0))+IF(Q648-Q645=4,IF(Q647-2&gt;0,Q647-2,0))</f>
        <v>0</v>
      </c>
      <c r="R649" s="131">
        <f t="shared" si="361"/>
        <v>0</v>
      </c>
      <c r="S649" s="131">
        <f t="shared" si="361"/>
        <v>0</v>
      </c>
      <c r="T649" s="131">
        <f t="shared" si="361"/>
        <v>0</v>
      </c>
      <c r="U649" s="131">
        <f t="shared" si="361"/>
        <v>0</v>
      </c>
      <c r="V649" s="131">
        <f t="shared" si="361"/>
        <v>0</v>
      </c>
      <c r="W649" s="131">
        <f t="shared" si="361"/>
        <v>0</v>
      </c>
      <c r="X649" s="131">
        <f t="shared" si="361"/>
        <v>0</v>
      </c>
      <c r="Y649" s="128">
        <f t="shared" si="36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2">IF(G648-G645=-2,4)+IF(G648-G645=-1,3)+IF(G648-G645=0,2)+IF(G648-G645=1,1)+IF(G648-G645&gt;2,0)</f>
        <v>0</v>
      </c>
      <c r="H650" s="134">
        <f t="shared" si="362"/>
        <v>0</v>
      </c>
      <c r="I650" s="134">
        <f t="shared" si="362"/>
        <v>0</v>
      </c>
      <c r="J650" s="134">
        <f t="shared" si="362"/>
        <v>0</v>
      </c>
      <c r="K650" s="134">
        <f t="shared" si="362"/>
        <v>0</v>
      </c>
      <c r="L650" s="134">
        <f t="shared" si="362"/>
        <v>0</v>
      </c>
      <c r="M650" s="134">
        <f t="shared" si="362"/>
        <v>0</v>
      </c>
      <c r="N650" s="134">
        <f t="shared" si="362"/>
        <v>0</v>
      </c>
      <c r="O650" s="135">
        <f t="shared" si="362"/>
        <v>0</v>
      </c>
      <c r="P650" s="136">
        <f>SUM(G650:O650)</f>
        <v>0</v>
      </c>
      <c r="Q650" s="135">
        <f t="shared" ref="Q650:Y650" si="363">IF(Q648-Q645=-2,4)+IF(Q648-Q645=-1,3)+IF(Q648-Q645=0,2)+IF(Q648-Q645=1,1)+IF(Q648-Q645&gt;2,0)</f>
        <v>0</v>
      </c>
      <c r="R650" s="135">
        <f t="shared" si="363"/>
        <v>0</v>
      </c>
      <c r="S650" s="135">
        <f t="shared" si="363"/>
        <v>0</v>
      </c>
      <c r="T650" s="135">
        <f t="shared" si="363"/>
        <v>0</v>
      </c>
      <c r="U650" s="135">
        <f t="shared" si="363"/>
        <v>0</v>
      </c>
      <c r="V650" s="135">
        <f t="shared" si="363"/>
        <v>0</v>
      </c>
      <c r="W650" s="135">
        <f t="shared" si="363"/>
        <v>0</v>
      </c>
      <c r="X650" s="135">
        <f t="shared" si="363"/>
        <v>0</v>
      </c>
      <c r="Y650" s="135">
        <f t="shared" si="36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4">H648-H645</f>
        <v>6</v>
      </c>
      <c r="I651" s="24">
        <f t="shared" si="364"/>
        <v>5</v>
      </c>
      <c r="J651" s="24">
        <f t="shared" si="364"/>
        <v>6</v>
      </c>
      <c r="K651" s="24">
        <f t="shared" si="364"/>
        <v>7</v>
      </c>
      <c r="L651" s="24">
        <f t="shared" si="364"/>
        <v>5</v>
      </c>
      <c r="M651" s="24">
        <f t="shared" si="364"/>
        <v>7</v>
      </c>
      <c r="N651" s="24">
        <f t="shared" si="364"/>
        <v>5</v>
      </c>
      <c r="O651" s="15">
        <f t="shared" si="364"/>
        <v>7</v>
      </c>
      <c r="P651" s="15"/>
      <c r="Q651" s="15">
        <f t="shared" ref="Q651:Y651" si="365">Q648-Q645</f>
        <v>6</v>
      </c>
      <c r="R651" s="15">
        <f t="shared" si="365"/>
        <v>6</v>
      </c>
      <c r="S651" s="15">
        <f t="shared" si="365"/>
        <v>7</v>
      </c>
      <c r="T651" s="15">
        <f t="shared" si="365"/>
        <v>5</v>
      </c>
      <c r="U651" s="15">
        <f t="shared" si="365"/>
        <v>7</v>
      </c>
      <c r="V651" s="15">
        <f t="shared" si="365"/>
        <v>6</v>
      </c>
      <c r="W651" s="15">
        <f t="shared" si="365"/>
        <v>6</v>
      </c>
      <c r="X651" s="15">
        <f t="shared" si="365"/>
        <v>5</v>
      </c>
      <c r="Y651" s="15">
        <f t="shared" si="36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37684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6">H$9</f>
        <v>4</v>
      </c>
      <c r="I668" s="103">
        <f t="shared" si="366"/>
        <v>5</v>
      </c>
      <c r="J668" s="103">
        <f t="shared" si="366"/>
        <v>4</v>
      </c>
      <c r="K668" s="103">
        <f t="shared" si="366"/>
        <v>3</v>
      </c>
      <c r="L668" s="103">
        <f t="shared" si="366"/>
        <v>5</v>
      </c>
      <c r="M668" s="103">
        <f t="shared" si="366"/>
        <v>3</v>
      </c>
      <c r="N668" s="103">
        <f t="shared" si="366"/>
        <v>5</v>
      </c>
      <c r="O668" s="103">
        <f t="shared" si="366"/>
        <v>3</v>
      </c>
      <c r="P668" s="104">
        <f>SUM(G668:O668)</f>
        <v>36</v>
      </c>
      <c r="Q668" s="103">
        <f t="shared" ref="Q668:Y668" si="367">Q$9</f>
        <v>4</v>
      </c>
      <c r="R668" s="105">
        <f t="shared" si="367"/>
        <v>4</v>
      </c>
      <c r="S668" s="105">
        <f t="shared" si="367"/>
        <v>3</v>
      </c>
      <c r="T668" s="105">
        <f t="shared" si="367"/>
        <v>5</v>
      </c>
      <c r="U668" s="105">
        <f t="shared" si="367"/>
        <v>3</v>
      </c>
      <c r="V668" s="105">
        <f t="shared" si="367"/>
        <v>4</v>
      </c>
      <c r="W668" s="105">
        <f t="shared" si="367"/>
        <v>4</v>
      </c>
      <c r="X668" s="105">
        <f t="shared" si="367"/>
        <v>5</v>
      </c>
      <c r="Y668" s="106">
        <f t="shared" si="36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368">H$10</f>
        <v>8</v>
      </c>
      <c r="I669" s="108">
        <f t="shared" si="368"/>
        <v>12</v>
      </c>
      <c r="J669" s="108">
        <f t="shared" si="368"/>
        <v>14</v>
      </c>
      <c r="K669" s="108">
        <f t="shared" si="368"/>
        <v>2</v>
      </c>
      <c r="L669" s="108">
        <f t="shared" si="368"/>
        <v>10</v>
      </c>
      <c r="M669" s="108">
        <f t="shared" si="368"/>
        <v>18</v>
      </c>
      <c r="N669" s="108">
        <f t="shared" si="368"/>
        <v>16</v>
      </c>
      <c r="O669" s="109">
        <f t="shared" si="368"/>
        <v>6</v>
      </c>
      <c r="P669" s="110"/>
      <c r="Q669" s="111">
        <f t="shared" ref="Q669:Y669" si="369">Q$10</f>
        <v>1</v>
      </c>
      <c r="R669" s="112">
        <f t="shared" si="369"/>
        <v>9</v>
      </c>
      <c r="S669" s="112">
        <f t="shared" si="369"/>
        <v>11</v>
      </c>
      <c r="T669" s="112">
        <f t="shared" si="369"/>
        <v>5</v>
      </c>
      <c r="U669" s="112">
        <f t="shared" si="369"/>
        <v>17</v>
      </c>
      <c r="V669" s="112">
        <f t="shared" si="369"/>
        <v>15</v>
      </c>
      <c r="W669" s="112">
        <f t="shared" si="369"/>
        <v>3</v>
      </c>
      <c r="X669" s="112">
        <f t="shared" si="369"/>
        <v>13</v>
      </c>
      <c r="Y669" s="109">
        <f t="shared" si="36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0">IF($Q665&lt;=18,IF(H669&lt;=$Q665,1,0),IF($Q665&lt;=36,IF(H669&lt;=($Q665-18),2,1),IF($Q665&lt;=54,IF(H669&lt;=($Q665-36),3,2),IF($Q665&gt;54,IF(H669&lt;=($Q665-54),4,3)))))</f>
        <v>#N/A</v>
      </c>
      <c r="I670" s="115" t="e">
        <f t="shared" si="370"/>
        <v>#N/A</v>
      </c>
      <c r="J670" s="115" t="e">
        <f t="shared" si="370"/>
        <v>#N/A</v>
      </c>
      <c r="K670" s="115" t="e">
        <f t="shared" si="370"/>
        <v>#N/A</v>
      </c>
      <c r="L670" s="115" t="e">
        <f t="shared" si="370"/>
        <v>#N/A</v>
      </c>
      <c r="M670" s="115" t="e">
        <f t="shared" si="370"/>
        <v>#N/A</v>
      </c>
      <c r="N670" s="115" t="e">
        <f t="shared" si="370"/>
        <v>#N/A</v>
      </c>
      <c r="O670" s="116" t="e">
        <f t="shared" si="370"/>
        <v>#N/A</v>
      </c>
      <c r="P670" s="117" t="e">
        <f>SUM(G670:O670)</f>
        <v>#N/A</v>
      </c>
      <c r="Q670" s="116" t="e">
        <f t="shared" ref="Q670:Y670" si="371">IF($Q665&lt;=18,IF(Q669&lt;=$Q665,1,0),IF($Q665&lt;=36,IF(Q669&lt;=($Q665-18),2,1),IF($Q665&lt;=54,IF(Q669&lt;=($Q665-36),3,2),IF($Q665&gt;54,IF(Q669&lt;=($Q665-54),4,3)))))</f>
        <v>#N/A</v>
      </c>
      <c r="R670" s="116" t="e">
        <f t="shared" si="371"/>
        <v>#N/A</v>
      </c>
      <c r="S670" s="116" t="e">
        <f t="shared" si="371"/>
        <v>#N/A</v>
      </c>
      <c r="T670" s="116" t="e">
        <f t="shared" si="371"/>
        <v>#N/A</v>
      </c>
      <c r="U670" s="116" t="e">
        <f t="shared" si="371"/>
        <v>#N/A</v>
      </c>
      <c r="V670" s="116" t="e">
        <f t="shared" si="371"/>
        <v>#N/A</v>
      </c>
      <c r="W670" s="116" t="e">
        <f t="shared" si="371"/>
        <v>#N/A</v>
      </c>
      <c r="X670" s="116" t="e">
        <f t="shared" si="371"/>
        <v>#N/A</v>
      </c>
      <c r="Y670" s="116" t="e">
        <f t="shared" si="371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2">G36</f>
        <v>10</v>
      </c>
      <c r="H671" s="121">
        <f t="shared" si="372"/>
        <v>10</v>
      </c>
      <c r="I671" s="121">
        <f t="shared" si="372"/>
        <v>10</v>
      </c>
      <c r="J671" s="121">
        <f t="shared" si="372"/>
        <v>10</v>
      </c>
      <c r="K671" s="121">
        <f t="shared" si="372"/>
        <v>10</v>
      </c>
      <c r="L671" s="121">
        <f t="shared" si="372"/>
        <v>10</v>
      </c>
      <c r="M671" s="121">
        <f t="shared" si="372"/>
        <v>10</v>
      </c>
      <c r="N671" s="121">
        <f t="shared" si="372"/>
        <v>10</v>
      </c>
      <c r="O671" s="121">
        <f t="shared" si="372"/>
        <v>10</v>
      </c>
      <c r="P671" s="122">
        <f>SUM(G671:O671)</f>
        <v>90</v>
      </c>
      <c r="Q671" s="123">
        <f t="shared" ref="Q671:Y671" si="373">Q36</f>
        <v>10</v>
      </c>
      <c r="R671" s="121">
        <f t="shared" si="373"/>
        <v>10</v>
      </c>
      <c r="S671" s="121">
        <f t="shared" si="373"/>
        <v>10</v>
      </c>
      <c r="T671" s="121">
        <f t="shared" si="373"/>
        <v>10</v>
      </c>
      <c r="U671" s="121">
        <f t="shared" si="373"/>
        <v>10</v>
      </c>
      <c r="V671" s="121">
        <f t="shared" si="373"/>
        <v>10</v>
      </c>
      <c r="W671" s="121">
        <f t="shared" si="373"/>
        <v>10</v>
      </c>
      <c r="X671" s="121">
        <f t="shared" si="373"/>
        <v>10</v>
      </c>
      <c r="Y671" s="124">
        <f t="shared" si="373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4">IF(H671-H668=-1,3+H670)+IF(H671-H668=0,2+H670)+IF(H671-H668=1,1+H670)+IF(H671-H668=2,H670)+IF(H671-H668=3,IF(H670-1&gt;0,H670-1,0))+IF(H671-H668=4,IF(H670-2&gt;0,H670-2,0))</f>
        <v>0</v>
      </c>
      <c r="I672" s="127">
        <f t="shared" si="374"/>
        <v>0</v>
      </c>
      <c r="J672" s="127">
        <f t="shared" si="374"/>
        <v>0</v>
      </c>
      <c r="K672" s="127">
        <f t="shared" si="374"/>
        <v>0</v>
      </c>
      <c r="L672" s="127">
        <f t="shared" si="374"/>
        <v>0</v>
      </c>
      <c r="M672" s="127">
        <f t="shared" si="374"/>
        <v>0</v>
      </c>
      <c r="N672" s="127">
        <f t="shared" si="374"/>
        <v>0</v>
      </c>
      <c r="O672" s="128">
        <f t="shared" si="374"/>
        <v>0</v>
      </c>
      <c r="P672" s="129">
        <f>SUM(G672:O672)</f>
        <v>0</v>
      </c>
      <c r="Q672" s="130">
        <f t="shared" ref="Q672:Y672" si="375">IF(Q671-Q668=-1,3+Q670)+IF(Q671-Q668=0,2+Q670)+IF(Q671-Q668=1,1+Q670)+IF(Q671-Q668=2,Q670)+IF(Q671-Q668=3,IF(Q670-1&gt;0,Q670-1,0))+IF(Q671-Q668=4,IF(Q670-2&gt;0,Q670-2,0))</f>
        <v>0</v>
      </c>
      <c r="R672" s="131">
        <f t="shared" si="375"/>
        <v>0</v>
      </c>
      <c r="S672" s="131">
        <f t="shared" si="375"/>
        <v>0</v>
      </c>
      <c r="T672" s="131">
        <f t="shared" si="375"/>
        <v>0</v>
      </c>
      <c r="U672" s="131">
        <f t="shared" si="375"/>
        <v>0</v>
      </c>
      <c r="V672" s="131">
        <f t="shared" si="375"/>
        <v>0</v>
      </c>
      <c r="W672" s="131">
        <f t="shared" si="375"/>
        <v>0</v>
      </c>
      <c r="X672" s="131">
        <f t="shared" si="375"/>
        <v>0</v>
      </c>
      <c r="Y672" s="128">
        <f t="shared" si="375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6">IF(G671-G668=-2,4)+IF(G671-G668=-1,3)+IF(G671-G668=0,2)+IF(G671-G668=1,1)+IF(G671-G668&gt;2,0)</f>
        <v>0</v>
      </c>
      <c r="H673" s="134">
        <f t="shared" si="376"/>
        <v>0</v>
      </c>
      <c r="I673" s="134">
        <f t="shared" si="376"/>
        <v>0</v>
      </c>
      <c r="J673" s="134">
        <f t="shared" si="376"/>
        <v>0</v>
      </c>
      <c r="K673" s="134">
        <f t="shared" si="376"/>
        <v>0</v>
      </c>
      <c r="L673" s="134">
        <f t="shared" si="376"/>
        <v>0</v>
      </c>
      <c r="M673" s="134">
        <f t="shared" si="376"/>
        <v>0</v>
      </c>
      <c r="N673" s="134">
        <f t="shared" si="376"/>
        <v>0</v>
      </c>
      <c r="O673" s="135">
        <f t="shared" si="376"/>
        <v>0</v>
      </c>
      <c r="P673" s="136">
        <f>SUM(G673:O673)</f>
        <v>0</v>
      </c>
      <c r="Q673" s="135">
        <f t="shared" ref="Q673:Y673" si="377">IF(Q671-Q668=-2,4)+IF(Q671-Q668=-1,3)+IF(Q671-Q668=0,2)+IF(Q671-Q668=1,1)+IF(Q671-Q668&gt;2,0)</f>
        <v>0</v>
      </c>
      <c r="R673" s="135">
        <f t="shared" si="377"/>
        <v>0</v>
      </c>
      <c r="S673" s="135">
        <f t="shared" si="377"/>
        <v>0</v>
      </c>
      <c r="T673" s="135">
        <f t="shared" si="377"/>
        <v>0</v>
      </c>
      <c r="U673" s="135">
        <f t="shared" si="377"/>
        <v>0</v>
      </c>
      <c r="V673" s="135">
        <f t="shared" si="377"/>
        <v>0</v>
      </c>
      <c r="W673" s="135">
        <f t="shared" si="377"/>
        <v>0</v>
      </c>
      <c r="X673" s="135">
        <f t="shared" si="377"/>
        <v>0</v>
      </c>
      <c r="Y673" s="135">
        <f t="shared" si="377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8">H671-H668</f>
        <v>6</v>
      </c>
      <c r="I674" s="24">
        <f t="shared" si="378"/>
        <v>5</v>
      </c>
      <c r="J674" s="24">
        <f t="shared" si="378"/>
        <v>6</v>
      </c>
      <c r="K674" s="24">
        <f t="shared" si="378"/>
        <v>7</v>
      </c>
      <c r="L674" s="24">
        <f t="shared" si="378"/>
        <v>5</v>
      </c>
      <c r="M674" s="24">
        <f t="shared" si="378"/>
        <v>7</v>
      </c>
      <c r="N674" s="24">
        <f t="shared" si="378"/>
        <v>5</v>
      </c>
      <c r="O674" s="15">
        <f t="shared" si="378"/>
        <v>7</v>
      </c>
      <c r="P674" s="15"/>
      <c r="Q674" s="15">
        <f t="shared" ref="Q674:Y674" si="379">Q671-Q668</f>
        <v>6</v>
      </c>
      <c r="R674" s="15">
        <f t="shared" si="379"/>
        <v>6</v>
      </c>
      <c r="S674" s="15">
        <f t="shared" si="379"/>
        <v>7</v>
      </c>
      <c r="T674" s="15">
        <f t="shared" si="379"/>
        <v>5</v>
      </c>
      <c r="U674" s="15">
        <f t="shared" si="379"/>
        <v>7</v>
      </c>
      <c r="V674" s="15">
        <f t="shared" si="379"/>
        <v>6</v>
      </c>
      <c r="W674" s="15">
        <f t="shared" si="379"/>
        <v>6</v>
      </c>
      <c r="X674" s="15">
        <f t="shared" si="379"/>
        <v>5</v>
      </c>
      <c r="Y674" s="15">
        <f t="shared" si="379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37684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0">H$9</f>
        <v>4</v>
      </c>
      <c r="I691" s="103">
        <f t="shared" si="380"/>
        <v>5</v>
      </c>
      <c r="J691" s="103">
        <f t="shared" si="380"/>
        <v>4</v>
      </c>
      <c r="K691" s="103">
        <f t="shared" si="380"/>
        <v>3</v>
      </c>
      <c r="L691" s="103">
        <f t="shared" si="380"/>
        <v>5</v>
      </c>
      <c r="M691" s="103">
        <f t="shared" si="380"/>
        <v>3</v>
      </c>
      <c r="N691" s="103">
        <f t="shared" si="380"/>
        <v>5</v>
      </c>
      <c r="O691" s="103">
        <f t="shared" si="380"/>
        <v>3</v>
      </c>
      <c r="P691" s="104">
        <f>SUM(G691:O691)</f>
        <v>36</v>
      </c>
      <c r="Q691" s="103">
        <f t="shared" ref="Q691:Y691" si="381">Q$9</f>
        <v>4</v>
      </c>
      <c r="R691" s="105">
        <f t="shared" si="381"/>
        <v>4</v>
      </c>
      <c r="S691" s="105">
        <f t="shared" si="381"/>
        <v>3</v>
      </c>
      <c r="T691" s="105">
        <f t="shared" si="381"/>
        <v>5</v>
      </c>
      <c r="U691" s="105">
        <f t="shared" si="381"/>
        <v>3</v>
      </c>
      <c r="V691" s="105">
        <f t="shared" si="381"/>
        <v>4</v>
      </c>
      <c r="W691" s="105">
        <f t="shared" si="381"/>
        <v>4</v>
      </c>
      <c r="X691" s="105">
        <f t="shared" si="381"/>
        <v>5</v>
      </c>
      <c r="Y691" s="106">
        <f t="shared" si="381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382">H$10</f>
        <v>8</v>
      </c>
      <c r="I692" s="108">
        <f t="shared" si="382"/>
        <v>12</v>
      </c>
      <c r="J692" s="108">
        <f t="shared" si="382"/>
        <v>14</v>
      </c>
      <c r="K692" s="108">
        <f t="shared" si="382"/>
        <v>2</v>
      </c>
      <c r="L692" s="108">
        <f t="shared" si="382"/>
        <v>10</v>
      </c>
      <c r="M692" s="108">
        <f t="shared" si="382"/>
        <v>18</v>
      </c>
      <c r="N692" s="108">
        <f t="shared" si="382"/>
        <v>16</v>
      </c>
      <c r="O692" s="109">
        <f t="shared" si="382"/>
        <v>6</v>
      </c>
      <c r="P692" s="110"/>
      <c r="Q692" s="111">
        <f t="shared" ref="Q692:Y692" si="383">Q$10</f>
        <v>1</v>
      </c>
      <c r="R692" s="112">
        <f t="shared" si="383"/>
        <v>9</v>
      </c>
      <c r="S692" s="112">
        <f t="shared" si="383"/>
        <v>11</v>
      </c>
      <c r="T692" s="112">
        <f t="shared" si="383"/>
        <v>5</v>
      </c>
      <c r="U692" s="112">
        <f t="shared" si="383"/>
        <v>17</v>
      </c>
      <c r="V692" s="112">
        <f t="shared" si="383"/>
        <v>15</v>
      </c>
      <c r="W692" s="112">
        <f t="shared" si="383"/>
        <v>3</v>
      </c>
      <c r="X692" s="112">
        <f t="shared" si="383"/>
        <v>13</v>
      </c>
      <c r="Y692" s="109">
        <f t="shared" si="383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4">IF($Q688&lt;=18,IF(H692&lt;=$Q688,1,0),IF($Q688&lt;=36,IF(H692&lt;=($Q688-18),2,1),IF($Q688&lt;=54,IF(H692&lt;=($Q688-36),3,2),IF($Q688&gt;54,IF(H692&lt;=($Q688-54),4,3)))))</f>
        <v>#N/A</v>
      </c>
      <c r="I693" s="115" t="e">
        <f t="shared" si="384"/>
        <v>#N/A</v>
      </c>
      <c r="J693" s="115" t="e">
        <f t="shared" si="384"/>
        <v>#N/A</v>
      </c>
      <c r="K693" s="115" t="e">
        <f t="shared" si="384"/>
        <v>#N/A</v>
      </c>
      <c r="L693" s="115" t="e">
        <f t="shared" si="384"/>
        <v>#N/A</v>
      </c>
      <c r="M693" s="115" t="e">
        <f t="shared" si="384"/>
        <v>#N/A</v>
      </c>
      <c r="N693" s="115" t="e">
        <f t="shared" si="384"/>
        <v>#N/A</v>
      </c>
      <c r="O693" s="116" t="e">
        <f t="shared" si="384"/>
        <v>#N/A</v>
      </c>
      <c r="P693" s="117" t="e">
        <f>SUM(G693:O693)</f>
        <v>#N/A</v>
      </c>
      <c r="Q693" s="116" t="e">
        <f t="shared" ref="Q693:Y693" si="385">IF($Q688&lt;=18,IF(Q692&lt;=$Q688,1,0),IF($Q688&lt;=36,IF(Q692&lt;=($Q688-18),2,1),IF($Q688&lt;=54,IF(Q692&lt;=($Q688-36),3,2),IF($Q688&gt;54,IF(Q692&lt;=($Q688-54),4,3)))))</f>
        <v>#N/A</v>
      </c>
      <c r="R693" s="116" t="e">
        <f t="shared" si="385"/>
        <v>#N/A</v>
      </c>
      <c r="S693" s="116" t="e">
        <f t="shared" si="385"/>
        <v>#N/A</v>
      </c>
      <c r="T693" s="116" t="e">
        <f t="shared" si="385"/>
        <v>#N/A</v>
      </c>
      <c r="U693" s="116" t="e">
        <f t="shared" si="385"/>
        <v>#N/A</v>
      </c>
      <c r="V693" s="116" t="e">
        <f t="shared" si="385"/>
        <v>#N/A</v>
      </c>
      <c r="W693" s="116" t="e">
        <f t="shared" si="385"/>
        <v>#N/A</v>
      </c>
      <c r="X693" s="116" t="e">
        <f t="shared" si="385"/>
        <v>#N/A</v>
      </c>
      <c r="Y693" s="116" t="e">
        <f t="shared" si="385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6">G37</f>
        <v>10</v>
      </c>
      <c r="H694" s="121">
        <f t="shared" si="386"/>
        <v>10</v>
      </c>
      <c r="I694" s="121">
        <f t="shared" si="386"/>
        <v>10</v>
      </c>
      <c r="J694" s="121">
        <f t="shared" si="386"/>
        <v>10</v>
      </c>
      <c r="K694" s="121">
        <f t="shared" si="386"/>
        <v>10</v>
      </c>
      <c r="L694" s="121">
        <f t="shared" si="386"/>
        <v>10</v>
      </c>
      <c r="M694" s="121">
        <f t="shared" si="386"/>
        <v>10</v>
      </c>
      <c r="N694" s="121">
        <f t="shared" si="386"/>
        <v>10</v>
      </c>
      <c r="O694" s="121">
        <f t="shared" si="386"/>
        <v>10</v>
      </c>
      <c r="P694" s="122">
        <f>SUM(G694:O694)</f>
        <v>90</v>
      </c>
      <c r="Q694" s="123">
        <f t="shared" ref="Q694:Y694" si="387">Q37</f>
        <v>10</v>
      </c>
      <c r="R694" s="121">
        <f t="shared" si="387"/>
        <v>10</v>
      </c>
      <c r="S694" s="121">
        <f t="shared" si="387"/>
        <v>10</v>
      </c>
      <c r="T694" s="121">
        <f t="shared" si="387"/>
        <v>10</v>
      </c>
      <c r="U694" s="121">
        <f t="shared" si="387"/>
        <v>10</v>
      </c>
      <c r="V694" s="121">
        <f t="shared" si="387"/>
        <v>10</v>
      </c>
      <c r="W694" s="121">
        <f t="shared" si="387"/>
        <v>10</v>
      </c>
      <c r="X694" s="121">
        <f t="shared" si="387"/>
        <v>10</v>
      </c>
      <c r="Y694" s="124">
        <f t="shared" si="38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8">IF(H694-H691=-1,3+H693)+IF(H694-H691=0,2+H693)+IF(H694-H691=1,1+H693)+IF(H694-H691=2,H693)+IF(H694-H691=3,IF(H693-1&gt;0,H693-1,0))+IF(H694-H691=4,IF(H693-2&gt;0,H693-2,0))</f>
        <v>0</v>
      </c>
      <c r="I695" s="127">
        <f t="shared" si="388"/>
        <v>0</v>
      </c>
      <c r="J695" s="127">
        <f t="shared" si="388"/>
        <v>0</v>
      </c>
      <c r="K695" s="127">
        <f t="shared" si="388"/>
        <v>0</v>
      </c>
      <c r="L695" s="127">
        <f t="shared" si="388"/>
        <v>0</v>
      </c>
      <c r="M695" s="127">
        <f t="shared" si="388"/>
        <v>0</v>
      </c>
      <c r="N695" s="127">
        <f t="shared" si="388"/>
        <v>0</v>
      </c>
      <c r="O695" s="128">
        <f t="shared" si="388"/>
        <v>0</v>
      </c>
      <c r="P695" s="129">
        <f>SUM(G695:O695)</f>
        <v>0</v>
      </c>
      <c r="Q695" s="130">
        <f t="shared" ref="Q695:Y695" si="389">IF(Q694-Q691=-1,3+Q693)+IF(Q694-Q691=0,2+Q693)+IF(Q694-Q691=1,1+Q693)+IF(Q694-Q691=2,Q693)+IF(Q694-Q691=3,IF(Q693-1&gt;0,Q693-1,0))+IF(Q694-Q691=4,IF(Q693-2&gt;0,Q693-2,0))</f>
        <v>0</v>
      </c>
      <c r="R695" s="131">
        <f t="shared" si="389"/>
        <v>0</v>
      </c>
      <c r="S695" s="131">
        <f t="shared" si="389"/>
        <v>0</v>
      </c>
      <c r="T695" s="131">
        <f t="shared" si="389"/>
        <v>0</v>
      </c>
      <c r="U695" s="131">
        <f t="shared" si="389"/>
        <v>0</v>
      </c>
      <c r="V695" s="131">
        <f t="shared" si="389"/>
        <v>0</v>
      </c>
      <c r="W695" s="131">
        <f t="shared" si="389"/>
        <v>0</v>
      </c>
      <c r="X695" s="131">
        <f t="shared" si="389"/>
        <v>0</v>
      </c>
      <c r="Y695" s="128">
        <f t="shared" si="38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0">IF(G694-G691=-2,4)+IF(G694-G691=-1,3)+IF(G694-G691=0,2)+IF(G694-G691=1,1)+IF(G694-G691&gt;2,0)</f>
        <v>0</v>
      </c>
      <c r="H696" s="134">
        <f t="shared" si="390"/>
        <v>0</v>
      </c>
      <c r="I696" s="134">
        <f t="shared" si="390"/>
        <v>0</v>
      </c>
      <c r="J696" s="134">
        <f t="shared" si="390"/>
        <v>0</v>
      </c>
      <c r="K696" s="134">
        <f t="shared" si="390"/>
        <v>0</v>
      </c>
      <c r="L696" s="134">
        <f t="shared" si="390"/>
        <v>0</v>
      </c>
      <c r="M696" s="134">
        <f t="shared" si="390"/>
        <v>0</v>
      </c>
      <c r="N696" s="134">
        <f t="shared" si="390"/>
        <v>0</v>
      </c>
      <c r="O696" s="135">
        <f t="shared" si="390"/>
        <v>0</v>
      </c>
      <c r="P696" s="136">
        <f>SUM(G696:O696)</f>
        <v>0</v>
      </c>
      <c r="Q696" s="135">
        <f t="shared" ref="Q696:Y696" si="391">IF(Q694-Q691=-2,4)+IF(Q694-Q691=-1,3)+IF(Q694-Q691=0,2)+IF(Q694-Q691=1,1)+IF(Q694-Q691&gt;2,0)</f>
        <v>0</v>
      </c>
      <c r="R696" s="135">
        <f t="shared" si="391"/>
        <v>0</v>
      </c>
      <c r="S696" s="135">
        <f t="shared" si="391"/>
        <v>0</v>
      </c>
      <c r="T696" s="135">
        <f t="shared" si="391"/>
        <v>0</v>
      </c>
      <c r="U696" s="135">
        <f t="shared" si="391"/>
        <v>0</v>
      </c>
      <c r="V696" s="135">
        <f t="shared" si="391"/>
        <v>0</v>
      </c>
      <c r="W696" s="135">
        <f t="shared" si="391"/>
        <v>0</v>
      </c>
      <c r="X696" s="135">
        <f t="shared" si="391"/>
        <v>0</v>
      </c>
      <c r="Y696" s="135">
        <f t="shared" si="39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2">H694-H691</f>
        <v>6</v>
      </c>
      <c r="I697" s="24">
        <f t="shared" si="392"/>
        <v>5</v>
      </c>
      <c r="J697" s="24">
        <f t="shared" si="392"/>
        <v>6</v>
      </c>
      <c r="K697" s="24">
        <f t="shared" si="392"/>
        <v>7</v>
      </c>
      <c r="L697" s="24">
        <f t="shared" si="392"/>
        <v>5</v>
      </c>
      <c r="M697" s="24">
        <f t="shared" si="392"/>
        <v>7</v>
      </c>
      <c r="N697" s="24">
        <f t="shared" si="392"/>
        <v>5</v>
      </c>
      <c r="O697" s="15">
        <f t="shared" si="392"/>
        <v>7</v>
      </c>
      <c r="P697" s="15"/>
      <c r="Q697" s="15">
        <f t="shared" ref="Q697:Y697" si="393">Q694-Q691</f>
        <v>6</v>
      </c>
      <c r="R697" s="15">
        <f t="shared" si="393"/>
        <v>6</v>
      </c>
      <c r="S697" s="15">
        <f t="shared" si="393"/>
        <v>7</v>
      </c>
      <c r="T697" s="15">
        <f t="shared" si="393"/>
        <v>5</v>
      </c>
      <c r="U697" s="15">
        <f t="shared" si="393"/>
        <v>7</v>
      </c>
      <c r="V697" s="15">
        <f t="shared" si="393"/>
        <v>6</v>
      </c>
      <c r="W697" s="15">
        <f t="shared" si="393"/>
        <v>6</v>
      </c>
      <c r="X697" s="15">
        <f t="shared" si="393"/>
        <v>5</v>
      </c>
      <c r="Y697" s="15">
        <f t="shared" si="39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37684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4">H$9</f>
        <v>4</v>
      </c>
      <c r="I714" s="103">
        <f t="shared" si="394"/>
        <v>5</v>
      </c>
      <c r="J714" s="103">
        <f t="shared" si="394"/>
        <v>4</v>
      </c>
      <c r="K714" s="103">
        <f t="shared" si="394"/>
        <v>3</v>
      </c>
      <c r="L714" s="103">
        <f t="shared" si="394"/>
        <v>5</v>
      </c>
      <c r="M714" s="103">
        <f t="shared" si="394"/>
        <v>3</v>
      </c>
      <c r="N714" s="103">
        <f t="shared" si="394"/>
        <v>5</v>
      </c>
      <c r="O714" s="103">
        <f t="shared" si="394"/>
        <v>3</v>
      </c>
      <c r="P714" s="104">
        <f>SUM(G714:O714)</f>
        <v>36</v>
      </c>
      <c r="Q714" s="103">
        <f t="shared" ref="Q714:Y714" si="395">Q$9</f>
        <v>4</v>
      </c>
      <c r="R714" s="105">
        <f t="shared" si="395"/>
        <v>4</v>
      </c>
      <c r="S714" s="105">
        <f t="shared" si="395"/>
        <v>3</v>
      </c>
      <c r="T714" s="105">
        <f t="shared" si="395"/>
        <v>5</v>
      </c>
      <c r="U714" s="105">
        <f t="shared" si="395"/>
        <v>3</v>
      </c>
      <c r="V714" s="105">
        <f t="shared" si="395"/>
        <v>4</v>
      </c>
      <c r="W714" s="105">
        <f t="shared" si="395"/>
        <v>4</v>
      </c>
      <c r="X714" s="105">
        <f t="shared" si="395"/>
        <v>5</v>
      </c>
      <c r="Y714" s="106">
        <f t="shared" si="39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396">H$10</f>
        <v>8</v>
      </c>
      <c r="I715" s="108">
        <f t="shared" si="396"/>
        <v>12</v>
      </c>
      <c r="J715" s="108">
        <f t="shared" si="396"/>
        <v>14</v>
      </c>
      <c r="K715" s="108">
        <f t="shared" si="396"/>
        <v>2</v>
      </c>
      <c r="L715" s="108">
        <f t="shared" si="396"/>
        <v>10</v>
      </c>
      <c r="M715" s="108">
        <f t="shared" si="396"/>
        <v>18</v>
      </c>
      <c r="N715" s="108">
        <f t="shared" si="396"/>
        <v>16</v>
      </c>
      <c r="O715" s="109">
        <f t="shared" si="396"/>
        <v>6</v>
      </c>
      <c r="P715" s="110"/>
      <c r="Q715" s="111">
        <f t="shared" ref="Q715:Y715" si="397">Q$10</f>
        <v>1</v>
      </c>
      <c r="R715" s="112">
        <f t="shared" si="397"/>
        <v>9</v>
      </c>
      <c r="S715" s="112">
        <f t="shared" si="397"/>
        <v>11</v>
      </c>
      <c r="T715" s="112">
        <f t="shared" si="397"/>
        <v>5</v>
      </c>
      <c r="U715" s="112">
        <f t="shared" si="397"/>
        <v>17</v>
      </c>
      <c r="V715" s="112">
        <f t="shared" si="397"/>
        <v>15</v>
      </c>
      <c r="W715" s="112">
        <f t="shared" si="397"/>
        <v>3</v>
      </c>
      <c r="X715" s="112">
        <f t="shared" si="397"/>
        <v>13</v>
      </c>
      <c r="Y715" s="109">
        <f t="shared" si="39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8">IF($Q711&lt;=18,IF(H715&lt;=$Q711,1,0),IF($Q711&lt;=36,IF(H715&lt;=($Q711-18),2,1),IF($Q711&lt;=54,IF(H715&lt;=($Q711-36),3,2),IF($Q711&gt;54,IF(H715&lt;=($Q711-54),4,3)))))</f>
        <v>#N/A</v>
      </c>
      <c r="I716" s="115" t="e">
        <f t="shared" si="398"/>
        <v>#N/A</v>
      </c>
      <c r="J716" s="115" t="e">
        <f t="shared" si="398"/>
        <v>#N/A</v>
      </c>
      <c r="K716" s="115" t="e">
        <f t="shared" si="398"/>
        <v>#N/A</v>
      </c>
      <c r="L716" s="115" t="e">
        <f t="shared" si="398"/>
        <v>#N/A</v>
      </c>
      <c r="M716" s="115" t="e">
        <f t="shared" si="398"/>
        <v>#N/A</v>
      </c>
      <c r="N716" s="115" t="e">
        <f t="shared" si="398"/>
        <v>#N/A</v>
      </c>
      <c r="O716" s="116" t="e">
        <f t="shared" si="398"/>
        <v>#N/A</v>
      </c>
      <c r="P716" s="117" t="e">
        <f>SUM(G716:O716)</f>
        <v>#N/A</v>
      </c>
      <c r="Q716" s="116" t="e">
        <f t="shared" ref="Q716:Y716" si="399">IF($Q711&lt;=18,IF(Q715&lt;=$Q711,1,0),IF($Q711&lt;=36,IF(Q715&lt;=($Q711-18),2,1),IF($Q711&lt;=54,IF(Q715&lt;=($Q711-36),3,2),IF($Q711&gt;54,IF(Q715&lt;=($Q711-54),4,3)))))</f>
        <v>#N/A</v>
      </c>
      <c r="R716" s="116" t="e">
        <f t="shared" si="399"/>
        <v>#N/A</v>
      </c>
      <c r="S716" s="116" t="e">
        <f t="shared" si="399"/>
        <v>#N/A</v>
      </c>
      <c r="T716" s="116" t="e">
        <f t="shared" si="399"/>
        <v>#N/A</v>
      </c>
      <c r="U716" s="116" t="e">
        <f t="shared" si="399"/>
        <v>#N/A</v>
      </c>
      <c r="V716" s="116" t="e">
        <f t="shared" si="399"/>
        <v>#N/A</v>
      </c>
      <c r="W716" s="116" t="e">
        <f t="shared" si="399"/>
        <v>#N/A</v>
      </c>
      <c r="X716" s="116" t="e">
        <f t="shared" si="399"/>
        <v>#N/A</v>
      </c>
      <c r="Y716" s="116" t="e">
        <f t="shared" si="399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0">G38</f>
        <v>10</v>
      </c>
      <c r="H717" s="121">
        <f t="shared" si="400"/>
        <v>10</v>
      </c>
      <c r="I717" s="121">
        <f t="shared" si="400"/>
        <v>10</v>
      </c>
      <c r="J717" s="121">
        <f t="shared" si="400"/>
        <v>10</v>
      </c>
      <c r="K717" s="121">
        <f t="shared" si="400"/>
        <v>10</v>
      </c>
      <c r="L717" s="121">
        <f t="shared" si="400"/>
        <v>10</v>
      </c>
      <c r="M717" s="121">
        <f t="shared" si="400"/>
        <v>10</v>
      </c>
      <c r="N717" s="121">
        <f t="shared" si="400"/>
        <v>10</v>
      </c>
      <c r="O717" s="121">
        <f t="shared" si="400"/>
        <v>10</v>
      </c>
      <c r="P717" s="122">
        <f>SUM(G717:O717)</f>
        <v>90</v>
      </c>
      <c r="Q717" s="123">
        <f t="shared" ref="Q717:Y717" si="401">Q38</f>
        <v>10</v>
      </c>
      <c r="R717" s="121">
        <f t="shared" si="401"/>
        <v>10</v>
      </c>
      <c r="S717" s="121">
        <f t="shared" si="401"/>
        <v>10</v>
      </c>
      <c r="T717" s="121">
        <f t="shared" si="401"/>
        <v>10</v>
      </c>
      <c r="U717" s="121">
        <f t="shared" si="401"/>
        <v>10</v>
      </c>
      <c r="V717" s="121">
        <f t="shared" si="401"/>
        <v>10</v>
      </c>
      <c r="W717" s="121">
        <f t="shared" si="401"/>
        <v>10</v>
      </c>
      <c r="X717" s="121">
        <f t="shared" si="401"/>
        <v>10</v>
      </c>
      <c r="Y717" s="124">
        <f t="shared" si="401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2">IF(H717-H714=-1,3+H716)+IF(H717-H714=0,2+H716)+IF(H717-H714=1,1+H716)+IF(H717-H714=2,H716)+IF(H717-H714=3,IF(H716-1&gt;0,H716-1,0))+IF(H717-H714=4,IF(H716-2&gt;0,H716-2,0))</f>
        <v>0</v>
      </c>
      <c r="I718" s="127">
        <f t="shared" si="402"/>
        <v>0</v>
      </c>
      <c r="J718" s="127">
        <f t="shared" si="402"/>
        <v>0</v>
      </c>
      <c r="K718" s="127">
        <f t="shared" si="402"/>
        <v>0</v>
      </c>
      <c r="L718" s="127">
        <f t="shared" si="402"/>
        <v>0</v>
      </c>
      <c r="M718" s="127">
        <f t="shared" si="402"/>
        <v>0</v>
      </c>
      <c r="N718" s="127">
        <f t="shared" si="402"/>
        <v>0</v>
      </c>
      <c r="O718" s="128">
        <f t="shared" si="402"/>
        <v>0</v>
      </c>
      <c r="P718" s="129">
        <f>SUM(G718:O718)</f>
        <v>0</v>
      </c>
      <c r="Q718" s="130">
        <f t="shared" ref="Q718:Y718" si="403">IF(Q717-Q714=-1,3+Q716)+IF(Q717-Q714=0,2+Q716)+IF(Q717-Q714=1,1+Q716)+IF(Q717-Q714=2,Q716)+IF(Q717-Q714=3,IF(Q716-1&gt;0,Q716-1,0))+IF(Q717-Q714=4,IF(Q716-2&gt;0,Q716-2,0))</f>
        <v>0</v>
      </c>
      <c r="R718" s="131">
        <f t="shared" si="403"/>
        <v>0</v>
      </c>
      <c r="S718" s="131">
        <f t="shared" si="403"/>
        <v>0</v>
      </c>
      <c r="T718" s="131">
        <f t="shared" si="403"/>
        <v>0</v>
      </c>
      <c r="U718" s="131">
        <f t="shared" si="403"/>
        <v>0</v>
      </c>
      <c r="V718" s="131">
        <f t="shared" si="403"/>
        <v>0</v>
      </c>
      <c r="W718" s="131">
        <f t="shared" si="403"/>
        <v>0</v>
      </c>
      <c r="X718" s="131">
        <f t="shared" si="403"/>
        <v>0</v>
      </c>
      <c r="Y718" s="128">
        <f t="shared" si="403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4">IF(G717-G714=-2,4)+IF(G717-G714=-1,3)+IF(G717-G714=0,2)+IF(G717-G714=1,1)+IF(G717-G714&gt;2,0)</f>
        <v>0</v>
      </c>
      <c r="H719" s="134">
        <f t="shared" si="404"/>
        <v>0</v>
      </c>
      <c r="I719" s="134">
        <f t="shared" si="404"/>
        <v>0</v>
      </c>
      <c r="J719" s="134">
        <f t="shared" si="404"/>
        <v>0</v>
      </c>
      <c r="K719" s="134">
        <f t="shared" si="404"/>
        <v>0</v>
      </c>
      <c r="L719" s="134">
        <f t="shared" si="404"/>
        <v>0</v>
      </c>
      <c r="M719" s="134">
        <f t="shared" si="404"/>
        <v>0</v>
      </c>
      <c r="N719" s="134">
        <f t="shared" si="404"/>
        <v>0</v>
      </c>
      <c r="O719" s="135">
        <f t="shared" si="404"/>
        <v>0</v>
      </c>
      <c r="P719" s="136">
        <f>SUM(G719:O719)</f>
        <v>0</v>
      </c>
      <c r="Q719" s="135">
        <f t="shared" ref="Q719:Y719" si="405">IF(Q717-Q714=-2,4)+IF(Q717-Q714=-1,3)+IF(Q717-Q714=0,2)+IF(Q717-Q714=1,1)+IF(Q717-Q714&gt;2,0)</f>
        <v>0</v>
      </c>
      <c r="R719" s="135">
        <f t="shared" si="405"/>
        <v>0</v>
      </c>
      <c r="S719" s="135">
        <f t="shared" si="405"/>
        <v>0</v>
      </c>
      <c r="T719" s="135">
        <f t="shared" si="405"/>
        <v>0</v>
      </c>
      <c r="U719" s="135">
        <f t="shared" si="405"/>
        <v>0</v>
      </c>
      <c r="V719" s="135">
        <f t="shared" si="405"/>
        <v>0</v>
      </c>
      <c r="W719" s="135">
        <f t="shared" si="405"/>
        <v>0</v>
      </c>
      <c r="X719" s="135">
        <f t="shared" si="405"/>
        <v>0</v>
      </c>
      <c r="Y719" s="135">
        <f t="shared" si="405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6">H717-H714</f>
        <v>6</v>
      </c>
      <c r="I720" s="24">
        <f t="shared" si="406"/>
        <v>5</v>
      </c>
      <c r="J720" s="24">
        <f t="shared" si="406"/>
        <v>6</v>
      </c>
      <c r="K720" s="24">
        <f t="shared" si="406"/>
        <v>7</v>
      </c>
      <c r="L720" s="24">
        <f t="shared" si="406"/>
        <v>5</v>
      </c>
      <c r="M720" s="24">
        <f t="shared" si="406"/>
        <v>7</v>
      </c>
      <c r="N720" s="24">
        <f t="shared" si="406"/>
        <v>5</v>
      </c>
      <c r="O720" s="15">
        <f t="shared" si="406"/>
        <v>7</v>
      </c>
      <c r="P720" s="15"/>
      <c r="Q720" s="15">
        <f t="shared" ref="Q720:Y720" si="407">Q717-Q714</f>
        <v>6</v>
      </c>
      <c r="R720" s="15">
        <f t="shared" si="407"/>
        <v>6</v>
      </c>
      <c r="S720" s="15">
        <f t="shared" si="407"/>
        <v>7</v>
      </c>
      <c r="T720" s="15">
        <f t="shared" si="407"/>
        <v>5</v>
      </c>
      <c r="U720" s="15">
        <f t="shared" si="407"/>
        <v>7</v>
      </c>
      <c r="V720" s="15">
        <f t="shared" si="407"/>
        <v>6</v>
      </c>
      <c r="W720" s="15">
        <f t="shared" si="407"/>
        <v>6</v>
      </c>
      <c r="X720" s="15">
        <f t="shared" si="407"/>
        <v>5</v>
      </c>
      <c r="Y720" s="15">
        <f t="shared" si="407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37684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8">H$9</f>
        <v>4</v>
      </c>
      <c r="I737" s="103">
        <f t="shared" si="408"/>
        <v>5</v>
      </c>
      <c r="J737" s="103">
        <f t="shared" si="408"/>
        <v>4</v>
      </c>
      <c r="K737" s="103">
        <f t="shared" si="408"/>
        <v>3</v>
      </c>
      <c r="L737" s="103">
        <f t="shared" si="408"/>
        <v>5</v>
      </c>
      <c r="M737" s="103">
        <f t="shared" si="408"/>
        <v>3</v>
      </c>
      <c r="N737" s="103">
        <f t="shared" si="408"/>
        <v>5</v>
      </c>
      <c r="O737" s="103">
        <f t="shared" si="408"/>
        <v>3</v>
      </c>
      <c r="P737" s="104">
        <f>SUM(G737:O737)</f>
        <v>36</v>
      </c>
      <c r="Q737" s="103">
        <f t="shared" ref="Q737:Y737" si="409">Q$9</f>
        <v>4</v>
      </c>
      <c r="R737" s="105">
        <f t="shared" si="409"/>
        <v>4</v>
      </c>
      <c r="S737" s="105">
        <f t="shared" si="409"/>
        <v>3</v>
      </c>
      <c r="T737" s="105">
        <f t="shared" si="409"/>
        <v>5</v>
      </c>
      <c r="U737" s="105">
        <f t="shared" si="409"/>
        <v>3</v>
      </c>
      <c r="V737" s="105">
        <f t="shared" si="409"/>
        <v>4</v>
      </c>
      <c r="W737" s="105">
        <f t="shared" si="409"/>
        <v>4</v>
      </c>
      <c r="X737" s="105">
        <f t="shared" si="409"/>
        <v>5</v>
      </c>
      <c r="Y737" s="106">
        <f t="shared" si="409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410">H$10</f>
        <v>8</v>
      </c>
      <c r="I738" s="108">
        <f t="shared" si="410"/>
        <v>12</v>
      </c>
      <c r="J738" s="108">
        <f t="shared" si="410"/>
        <v>14</v>
      </c>
      <c r="K738" s="108">
        <f t="shared" si="410"/>
        <v>2</v>
      </c>
      <c r="L738" s="108">
        <f t="shared" si="410"/>
        <v>10</v>
      </c>
      <c r="M738" s="108">
        <f t="shared" si="410"/>
        <v>18</v>
      </c>
      <c r="N738" s="108">
        <f t="shared" si="410"/>
        <v>16</v>
      </c>
      <c r="O738" s="109">
        <f t="shared" si="410"/>
        <v>6</v>
      </c>
      <c r="P738" s="110"/>
      <c r="Q738" s="111">
        <f t="shared" ref="Q738:Y738" si="411">Q$10</f>
        <v>1</v>
      </c>
      <c r="R738" s="112">
        <f t="shared" si="411"/>
        <v>9</v>
      </c>
      <c r="S738" s="112">
        <f t="shared" si="411"/>
        <v>11</v>
      </c>
      <c r="T738" s="112">
        <f t="shared" si="411"/>
        <v>5</v>
      </c>
      <c r="U738" s="112">
        <f t="shared" si="411"/>
        <v>17</v>
      </c>
      <c r="V738" s="112">
        <f t="shared" si="411"/>
        <v>15</v>
      </c>
      <c r="W738" s="112">
        <f t="shared" si="411"/>
        <v>3</v>
      </c>
      <c r="X738" s="112">
        <f t="shared" si="411"/>
        <v>13</v>
      </c>
      <c r="Y738" s="109">
        <f t="shared" si="411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2">IF($Q734&lt;=18,IF(H738&lt;=$Q734,1,0),IF($Q734&lt;=36,IF(H738&lt;=($Q734-18),2,1),IF($Q734&lt;=54,IF(H738&lt;=($Q734-36),3,2),IF($Q734&gt;54,IF(H738&lt;=($Q734-54),4,3)))))</f>
        <v>#N/A</v>
      </c>
      <c r="I739" s="115" t="e">
        <f t="shared" si="412"/>
        <v>#N/A</v>
      </c>
      <c r="J739" s="115" t="e">
        <f t="shared" si="412"/>
        <v>#N/A</v>
      </c>
      <c r="K739" s="115" t="e">
        <f t="shared" si="412"/>
        <v>#N/A</v>
      </c>
      <c r="L739" s="115" t="e">
        <f t="shared" si="412"/>
        <v>#N/A</v>
      </c>
      <c r="M739" s="115" t="e">
        <f t="shared" si="412"/>
        <v>#N/A</v>
      </c>
      <c r="N739" s="115" t="e">
        <f t="shared" si="412"/>
        <v>#N/A</v>
      </c>
      <c r="O739" s="116" t="e">
        <f t="shared" si="412"/>
        <v>#N/A</v>
      </c>
      <c r="P739" s="117" t="e">
        <f>SUM(G739:O739)</f>
        <v>#N/A</v>
      </c>
      <c r="Q739" s="116" t="e">
        <f t="shared" ref="Q739:Y739" si="413">IF($Q734&lt;=18,IF(Q738&lt;=$Q734,1,0),IF($Q734&lt;=36,IF(Q738&lt;=($Q734-18),2,1),IF($Q734&lt;=54,IF(Q738&lt;=($Q734-36),3,2),IF($Q734&gt;54,IF(Q738&lt;=($Q734-54),4,3)))))</f>
        <v>#N/A</v>
      </c>
      <c r="R739" s="116" t="e">
        <f t="shared" si="413"/>
        <v>#N/A</v>
      </c>
      <c r="S739" s="116" t="e">
        <f t="shared" si="413"/>
        <v>#N/A</v>
      </c>
      <c r="T739" s="116" t="e">
        <f t="shared" si="413"/>
        <v>#N/A</v>
      </c>
      <c r="U739" s="116" t="e">
        <f t="shared" si="413"/>
        <v>#N/A</v>
      </c>
      <c r="V739" s="116" t="e">
        <f t="shared" si="413"/>
        <v>#N/A</v>
      </c>
      <c r="W739" s="116" t="e">
        <f t="shared" si="413"/>
        <v>#N/A</v>
      </c>
      <c r="X739" s="116" t="e">
        <f t="shared" si="413"/>
        <v>#N/A</v>
      </c>
      <c r="Y739" s="116" t="e">
        <f t="shared" si="413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4">G39</f>
        <v>10</v>
      </c>
      <c r="H740" s="121">
        <f t="shared" si="414"/>
        <v>10</v>
      </c>
      <c r="I740" s="121">
        <f t="shared" si="414"/>
        <v>10</v>
      </c>
      <c r="J740" s="121">
        <f t="shared" si="414"/>
        <v>10</v>
      </c>
      <c r="K740" s="121">
        <f t="shared" si="414"/>
        <v>10</v>
      </c>
      <c r="L740" s="121">
        <f t="shared" si="414"/>
        <v>10</v>
      </c>
      <c r="M740" s="121">
        <f t="shared" si="414"/>
        <v>10</v>
      </c>
      <c r="N740" s="121">
        <f t="shared" si="414"/>
        <v>10</v>
      </c>
      <c r="O740" s="121">
        <f t="shared" si="414"/>
        <v>10</v>
      </c>
      <c r="P740" s="122">
        <f>SUM(G740:O740)</f>
        <v>90</v>
      </c>
      <c r="Q740" s="123">
        <f t="shared" ref="Q740:Y740" si="415">Q39</f>
        <v>10</v>
      </c>
      <c r="R740" s="121">
        <f t="shared" si="415"/>
        <v>10</v>
      </c>
      <c r="S740" s="121">
        <f t="shared" si="415"/>
        <v>10</v>
      </c>
      <c r="T740" s="121">
        <f t="shared" si="415"/>
        <v>10</v>
      </c>
      <c r="U740" s="121">
        <f t="shared" si="415"/>
        <v>10</v>
      </c>
      <c r="V740" s="121">
        <f t="shared" si="415"/>
        <v>10</v>
      </c>
      <c r="W740" s="121">
        <f t="shared" si="415"/>
        <v>10</v>
      </c>
      <c r="X740" s="121">
        <f t="shared" si="415"/>
        <v>10</v>
      </c>
      <c r="Y740" s="124">
        <f t="shared" si="41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6">IF(H740-H737=-1,3+H739)+IF(H740-H737=0,2+H739)+IF(H740-H737=1,1+H739)+IF(H740-H737=2,H739)+IF(H740-H737=3,IF(H739-1&gt;0,H739-1,0))+IF(H740-H737=4,IF(H739-2&gt;0,H739-2,0))</f>
        <v>0</v>
      </c>
      <c r="I741" s="127">
        <f t="shared" si="416"/>
        <v>0</v>
      </c>
      <c r="J741" s="127">
        <f t="shared" si="416"/>
        <v>0</v>
      </c>
      <c r="K741" s="127">
        <f t="shared" si="416"/>
        <v>0</v>
      </c>
      <c r="L741" s="127">
        <f t="shared" si="416"/>
        <v>0</v>
      </c>
      <c r="M741" s="127">
        <f t="shared" si="416"/>
        <v>0</v>
      </c>
      <c r="N741" s="127">
        <f t="shared" si="416"/>
        <v>0</v>
      </c>
      <c r="O741" s="128">
        <f t="shared" si="416"/>
        <v>0</v>
      </c>
      <c r="P741" s="129">
        <f>SUM(G741:O741)</f>
        <v>0</v>
      </c>
      <c r="Q741" s="130">
        <f t="shared" ref="Q741:Y741" si="417">IF(Q740-Q737=-1,3+Q739)+IF(Q740-Q737=0,2+Q739)+IF(Q740-Q737=1,1+Q739)+IF(Q740-Q737=2,Q739)+IF(Q740-Q737=3,IF(Q739-1&gt;0,Q739-1,0))+IF(Q740-Q737=4,IF(Q739-2&gt;0,Q739-2,0))</f>
        <v>0</v>
      </c>
      <c r="R741" s="131">
        <f t="shared" si="417"/>
        <v>0</v>
      </c>
      <c r="S741" s="131">
        <f t="shared" si="417"/>
        <v>0</v>
      </c>
      <c r="T741" s="131">
        <f t="shared" si="417"/>
        <v>0</v>
      </c>
      <c r="U741" s="131">
        <f t="shared" si="417"/>
        <v>0</v>
      </c>
      <c r="V741" s="131">
        <f t="shared" si="417"/>
        <v>0</v>
      </c>
      <c r="W741" s="131">
        <f t="shared" si="417"/>
        <v>0</v>
      </c>
      <c r="X741" s="131">
        <f t="shared" si="417"/>
        <v>0</v>
      </c>
      <c r="Y741" s="128">
        <f t="shared" si="41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8">IF(G740-G737=-2,4)+IF(G740-G737=-1,3)+IF(G740-G737=0,2)+IF(G740-G737=1,1)+IF(G740-G737&gt;2,0)</f>
        <v>0</v>
      </c>
      <c r="H742" s="134">
        <f t="shared" si="418"/>
        <v>0</v>
      </c>
      <c r="I742" s="134">
        <f t="shared" si="418"/>
        <v>0</v>
      </c>
      <c r="J742" s="134">
        <f t="shared" si="418"/>
        <v>0</v>
      </c>
      <c r="K742" s="134">
        <f t="shared" si="418"/>
        <v>0</v>
      </c>
      <c r="L742" s="134">
        <f t="shared" si="418"/>
        <v>0</v>
      </c>
      <c r="M742" s="134">
        <f t="shared" si="418"/>
        <v>0</v>
      </c>
      <c r="N742" s="134">
        <f t="shared" si="418"/>
        <v>0</v>
      </c>
      <c r="O742" s="135">
        <f t="shared" si="418"/>
        <v>0</v>
      </c>
      <c r="P742" s="136">
        <f>SUM(G742:O742)</f>
        <v>0</v>
      </c>
      <c r="Q742" s="135">
        <f t="shared" ref="Q742:Y742" si="419">IF(Q740-Q737=-2,4)+IF(Q740-Q737=-1,3)+IF(Q740-Q737=0,2)+IF(Q740-Q737=1,1)+IF(Q740-Q737&gt;2,0)</f>
        <v>0</v>
      </c>
      <c r="R742" s="135">
        <f t="shared" si="419"/>
        <v>0</v>
      </c>
      <c r="S742" s="135">
        <f t="shared" si="419"/>
        <v>0</v>
      </c>
      <c r="T742" s="135">
        <f t="shared" si="419"/>
        <v>0</v>
      </c>
      <c r="U742" s="135">
        <f t="shared" si="419"/>
        <v>0</v>
      </c>
      <c r="V742" s="135">
        <f t="shared" si="419"/>
        <v>0</v>
      </c>
      <c r="W742" s="135">
        <f t="shared" si="419"/>
        <v>0</v>
      </c>
      <c r="X742" s="135">
        <f t="shared" si="419"/>
        <v>0</v>
      </c>
      <c r="Y742" s="135">
        <f t="shared" si="41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0">H740-H737</f>
        <v>6</v>
      </c>
      <c r="I743" s="24">
        <f t="shared" si="420"/>
        <v>5</v>
      </c>
      <c r="J743" s="24">
        <f t="shared" si="420"/>
        <v>6</v>
      </c>
      <c r="K743" s="24">
        <f t="shared" si="420"/>
        <v>7</v>
      </c>
      <c r="L743" s="24">
        <f t="shared" si="420"/>
        <v>5</v>
      </c>
      <c r="M743" s="24">
        <f t="shared" si="420"/>
        <v>7</v>
      </c>
      <c r="N743" s="24">
        <f t="shared" si="420"/>
        <v>5</v>
      </c>
      <c r="O743" s="15">
        <f t="shared" si="420"/>
        <v>7</v>
      </c>
      <c r="P743" s="15"/>
      <c r="Q743" s="15">
        <f t="shared" ref="Q743:Y743" si="421">Q740-Q737</f>
        <v>6</v>
      </c>
      <c r="R743" s="15">
        <f t="shared" si="421"/>
        <v>6</v>
      </c>
      <c r="S743" s="15">
        <f t="shared" si="421"/>
        <v>7</v>
      </c>
      <c r="T743" s="15">
        <f t="shared" si="421"/>
        <v>5</v>
      </c>
      <c r="U743" s="15">
        <f t="shared" si="421"/>
        <v>7</v>
      </c>
      <c r="V743" s="15">
        <f t="shared" si="421"/>
        <v>6</v>
      </c>
      <c r="W743" s="15">
        <f t="shared" si="421"/>
        <v>6</v>
      </c>
      <c r="X743" s="15">
        <f t="shared" si="421"/>
        <v>5</v>
      </c>
      <c r="Y743" s="15">
        <f t="shared" si="42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37684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2">H$9</f>
        <v>4</v>
      </c>
      <c r="I760" s="103">
        <f t="shared" si="422"/>
        <v>5</v>
      </c>
      <c r="J760" s="103">
        <f t="shared" si="422"/>
        <v>4</v>
      </c>
      <c r="K760" s="103">
        <f t="shared" si="422"/>
        <v>3</v>
      </c>
      <c r="L760" s="103">
        <f t="shared" si="422"/>
        <v>5</v>
      </c>
      <c r="M760" s="103">
        <f t="shared" si="422"/>
        <v>3</v>
      </c>
      <c r="N760" s="103">
        <f t="shared" si="422"/>
        <v>5</v>
      </c>
      <c r="O760" s="103">
        <f t="shared" si="422"/>
        <v>3</v>
      </c>
      <c r="P760" s="104">
        <f>SUM(G760:O760)</f>
        <v>36</v>
      </c>
      <c r="Q760" s="103">
        <f t="shared" ref="Q760:Y760" si="423">Q$9</f>
        <v>4</v>
      </c>
      <c r="R760" s="105">
        <f t="shared" si="423"/>
        <v>4</v>
      </c>
      <c r="S760" s="105">
        <f t="shared" si="423"/>
        <v>3</v>
      </c>
      <c r="T760" s="105">
        <f t="shared" si="423"/>
        <v>5</v>
      </c>
      <c r="U760" s="105">
        <f t="shared" si="423"/>
        <v>3</v>
      </c>
      <c r="V760" s="105">
        <f t="shared" si="423"/>
        <v>4</v>
      </c>
      <c r="W760" s="105">
        <f t="shared" si="423"/>
        <v>4</v>
      </c>
      <c r="X760" s="105">
        <f t="shared" si="423"/>
        <v>5</v>
      </c>
      <c r="Y760" s="106">
        <f t="shared" si="42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424">H$10</f>
        <v>8</v>
      </c>
      <c r="I761" s="108">
        <f t="shared" si="424"/>
        <v>12</v>
      </c>
      <c r="J761" s="108">
        <f t="shared" si="424"/>
        <v>14</v>
      </c>
      <c r="K761" s="108">
        <f t="shared" si="424"/>
        <v>2</v>
      </c>
      <c r="L761" s="108">
        <f t="shared" si="424"/>
        <v>10</v>
      </c>
      <c r="M761" s="108">
        <f t="shared" si="424"/>
        <v>18</v>
      </c>
      <c r="N761" s="108">
        <f t="shared" si="424"/>
        <v>16</v>
      </c>
      <c r="O761" s="109">
        <f t="shared" si="424"/>
        <v>6</v>
      </c>
      <c r="P761" s="110"/>
      <c r="Q761" s="111">
        <f t="shared" ref="Q761:Y761" si="425">Q$10</f>
        <v>1</v>
      </c>
      <c r="R761" s="112">
        <f t="shared" si="425"/>
        <v>9</v>
      </c>
      <c r="S761" s="112">
        <f t="shared" si="425"/>
        <v>11</v>
      </c>
      <c r="T761" s="112">
        <f t="shared" si="425"/>
        <v>5</v>
      </c>
      <c r="U761" s="112">
        <f t="shared" si="425"/>
        <v>17</v>
      </c>
      <c r="V761" s="112">
        <f t="shared" si="425"/>
        <v>15</v>
      </c>
      <c r="W761" s="112">
        <f t="shared" si="425"/>
        <v>3</v>
      </c>
      <c r="X761" s="112">
        <f t="shared" si="425"/>
        <v>13</v>
      </c>
      <c r="Y761" s="109">
        <f t="shared" si="42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6">IF($Q757&lt;=18,IF(H761&lt;=$Q757,1,0),IF($Q757&lt;=36,IF(H761&lt;=($Q757-18),2,1),IF($Q757&lt;=54,IF(H761&lt;=($Q757-36),3,2),IF($Q757&gt;54,IF(H761&lt;=($Q757-54),4,3)))))</f>
        <v>#N/A</v>
      </c>
      <c r="I762" s="115" t="e">
        <f t="shared" si="426"/>
        <v>#N/A</v>
      </c>
      <c r="J762" s="115" t="e">
        <f t="shared" si="426"/>
        <v>#N/A</v>
      </c>
      <c r="K762" s="115" t="e">
        <f t="shared" si="426"/>
        <v>#N/A</v>
      </c>
      <c r="L762" s="115" t="e">
        <f t="shared" si="426"/>
        <v>#N/A</v>
      </c>
      <c r="M762" s="115" t="e">
        <f t="shared" si="426"/>
        <v>#N/A</v>
      </c>
      <c r="N762" s="115" t="e">
        <f t="shared" si="426"/>
        <v>#N/A</v>
      </c>
      <c r="O762" s="116" t="e">
        <f t="shared" si="426"/>
        <v>#N/A</v>
      </c>
      <c r="P762" s="117" t="e">
        <f>SUM(G762:O762)</f>
        <v>#N/A</v>
      </c>
      <c r="Q762" s="116" t="e">
        <f t="shared" ref="Q762:Y762" si="427">IF($Q757&lt;=18,IF(Q761&lt;=$Q757,1,0),IF($Q757&lt;=36,IF(Q761&lt;=($Q757-18),2,1),IF($Q757&lt;=54,IF(Q761&lt;=($Q757-36),3,2),IF($Q757&gt;54,IF(Q761&lt;=($Q757-54),4,3)))))</f>
        <v>#N/A</v>
      </c>
      <c r="R762" s="116" t="e">
        <f t="shared" si="427"/>
        <v>#N/A</v>
      </c>
      <c r="S762" s="116" t="e">
        <f t="shared" si="427"/>
        <v>#N/A</v>
      </c>
      <c r="T762" s="116" t="e">
        <f t="shared" si="427"/>
        <v>#N/A</v>
      </c>
      <c r="U762" s="116" t="e">
        <f t="shared" si="427"/>
        <v>#N/A</v>
      </c>
      <c r="V762" s="116" t="e">
        <f t="shared" si="427"/>
        <v>#N/A</v>
      </c>
      <c r="W762" s="116" t="e">
        <f t="shared" si="427"/>
        <v>#N/A</v>
      </c>
      <c r="X762" s="116" t="e">
        <f t="shared" si="427"/>
        <v>#N/A</v>
      </c>
      <c r="Y762" s="116" t="e">
        <f t="shared" si="427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8">G40</f>
        <v>10</v>
      </c>
      <c r="H763" s="121">
        <f t="shared" si="428"/>
        <v>10</v>
      </c>
      <c r="I763" s="121">
        <f t="shared" si="428"/>
        <v>10</v>
      </c>
      <c r="J763" s="121">
        <f t="shared" si="428"/>
        <v>10</v>
      </c>
      <c r="K763" s="121">
        <f t="shared" si="428"/>
        <v>10</v>
      </c>
      <c r="L763" s="121">
        <f t="shared" si="428"/>
        <v>10</v>
      </c>
      <c r="M763" s="121">
        <f t="shared" si="428"/>
        <v>10</v>
      </c>
      <c r="N763" s="121">
        <f t="shared" si="428"/>
        <v>10</v>
      </c>
      <c r="O763" s="121">
        <f t="shared" si="428"/>
        <v>10</v>
      </c>
      <c r="P763" s="122">
        <f>SUM(G763:O763)</f>
        <v>90</v>
      </c>
      <c r="Q763" s="123">
        <f t="shared" ref="Q763:Y763" si="429">Q40</f>
        <v>10</v>
      </c>
      <c r="R763" s="121">
        <f t="shared" si="429"/>
        <v>10</v>
      </c>
      <c r="S763" s="121">
        <f t="shared" si="429"/>
        <v>10</v>
      </c>
      <c r="T763" s="121">
        <f t="shared" si="429"/>
        <v>10</v>
      </c>
      <c r="U763" s="121">
        <f t="shared" si="429"/>
        <v>10</v>
      </c>
      <c r="V763" s="121">
        <f t="shared" si="429"/>
        <v>10</v>
      </c>
      <c r="W763" s="121">
        <f t="shared" si="429"/>
        <v>10</v>
      </c>
      <c r="X763" s="121">
        <f t="shared" si="429"/>
        <v>10</v>
      </c>
      <c r="Y763" s="124">
        <f t="shared" si="429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0">IF(H763-H760=-1,3+H762)+IF(H763-H760=0,2+H762)+IF(H763-H760=1,1+H762)+IF(H763-H760=2,H762)+IF(H763-H760=3,IF(H762-1&gt;0,H762-1,0))+IF(H763-H760=4,IF(H762-2&gt;0,H762-2,0))</f>
        <v>0</v>
      </c>
      <c r="I764" s="127">
        <f t="shared" si="430"/>
        <v>0</v>
      </c>
      <c r="J764" s="127">
        <f t="shared" si="430"/>
        <v>0</v>
      </c>
      <c r="K764" s="127">
        <f t="shared" si="430"/>
        <v>0</v>
      </c>
      <c r="L764" s="127">
        <f t="shared" si="430"/>
        <v>0</v>
      </c>
      <c r="M764" s="127">
        <f t="shared" si="430"/>
        <v>0</v>
      </c>
      <c r="N764" s="127">
        <f t="shared" si="430"/>
        <v>0</v>
      </c>
      <c r="O764" s="128">
        <f t="shared" si="430"/>
        <v>0</v>
      </c>
      <c r="P764" s="129">
        <f>SUM(G764:O764)</f>
        <v>0</v>
      </c>
      <c r="Q764" s="130">
        <f t="shared" ref="Q764:Y764" si="431">IF(Q763-Q760=-1,3+Q762)+IF(Q763-Q760=0,2+Q762)+IF(Q763-Q760=1,1+Q762)+IF(Q763-Q760=2,Q762)+IF(Q763-Q760=3,IF(Q762-1&gt;0,Q762-1,0))+IF(Q763-Q760=4,IF(Q762-2&gt;0,Q762-2,0))</f>
        <v>0</v>
      </c>
      <c r="R764" s="131">
        <f t="shared" si="431"/>
        <v>0</v>
      </c>
      <c r="S764" s="131">
        <f t="shared" si="431"/>
        <v>0</v>
      </c>
      <c r="T764" s="131">
        <f t="shared" si="431"/>
        <v>0</v>
      </c>
      <c r="U764" s="131">
        <f t="shared" si="431"/>
        <v>0</v>
      </c>
      <c r="V764" s="131">
        <f t="shared" si="431"/>
        <v>0</v>
      </c>
      <c r="W764" s="131">
        <f t="shared" si="431"/>
        <v>0</v>
      </c>
      <c r="X764" s="131">
        <f t="shared" si="431"/>
        <v>0</v>
      </c>
      <c r="Y764" s="128">
        <f t="shared" si="431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2">IF(G763-G760=-2,4)+IF(G763-G760=-1,3)+IF(G763-G760=0,2)+IF(G763-G760=1,1)+IF(G763-G760&gt;2,0)</f>
        <v>0</v>
      </c>
      <c r="H765" s="134">
        <f t="shared" si="432"/>
        <v>0</v>
      </c>
      <c r="I765" s="134">
        <f t="shared" si="432"/>
        <v>0</v>
      </c>
      <c r="J765" s="134">
        <f t="shared" si="432"/>
        <v>0</v>
      </c>
      <c r="K765" s="134">
        <f t="shared" si="432"/>
        <v>0</v>
      </c>
      <c r="L765" s="134">
        <f t="shared" si="432"/>
        <v>0</v>
      </c>
      <c r="M765" s="134">
        <f t="shared" si="432"/>
        <v>0</v>
      </c>
      <c r="N765" s="134">
        <f t="shared" si="432"/>
        <v>0</v>
      </c>
      <c r="O765" s="135">
        <f t="shared" si="432"/>
        <v>0</v>
      </c>
      <c r="P765" s="136">
        <f>SUM(G765:O765)</f>
        <v>0</v>
      </c>
      <c r="Q765" s="135">
        <f t="shared" ref="Q765:Y765" si="433">IF(Q763-Q760=-2,4)+IF(Q763-Q760=-1,3)+IF(Q763-Q760=0,2)+IF(Q763-Q760=1,1)+IF(Q763-Q760&gt;2,0)</f>
        <v>0</v>
      </c>
      <c r="R765" s="135">
        <f t="shared" si="433"/>
        <v>0</v>
      </c>
      <c r="S765" s="135">
        <f t="shared" si="433"/>
        <v>0</v>
      </c>
      <c r="T765" s="135">
        <f t="shared" si="433"/>
        <v>0</v>
      </c>
      <c r="U765" s="135">
        <f t="shared" si="433"/>
        <v>0</v>
      </c>
      <c r="V765" s="135">
        <f t="shared" si="433"/>
        <v>0</v>
      </c>
      <c r="W765" s="135">
        <f t="shared" si="433"/>
        <v>0</v>
      </c>
      <c r="X765" s="135">
        <f t="shared" si="433"/>
        <v>0</v>
      </c>
      <c r="Y765" s="135">
        <f t="shared" si="433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4">H763-H760</f>
        <v>6</v>
      </c>
      <c r="I766" s="24">
        <f t="shared" si="434"/>
        <v>5</v>
      </c>
      <c r="J766" s="24">
        <f t="shared" si="434"/>
        <v>6</v>
      </c>
      <c r="K766" s="24">
        <f t="shared" si="434"/>
        <v>7</v>
      </c>
      <c r="L766" s="24">
        <f t="shared" si="434"/>
        <v>5</v>
      </c>
      <c r="M766" s="24">
        <f t="shared" si="434"/>
        <v>7</v>
      </c>
      <c r="N766" s="24">
        <f t="shared" si="434"/>
        <v>5</v>
      </c>
      <c r="O766" s="15">
        <f t="shared" si="434"/>
        <v>7</v>
      </c>
      <c r="P766" s="15"/>
      <c r="Q766" s="15">
        <f t="shared" ref="Q766:Y766" si="435">Q763-Q760</f>
        <v>6</v>
      </c>
      <c r="R766" s="15">
        <f t="shared" si="435"/>
        <v>6</v>
      </c>
      <c r="S766" s="15">
        <f t="shared" si="435"/>
        <v>7</v>
      </c>
      <c r="T766" s="15">
        <f t="shared" si="435"/>
        <v>5</v>
      </c>
      <c r="U766" s="15">
        <f t="shared" si="435"/>
        <v>7</v>
      </c>
      <c r="V766" s="15">
        <f t="shared" si="435"/>
        <v>6</v>
      </c>
      <c r="W766" s="15">
        <f t="shared" si="435"/>
        <v>6</v>
      </c>
      <c r="X766" s="15">
        <f t="shared" si="435"/>
        <v>5</v>
      </c>
      <c r="Y766" s="15">
        <f t="shared" si="435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47B2-1AC4-4CD3-9A14-3DD7E96CFD15}">
  <sheetPr codeName="Feuil2"/>
  <dimension ref="B1:AR778"/>
  <sheetViews>
    <sheetView showGridLines="0" zoomScale="60" zoomScaleNormal="60" workbookViewId="0">
      <selection activeCell="U15" sqref="U15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37684</v>
      </c>
      <c r="E3" s="21"/>
      <c r="F3" s="189" t="s">
        <v>106</v>
      </c>
      <c r="G3" s="203">
        <v>133</v>
      </c>
      <c r="H3" s="205">
        <v>68.599999999999994</v>
      </c>
      <c r="I3" s="203">
        <v>133</v>
      </c>
      <c r="J3" s="205">
        <v>68.599999999999994</v>
      </c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>
        <v>133</v>
      </c>
      <c r="J4" s="187">
        <v>68.599999999999994</v>
      </c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>
        <v>128</v>
      </c>
      <c r="H5" s="188">
        <v>63</v>
      </c>
      <c r="I5" s="204">
        <v>128</v>
      </c>
      <c r="J5" s="188">
        <v>63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>
        <v>120</v>
      </c>
      <c r="H6" s="187">
        <v>60</v>
      </c>
      <c r="I6" s="193">
        <v>120</v>
      </c>
      <c r="J6" s="187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/>
      <c r="D11" s="8"/>
      <c r="E11" s="51">
        <v>20</v>
      </c>
      <c r="F11" s="73"/>
      <c r="G11" s="74">
        <v>10</v>
      </c>
      <c r="H11" s="75">
        <v>10</v>
      </c>
      <c r="I11" s="75">
        <v>10</v>
      </c>
      <c r="J11" s="75">
        <v>10</v>
      </c>
      <c r="K11" s="75">
        <v>10</v>
      </c>
      <c r="L11" s="75">
        <v>10</v>
      </c>
      <c r="M11" s="75">
        <v>10</v>
      </c>
      <c r="N11" s="75">
        <v>10</v>
      </c>
      <c r="O11" s="76">
        <v>10</v>
      </c>
      <c r="P11" s="77">
        <f t="shared" ref="P11:P29" si="0">SUM(G11:O11)</f>
        <v>90</v>
      </c>
      <c r="Q11" s="78">
        <v>10</v>
      </c>
      <c r="R11" s="75">
        <v>10</v>
      </c>
      <c r="S11" s="75">
        <v>10</v>
      </c>
      <c r="T11" s="75">
        <v>10</v>
      </c>
      <c r="U11" s="75">
        <v>10</v>
      </c>
      <c r="V11" s="75">
        <v>10</v>
      </c>
      <c r="W11" s="75">
        <v>10</v>
      </c>
      <c r="X11" s="75">
        <v>10</v>
      </c>
      <c r="Y11" s="76">
        <v>10</v>
      </c>
      <c r="Z11" s="58">
        <f t="shared" ref="Z11:Z40" si="1">SUM(Q11:Y11)</f>
        <v>90</v>
      </c>
      <c r="AA11" s="59">
        <f t="shared" ref="AA11:AA40" si="2">SUM(P11+Z11)</f>
        <v>180</v>
      </c>
      <c r="AB11" s="199" t="s">
        <v>105</v>
      </c>
      <c r="AC11" s="200" t="s">
        <v>95</v>
      </c>
      <c r="AD11" s="2"/>
      <c r="AE11" s="60">
        <f>$AA$97</f>
        <v>0</v>
      </c>
      <c r="AF11" s="60">
        <f>RANK(AE11,AE$11:AE$40,0)+COUNTIF(AE11:$AE$11,AE11)-1</f>
        <v>1</v>
      </c>
      <c r="AG11" s="60">
        <f>RANK(AE11,AE$11:AE$40,0)</f>
        <v>1</v>
      </c>
      <c r="AH11" s="60">
        <f>IF(ISBLANK($C11),0,1)*INDEX('Allocation Points'!$B$3:$AG$32,AG11,COUNTIF(AG$11:AG$40,AG11)+2)</f>
        <v>0</v>
      </c>
      <c r="AI11" s="68"/>
      <c r="AJ11" s="60">
        <f>AA98</f>
        <v>0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0</v>
      </c>
      <c r="AN11" s="68"/>
      <c r="AO11" s="60">
        <f>AA96</f>
        <v>180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0</v>
      </c>
    </row>
    <row r="12" spans="2:44" x14ac:dyDescent="0.25">
      <c r="B12" s="61">
        <v>2</v>
      </c>
      <c r="C12" s="7"/>
      <c r="D12" s="9"/>
      <c r="E12" s="51">
        <v>20</v>
      </c>
      <c r="F12" s="73"/>
      <c r="G12" s="74">
        <v>10</v>
      </c>
      <c r="H12" s="75">
        <v>10</v>
      </c>
      <c r="I12" s="75">
        <v>10</v>
      </c>
      <c r="J12" s="75">
        <v>10</v>
      </c>
      <c r="K12" s="75">
        <v>10</v>
      </c>
      <c r="L12" s="75">
        <v>10</v>
      </c>
      <c r="M12" s="75">
        <v>10</v>
      </c>
      <c r="N12" s="75">
        <v>10</v>
      </c>
      <c r="O12" s="76">
        <v>10</v>
      </c>
      <c r="P12" s="77">
        <f t="shared" si="0"/>
        <v>90</v>
      </c>
      <c r="Q12" s="78">
        <v>10</v>
      </c>
      <c r="R12" s="75">
        <v>10</v>
      </c>
      <c r="S12" s="75">
        <v>10</v>
      </c>
      <c r="T12" s="75">
        <v>10</v>
      </c>
      <c r="U12" s="75">
        <v>10</v>
      </c>
      <c r="V12" s="75">
        <v>10</v>
      </c>
      <c r="W12" s="75">
        <v>10</v>
      </c>
      <c r="X12" s="75">
        <v>10</v>
      </c>
      <c r="Y12" s="76">
        <v>10</v>
      </c>
      <c r="Z12" s="62">
        <f t="shared" si="1"/>
        <v>90</v>
      </c>
      <c r="AA12" s="63">
        <f t="shared" si="2"/>
        <v>180</v>
      </c>
      <c r="AB12" s="201" t="s">
        <v>105</v>
      </c>
      <c r="AC12" s="202" t="s">
        <v>95</v>
      </c>
      <c r="AE12" s="64">
        <f>$AA$120</f>
        <v>0</v>
      </c>
      <c r="AF12" s="4">
        <f>RANK(AE12,AE$11:AE$40,0)+COUNTIF(AE$11:$AE12,AE12)-1</f>
        <v>2</v>
      </c>
      <c r="AG12" s="4">
        <f t="shared" ref="AG12:AG40" si="3">RANK(AE12,AE$11:AE$40,0)</f>
        <v>1</v>
      </c>
      <c r="AH12" s="4">
        <f>IF(ISBLANK($C12),0,1)*INDEX('Allocation Points'!$B$3:$AG$32,AG12,COUNTIF(AG$11:AG$40,AG12)+2)</f>
        <v>0</v>
      </c>
      <c r="AI12" s="68"/>
      <c r="AJ12" s="64">
        <f>AA121</f>
        <v>0</v>
      </c>
      <c r="AK12" s="4">
        <f>RANK(AJ12,AJ$11:AJ$40,0)+COUNTIF(AJ$11:$AJ12,AJ12)-1</f>
        <v>2</v>
      </c>
      <c r="AL12" s="4">
        <f t="shared" ref="AL12:AL40" si="4">RANK(AJ12,AJ$11:AJ$40,0)</f>
        <v>1</v>
      </c>
      <c r="AM12" s="4">
        <f>IF(ISBLANK($C12),0,1)*INDEX('Allocation Points'!$B$3:$AG$32,AL12,COUNTIF(AL$11:AL$40,AL12)+2)</f>
        <v>0</v>
      </c>
      <c r="AN12" s="68"/>
      <c r="AO12" s="64">
        <f>AA119</f>
        <v>180</v>
      </c>
      <c r="AP12" s="4">
        <f>RANK(AO12,AO$11:AO$40,1)+COUNTIF(AO$11:$AO12,AO12)-1</f>
        <v>2</v>
      </c>
      <c r="AQ12" s="4">
        <f t="shared" ref="AQ12:AQ40" si="5">RANK(AO12,AO$11:AO$40,1)</f>
        <v>1</v>
      </c>
      <c r="AR12" s="4">
        <f>IF(ISBLANK($C12),0,1)*INDEX('Allocation Points'!$B$3:$AG$32,AQ12,COUNTIF(AQ$11:AQ$40,AQ12)+2)</f>
        <v>0</v>
      </c>
    </row>
    <row r="13" spans="2:44" x14ac:dyDescent="0.25">
      <c r="B13" s="61">
        <v>3</v>
      </c>
      <c r="C13" s="7"/>
      <c r="D13" s="10"/>
      <c r="E13" s="51">
        <v>20</v>
      </c>
      <c r="F13" s="73"/>
      <c r="G13" s="74">
        <v>10</v>
      </c>
      <c r="H13" s="75">
        <v>10</v>
      </c>
      <c r="I13" s="75">
        <v>10</v>
      </c>
      <c r="J13" s="75">
        <v>10</v>
      </c>
      <c r="K13" s="75">
        <v>10</v>
      </c>
      <c r="L13" s="75">
        <v>10</v>
      </c>
      <c r="M13" s="75">
        <v>10</v>
      </c>
      <c r="N13" s="75">
        <v>10</v>
      </c>
      <c r="O13" s="76">
        <v>10</v>
      </c>
      <c r="P13" s="77">
        <f t="shared" si="0"/>
        <v>90</v>
      </c>
      <c r="Q13" s="78">
        <v>10</v>
      </c>
      <c r="R13" s="75">
        <v>10</v>
      </c>
      <c r="S13" s="75">
        <v>10</v>
      </c>
      <c r="T13" s="75">
        <v>10</v>
      </c>
      <c r="U13" s="75">
        <v>10</v>
      </c>
      <c r="V13" s="75">
        <v>10</v>
      </c>
      <c r="W13" s="75">
        <v>10</v>
      </c>
      <c r="X13" s="75">
        <v>10</v>
      </c>
      <c r="Y13" s="76">
        <v>10</v>
      </c>
      <c r="Z13" s="62">
        <f t="shared" si="1"/>
        <v>90</v>
      </c>
      <c r="AA13" s="63">
        <f t="shared" si="2"/>
        <v>180</v>
      </c>
      <c r="AB13" s="201" t="s">
        <v>105</v>
      </c>
      <c r="AC13" s="202" t="s">
        <v>95</v>
      </c>
      <c r="AD13" s="2"/>
      <c r="AE13" s="64">
        <f>$AA$143</f>
        <v>0</v>
      </c>
      <c r="AF13" s="4">
        <f>RANK(AE13,AE$11:AE$40,0)+COUNTIF(AE$11:$AE13,AE13)-1</f>
        <v>3</v>
      </c>
      <c r="AG13" s="4">
        <f t="shared" si="3"/>
        <v>1</v>
      </c>
      <c r="AH13" s="4">
        <f>IF(ISBLANK($C13),0,1)*INDEX('Allocation Points'!$B$3:$AG$32,AG13,COUNTIF(AG$11:AG$40,AG13)+2)</f>
        <v>0</v>
      </c>
      <c r="AI13" s="68"/>
      <c r="AJ13" s="64">
        <f>AA144</f>
        <v>0</v>
      </c>
      <c r="AK13" s="4">
        <f>RANK(AJ13,AJ$11:AJ$40,0)+COUNTIF(AJ$11:$AJ13,AJ13)-1</f>
        <v>3</v>
      </c>
      <c r="AL13" s="4">
        <f t="shared" si="4"/>
        <v>1</v>
      </c>
      <c r="AM13" s="4">
        <f>IF(ISBLANK($C13),0,1)*INDEX('Allocation Points'!$B$3:$AG$32,AL13,COUNTIF(AL$11:AL$40,AL13)+2)</f>
        <v>0</v>
      </c>
      <c r="AN13" s="68"/>
      <c r="AO13" s="64">
        <f>AA142</f>
        <v>180</v>
      </c>
      <c r="AP13" s="4">
        <f>RANK(AO13,AO$11:AO$40,1)+COUNTIF(AO$11:$AO13,AO13)-1</f>
        <v>3</v>
      </c>
      <c r="AQ13" s="4">
        <f t="shared" si="5"/>
        <v>1</v>
      </c>
      <c r="AR13" s="4">
        <f>IF(ISBLANK($C13),0,1)*INDEX('Allocation Points'!$B$3:$AG$32,AQ13,COUNTIF(AQ$11:AQ$40,AQ13)+2)</f>
        <v>0</v>
      </c>
    </row>
    <row r="14" spans="2:44" x14ac:dyDescent="0.25">
      <c r="B14" s="61">
        <v>4</v>
      </c>
      <c r="C14" s="11"/>
      <c r="D14" s="12"/>
      <c r="E14" s="51">
        <v>20</v>
      </c>
      <c r="F14" s="73"/>
      <c r="G14" s="74">
        <v>10</v>
      </c>
      <c r="H14" s="75">
        <v>10</v>
      </c>
      <c r="I14" s="75">
        <v>10</v>
      </c>
      <c r="J14" s="75">
        <v>10</v>
      </c>
      <c r="K14" s="75">
        <v>10</v>
      </c>
      <c r="L14" s="75">
        <v>10</v>
      </c>
      <c r="M14" s="75">
        <v>10</v>
      </c>
      <c r="N14" s="75">
        <v>10</v>
      </c>
      <c r="O14" s="76">
        <v>10</v>
      </c>
      <c r="P14" s="77">
        <f t="shared" si="0"/>
        <v>90</v>
      </c>
      <c r="Q14" s="78">
        <v>10</v>
      </c>
      <c r="R14" s="75">
        <v>10</v>
      </c>
      <c r="S14" s="75">
        <v>10</v>
      </c>
      <c r="T14" s="75">
        <v>10</v>
      </c>
      <c r="U14" s="75">
        <v>10</v>
      </c>
      <c r="V14" s="75">
        <v>10</v>
      </c>
      <c r="W14" s="75">
        <v>10</v>
      </c>
      <c r="X14" s="75">
        <v>10</v>
      </c>
      <c r="Y14" s="76">
        <v>10</v>
      </c>
      <c r="Z14" s="62">
        <f t="shared" si="1"/>
        <v>90</v>
      </c>
      <c r="AA14" s="63">
        <f t="shared" si="2"/>
        <v>180</v>
      </c>
      <c r="AB14" s="201" t="s">
        <v>105</v>
      </c>
      <c r="AC14" s="202" t="s">
        <v>95</v>
      </c>
      <c r="AE14" s="64">
        <f>$AA$166</f>
        <v>0</v>
      </c>
      <c r="AF14" s="4">
        <f>RANK(AE14,AE$11:AE$40,0)+COUNTIF(AE$11:$AE14,AE14)-1</f>
        <v>4</v>
      </c>
      <c r="AG14" s="4">
        <f t="shared" si="3"/>
        <v>1</v>
      </c>
      <c r="AH14" s="4">
        <f>IF(ISBLANK($C14),0,1)*INDEX('Allocation Points'!$B$3:$AG$32,AG14,COUNTIF(AG$11:AG$40,AG14)+2)</f>
        <v>0</v>
      </c>
      <c r="AI14" s="68"/>
      <c r="AJ14" s="64">
        <f>AA167</f>
        <v>0</v>
      </c>
      <c r="AK14" s="4">
        <f>RANK(AJ14,AJ$11:AJ$40,0)+COUNTIF(AJ$11:$AJ14,AJ14)-1</f>
        <v>4</v>
      </c>
      <c r="AL14" s="4">
        <f t="shared" si="4"/>
        <v>1</v>
      </c>
      <c r="AM14" s="4">
        <f>IF(ISBLANK($C14),0,1)*INDEX('Allocation Points'!$B$3:$AG$32,AL14,COUNTIF(AL$11:AL$40,AL14)+2)</f>
        <v>0</v>
      </c>
      <c r="AN14" s="68"/>
      <c r="AO14" s="64">
        <f>AA165</f>
        <v>180</v>
      </c>
      <c r="AP14" s="4">
        <f>RANK(AO14,AO$11:AO$40,1)+COUNTIF(AO$11:$AO14,AO14)-1</f>
        <v>4</v>
      </c>
      <c r="AQ14" s="4">
        <f t="shared" si="5"/>
        <v>1</v>
      </c>
      <c r="AR14" s="4">
        <f>IF(ISBLANK($C14),0,1)*INDEX('Allocation Points'!$B$3:$AG$32,AQ14,COUNTIF(AQ$11:AQ$40,AQ14)+2)</f>
        <v>0</v>
      </c>
    </row>
    <row r="15" spans="2:44" x14ac:dyDescent="0.25">
      <c r="B15" s="61">
        <v>5</v>
      </c>
      <c r="C15" s="65"/>
      <c r="D15" s="9"/>
      <c r="E15" s="51">
        <v>20</v>
      </c>
      <c r="F15" s="73"/>
      <c r="G15" s="74">
        <v>10</v>
      </c>
      <c r="H15" s="75">
        <v>10</v>
      </c>
      <c r="I15" s="75">
        <v>10</v>
      </c>
      <c r="J15" s="75">
        <v>10</v>
      </c>
      <c r="K15" s="75">
        <v>10</v>
      </c>
      <c r="L15" s="75">
        <v>10</v>
      </c>
      <c r="M15" s="75">
        <v>10</v>
      </c>
      <c r="N15" s="75">
        <v>10</v>
      </c>
      <c r="O15" s="76">
        <v>10</v>
      </c>
      <c r="P15" s="77">
        <f t="shared" si="0"/>
        <v>90</v>
      </c>
      <c r="Q15" s="78">
        <v>10</v>
      </c>
      <c r="R15" s="75">
        <v>10</v>
      </c>
      <c r="S15" s="75">
        <v>10</v>
      </c>
      <c r="T15" s="75">
        <v>10</v>
      </c>
      <c r="U15" s="75">
        <v>10</v>
      </c>
      <c r="V15" s="75">
        <v>10</v>
      </c>
      <c r="W15" s="75">
        <v>10</v>
      </c>
      <c r="X15" s="75">
        <v>10</v>
      </c>
      <c r="Y15" s="76">
        <v>10</v>
      </c>
      <c r="Z15" s="62">
        <f t="shared" si="1"/>
        <v>90</v>
      </c>
      <c r="AA15" s="63">
        <f t="shared" si="2"/>
        <v>180</v>
      </c>
      <c r="AB15" s="201" t="s">
        <v>105</v>
      </c>
      <c r="AC15" s="202" t="s">
        <v>95</v>
      </c>
      <c r="AD15" s="2"/>
      <c r="AE15" s="64">
        <f>$AA$189</f>
        <v>0</v>
      </c>
      <c r="AF15" s="4">
        <f>RANK(AE15,AE$11:AE$40,0)+COUNTIF(AE$11:$AE15,AE15)-1</f>
        <v>5</v>
      </c>
      <c r="AG15" s="4">
        <f t="shared" si="3"/>
        <v>1</v>
      </c>
      <c r="AH15" s="4">
        <f>IF(ISBLANK($C15),0,1)*INDEX('Allocation Points'!$B$3:$AG$32,AG15,COUNTIF(AG$11:AG$40,AG15)+2)</f>
        <v>0</v>
      </c>
      <c r="AI15" s="68"/>
      <c r="AJ15" s="64">
        <f>AA190</f>
        <v>0</v>
      </c>
      <c r="AK15" s="4">
        <f>RANK(AJ15,AJ$11:AJ$40,0)+COUNTIF(AJ$11:$AJ15,AJ15)-1</f>
        <v>5</v>
      </c>
      <c r="AL15" s="4">
        <f t="shared" si="4"/>
        <v>1</v>
      </c>
      <c r="AM15" s="4">
        <f>IF(ISBLANK($C15),0,1)*INDEX('Allocation Points'!$B$3:$AG$32,AL15,COUNTIF(AL$11:AL$40,AL15)+2)</f>
        <v>0</v>
      </c>
      <c r="AN15" s="68"/>
      <c r="AO15" s="64">
        <f>AA188</f>
        <v>180</v>
      </c>
      <c r="AP15" s="4">
        <f>RANK(AO15,AO$11:AO$40,1)+COUNTIF(AO$11:$AO15,AO15)-1</f>
        <v>5</v>
      </c>
      <c r="AQ15" s="4">
        <f t="shared" si="5"/>
        <v>1</v>
      </c>
      <c r="AR15" s="4">
        <f>IF(ISBLANK($C15),0,1)*INDEX('Allocation Points'!$B$3:$AG$32,AQ15,COUNTIF(AQ$11:AQ$40,AQ15)+2)</f>
        <v>0</v>
      </c>
    </row>
    <row r="16" spans="2:44" x14ac:dyDescent="0.25">
      <c r="B16" s="61">
        <v>6</v>
      </c>
      <c r="C16" s="7"/>
      <c r="D16" s="9"/>
      <c r="E16" s="51">
        <v>20</v>
      </c>
      <c r="F16" s="73"/>
      <c r="G16" s="74">
        <v>10</v>
      </c>
      <c r="H16" s="75">
        <v>10</v>
      </c>
      <c r="I16" s="75">
        <v>10</v>
      </c>
      <c r="J16" s="75">
        <v>10</v>
      </c>
      <c r="K16" s="75">
        <v>10</v>
      </c>
      <c r="L16" s="75">
        <v>10</v>
      </c>
      <c r="M16" s="75">
        <v>10</v>
      </c>
      <c r="N16" s="75">
        <v>10</v>
      </c>
      <c r="O16" s="76">
        <v>10</v>
      </c>
      <c r="P16" s="77">
        <f t="shared" si="0"/>
        <v>90</v>
      </c>
      <c r="Q16" s="78">
        <v>10</v>
      </c>
      <c r="R16" s="75">
        <v>10</v>
      </c>
      <c r="S16" s="75">
        <v>10</v>
      </c>
      <c r="T16" s="75">
        <v>10</v>
      </c>
      <c r="U16" s="75">
        <v>10</v>
      </c>
      <c r="V16" s="75">
        <v>10</v>
      </c>
      <c r="W16" s="75">
        <v>10</v>
      </c>
      <c r="X16" s="75">
        <v>10</v>
      </c>
      <c r="Y16" s="76">
        <v>10</v>
      </c>
      <c r="Z16" s="62">
        <f t="shared" si="1"/>
        <v>90</v>
      </c>
      <c r="AA16" s="63">
        <f t="shared" si="2"/>
        <v>180</v>
      </c>
      <c r="AB16" s="201" t="s">
        <v>105</v>
      </c>
      <c r="AC16" s="202" t="s">
        <v>95</v>
      </c>
      <c r="AE16" s="64">
        <f>$AA$212</f>
        <v>0</v>
      </c>
      <c r="AF16" s="4">
        <f>RANK(AE16,AE$11:AE$40,0)+COUNTIF(AE$11:$AE16,AE16)-1</f>
        <v>6</v>
      </c>
      <c r="AG16" s="4">
        <f t="shared" si="3"/>
        <v>1</v>
      </c>
      <c r="AH16" s="4">
        <f>IF(ISBLANK($C16),0,1)*INDEX('Allocation Points'!$B$3:$AG$32,AG16,COUNTIF(AG$11:AG$40,AG16)+2)</f>
        <v>0</v>
      </c>
      <c r="AI16" s="68"/>
      <c r="AJ16" s="64">
        <f>AA213</f>
        <v>0</v>
      </c>
      <c r="AK16" s="4">
        <f>RANK(AJ16,AJ$11:AJ$40,0)+COUNTIF(AJ$11:$AJ16,AJ16)-1</f>
        <v>6</v>
      </c>
      <c r="AL16" s="4">
        <f t="shared" si="4"/>
        <v>1</v>
      </c>
      <c r="AM16" s="4">
        <f>IF(ISBLANK($C16),0,1)*INDEX('Allocation Points'!$B$3:$AG$32,AL16,COUNTIF(AL$11:AL$40,AL16)+2)</f>
        <v>0</v>
      </c>
      <c r="AN16" s="68"/>
      <c r="AO16" s="64">
        <f>AA211</f>
        <v>180</v>
      </c>
      <c r="AP16" s="4">
        <f>RANK(AO16,AO$11:AO$40,1)+COUNTIF(AO$11:$AO16,AO16)-1</f>
        <v>6</v>
      </c>
      <c r="AQ16" s="4">
        <f t="shared" si="5"/>
        <v>1</v>
      </c>
      <c r="AR16" s="4">
        <f>IF(ISBLANK($C16),0,1)*INDEX('Allocation Points'!$B$3:$AG$32,AQ16,COUNTIF(AQ$11:AQ$40,AQ16)+2)</f>
        <v>0</v>
      </c>
    </row>
    <row r="17" spans="2:44" x14ac:dyDescent="0.25">
      <c r="B17" s="61">
        <v>7</v>
      </c>
      <c r="C17" s="7"/>
      <c r="D17" s="9"/>
      <c r="E17" s="51">
        <v>20</v>
      </c>
      <c r="F17" s="73"/>
      <c r="G17" s="74">
        <v>10</v>
      </c>
      <c r="H17" s="75">
        <v>10</v>
      </c>
      <c r="I17" s="75">
        <v>10</v>
      </c>
      <c r="J17" s="75">
        <v>10</v>
      </c>
      <c r="K17" s="75">
        <v>10</v>
      </c>
      <c r="L17" s="75">
        <v>10</v>
      </c>
      <c r="M17" s="75">
        <v>10</v>
      </c>
      <c r="N17" s="75">
        <v>10</v>
      </c>
      <c r="O17" s="76">
        <v>10</v>
      </c>
      <c r="P17" s="77">
        <f t="shared" si="0"/>
        <v>90</v>
      </c>
      <c r="Q17" s="78">
        <v>10</v>
      </c>
      <c r="R17" s="75">
        <v>10</v>
      </c>
      <c r="S17" s="75">
        <v>10</v>
      </c>
      <c r="T17" s="75">
        <v>10</v>
      </c>
      <c r="U17" s="75">
        <v>10</v>
      </c>
      <c r="V17" s="75">
        <v>10</v>
      </c>
      <c r="W17" s="75">
        <v>10</v>
      </c>
      <c r="X17" s="75">
        <v>10</v>
      </c>
      <c r="Y17" s="76">
        <v>10</v>
      </c>
      <c r="Z17" s="62">
        <f t="shared" si="1"/>
        <v>90</v>
      </c>
      <c r="AA17" s="63">
        <f t="shared" si="2"/>
        <v>180</v>
      </c>
      <c r="AB17" s="201" t="s">
        <v>105</v>
      </c>
      <c r="AC17" s="202" t="s">
        <v>95</v>
      </c>
      <c r="AD17" s="2"/>
      <c r="AE17" s="64">
        <f>$AA$235</f>
        <v>0</v>
      </c>
      <c r="AF17" s="4">
        <f>RANK(AE17,AE$11:AE$40,0)+COUNTIF(AE$11:$AE17,AE17)-1</f>
        <v>7</v>
      </c>
      <c r="AG17" s="4">
        <f t="shared" si="3"/>
        <v>1</v>
      </c>
      <c r="AH17" s="4">
        <f>IF(ISBLANK($C17),0,1)*INDEX('Allocation Points'!$B$3:$AG$32,AG17,COUNTIF(AG$11:AG$40,AG17)+2)</f>
        <v>0</v>
      </c>
      <c r="AI17" s="68"/>
      <c r="AJ17" s="64">
        <f>AA236</f>
        <v>0</v>
      </c>
      <c r="AK17" s="4">
        <f>RANK(AJ17,AJ$11:AJ$40,0)+COUNTIF(AJ$11:$AJ17,AJ17)-1</f>
        <v>7</v>
      </c>
      <c r="AL17" s="4">
        <f t="shared" si="4"/>
        <v>1</v>
      </c>
      <c r="AM17" s="4">
        <f>IF(ISBLANK($C17),0,1)*INDEX('Allocation Points'!$B$3:$AG$32,AL17,COUNTIF(AL$11:AL$40,AL17)+2)</f>
        <v>0</v>
      </c>
      <c r="AN17" s="68"/>
      <c r="AO17" s="64">
        <f>AA234</f>
        <v>180</v>
      </c>
      <c r="AP17" s="4">
        <f>RANK(AO17,AO$11:AO$40,1)+COUNTIF(AO$11:$AO17,AO17)-1</f>
        <v>7</v>
      </c>
      <c r="AQ17" s="4">
        <f t="shared" si="5"/>
        <v>1</v>
      </c>
      <c r="AR17" s="4">
        <f>IF(ISBLANK($C17),0,1)*INDEX('Allocation Points'!$B$3:$AG$32,AQ17,COUNTIF(AQ$11:AQ$40,AQ17)+2)</f>
        <v>0</v>
      </c>
    </row>
    <row r="18" spans="2:44" x14ac:dyDescent="0.25">
      <c r="B18" s="61">
        <v>8</v>
      </c>
      <c r="C18" s="7"/>
      <c r="D18" s="12"/>
      <c r="E18" s="51">
        <v>20</v>
      </c>
      <c r="F18" s="73"/>
      <c r="G18" s="74">
        <v>10</v>
      </c>
      <c r="H18" s="75">
        <v>10</v>
      </c>
      <c r="I18" s="75">
        <v>10</v>
      </c>
      <c r="J18" s="75">
        <v>10</v>
      </c>
      <c r="K18" s="75">
        <v>10</v>
      </c>
      <c r="L18" s="75">
        <v>10</v>
      </c>
      <c r="M18" s="75">
        <v>10</v>
      </c>
      <c r="N18" s="75">
        <v>10</v>
      </c>
      <c r="O18" s="76">
        <v>10</v>
      </c>
      <c r="P18" s="77">
        <f t="shared" si="0"/>
        <v>90</v>
      </c>
      <c r="Q18" s="78">
        <v>10</v>
      </c>
      <c r="R18" s="75">
        <v>10</v>
      </c>
      <c r="S18" s="75">
        <v>10</v>
      </c>
      <c r="T18" s="75">
        <v>10</v>
      </c>
      <c r="U18" s="75">
        <v>10</v>
      </c>
      <c r="V18" s="75">
        <v>10</v>
      </c>
      <c r="W18" s="75">
        <v>10</v>
      </c>
      <c r="X18" s="75">
        <v>10</v>
      </c>
      <c r="Y18" s="76">
        <v>10</v>
      </c>
      <c r="Z18" s="62">
        <f t="shared" si="1"/>
        <v>90</v>
      </c>
      <c r="AA18" s="63">
        <f t="shared" si="2"/>
        <v>180</v>
      </c>
      <c r="AB18" s="201" t="s">
        <v>105</v>
      </c>
      <c r="AC18" s="202" t="s">
        <v>95</v>
      </c>
      <c r="AE18" s="64">
        <f>$AA$258</f>
        <v>0</v>
      </c>
      <c r="AF18" s="4">
        <f>RANK(AE18,AE$11:AE$40,0)+COUNTIF(AE$11:$AE18,AE18)-1</f>
        <v>8</v>
      </c>
      <c r="AG18" s="4">
        <f t="shared" si="3"/>
        <v>1</v>
      </c>
      <c r="AH18" s="4">
        <f>IF(ISBLANK($C18),0,1)*INDEX('Allocation Points'!$B$3:$AG$32,AG18,COUNTIF(AG$11:AG$40,AG18)+2)</f>
        <v>0</v>
      </c>
      <c r="AI18" s="68"/>
      <c r="AJ18" s="64">
        <f>AA259</f>
        <v>0</v>
      </c>
      <c r="AK18" s="4">
        <f>RANK(AJ18,AJ$11:AJ$40,0)+COUNTIF(AJ$11:$AJ18,AJ18)-1</f>
        <v>8</v>
      </c>
      <c r="AL18" s="4">
        <f t="shared" si="4"/>
        <v>1</v>
      </c>
      <c r="AM18" s="4">
        <f>IF(ISBLANK($C18),0,1)*INDEX('Allocation Points'!$B$3:$AG$32,AL18,COUNTIF(AL$11:AL$40,AL18)+2)</f>
        <v>0</v>
      </c>
      <c r="AN18" s="68"/>
      <c r="AO18" s="64">
        <f>AA257</f>
        <v>180</v>
      </c>
      <c r="AP18" s="4">
        <f>RANK(AO18,AO$11:AO$40,1)+COUNTIF(AO$11:$AO18,AO18)-1</f>
        <v>8</v>
      </c>
      <c r="AQ18" s="4">
        <f t="shared" si="5"/>
        <v>1</v>
      </c>
      <c r="AR18" s="4">
        <f>IF(ISBLANK($C18),0,1)*INDEX('Allocation Points'!$B$3:$AG$32,AQ18,COUNTIF(AQ$11:AQ$40,AQ18)+2)</f>
        <v>0</v>
      </c>
    </row>
    <row r="19" spans="2:44" x14ac:dyDescent="0.25">
      <c r="B19" s="61">
        <v>9</v>
      </c>
      <c r="C19" s="7"/>
      <c r="D19" s="10"/>
      <c r="E19" s="51">
        <v>20</v>
      </c>
      <c r="F19" s="73"/>
      <c r="G19" s="74">
        <v>10</v>
      </c>
      <c r="H19" s="75">
        <v>10</v>
      </c>
      <c r="I19" s="75">
        <v>10</v>
      </c>
      <c r="J19" s="75">
        <v>10</v>
      </c>
      <c r="K19" s="75">
        <v>10</v>
      </c>
      <c r="L19" s="75">
        <v>10</v>
      </c>
      <c r="M19" s="75">
        <v>10</v>
      </c>
      <c r="N19" s="75">
        <v>10</v>
      </c>
      <c r="O19" s="76">
        <v>10</v>
      </c>
      <c r="P19" s="77">
        <f t="shared" si="0"/>
        <v>90</v>
      </c>
      <c r="Q19" s="78">
        <v>10</v>
      </c>
      <c r="R19" s="75">
        <v>10</v>
      </c>
      <c r="S19" s="75">
        <v>10</v>
      </c>
      <c r="T19" s="75">
        <v>10</v>
      </c>
      <c r="U19" s="75">
        <v>10</v>
      </c>
      <c r="V19" s="75">
        <v>10</v>
      </c>
      <c r="W19" s="75">
        <v>10</v>
      </c>
      <c r="X19" s="75">
        <v>10</v>
      </c>
      <c r="Y19" s="76">
        <v>10</v>
      </c>
      <c r="Z19" s="62">
        <f t="shared" si="1"/>
        <v>90</v>
      </c>
      <c r="AA19" s="63">
        <f t="shared" si="2"/>
        <v>180</v>
      </c>
      <c r="AB19" s="201" t="s">
        <v>105</v>
      </c>
      <c r="AC19" s="202" t="s">
        <v>95</v>
      </c>
      <c r="AE19" s="64">
        <f>$AA$281</f>
        <v>0</v>
      </c>
      <c r="AF19" s="4">
        <f>RANK(AE19,AE$11:AE$40,0)+COUNTIF(AE$11:$AE19,AE19)-1</f>
        <v>9</v>
      </c>
      <c r="AG19" s="4">
        <f t="shared" si="3"/>
        <v>1</v>
      </c>
      <c r="AH19" s="4">
        <f>IF(ISBLANK($C19),0,1)*INDEX('Allocation Points'!$B$3:$AG$32,AG19,COUNTIF(AG$11:AG$40,AG19)+2)</f>
        <v>0</v>
      </c>
      <c r="AI19" s="68"/>
      <c r="AJ19" s="64">
        <f>AA282</f>
        <v>0</v>
      </c>
      <c r="AK19" s="4">
        <f>RANK(AJ19,AJ$11:AJ$40,0)+COUNTIF(AJ$11:$AJ19,AJ19)-1</f>
        <v>9</v>
      </c>
      <c r="AL19" s="4">
        <f t="shared" si="4"/>
        <v>1</v>
      </c>
      <c r="AM19" s="4">
        <f>IF(ISBLANK($C19),0,1)*INDEX('Allocation Points'!$B$3:$AG$32,AL19,COUNTIF(AL$11:AL$40,AL19)+2)</f>
        <v>0</v>
      </c>
      <c r="AN19" s="68"/>
      <c r="AO19" s="64">
        <f>AA280</f>
        <v>180</v>
      </c>
      <c r="AP19" s="4">
        <f>RANK(AO19,AO$11:AO$40,1)+COUNTIF(AO$11:$AO19,AO19)-1</f>
        <v>9</v>
      </c>
      <c r="AQ19" s="4">
        <f t="shared" si="5"/>
        <v>1</v>
      </c>
      <c r="AR19" s="4">
        <f>IF(ISBLANK($C19),0,1)*INDEX('Allocation Points'!$B$3:$AG$32,AQ19,COUNTIF(AQ$11:AQ$40,AQ19)+2)</f>
        <v>0</v>
      </c>
    </row>
    <row r="20" spans="2:44" x14ac:dyDescent="0.25">
      <c r="B20" s="61">
        <v>10</v>
      </c>
      <c r="C20" s="11"/>
      <c r="D20" s="9"/>
      <c r="E20" s="51">
        <v>20</v>
      </c>
      <c r="F20" s="73"/>
      <c r="G20" s="74">
        <v>10</v>
      </c>
      <c r="H20" s="75">
        <v>10</v>
      </c>
      <c r="I20" s="75">
        <v>10</v>
      </c>
      <c r="J20" s="75">
        <v>10</v>
      </c>
      <c r="K20" s="75">
        <v>10</v>
      </c>
      <c r="L20" s="75">
        <v>10</v>
      </c>
      <c r="M20" s="75">
        <v>10</v>
      </c>
      <c r="N20" s="75">
        <v>10</v>
      </c>
      <c r="O20" s="76">
        <v>10</v>
      </c>
      <c r="P20" s="77">
        <f t="shared" si="0"/>
        <v>90</v>
      </c>
      <c r="Q20" s="78">
        <v>10</v>
      </c>
      <c r="R20" s="75">
        <v>10</v>
      </c>
      <c r="S20" s="75">
        <v>10</v>
      </c>
      <c r="T20" s="75">
        <v>10</v>
      </c>
      <c r="U20" s="75">
        <v>10</v>
      </c>
      <c r="V20" s="75">
        <v>10</v>
      </c>
      <c r="W20" s="75">
        <v>10</v>
      </c>
      <c r="X20" s="75">
        <v>10</v>
      </c>
      <c r="Y20" s="76">
        <v>10</v>
      </c>
      <c r="Z20" s="62">
        <f t="shared" si="1"/>
        <v>90</v>
      </c>
      <c r="AA20" s="63">
        <f t="shared" si="2"/>
        <v>180</v>
      </c>
      <c r="AB20" s="201" t="s">
        <v>105</v>
      </c>
      <c r="AC20" s="202" t="s">
        <v>95</v>
      </c>
      <c r="AD20" s="2"/>
      <c r="AE20" s="64">
        <f>$AA$304</f>
        <v>0</v>
      </c>
      <c r="AF20" s="4">
        <f>RANK(AE20,AE$11:AE$40,0)+COUNTIF(AE$11:$AE20,AE20)-1</f>
        <v>10</v>
      </c>
      <c r="AG20" s="4">
        <f t="shared" si="3"/>
        <v>1</v>
      </c>
      <c r="AH20" s="4">
        <f>IF(ISBLANK($C20),0,1)*INDEX('Allocation Points'!$B$3:$AG$32,AG20,COUNTIF(AG$11:AG$40,AG20)+2)</f>
        <v>0</v>
      </c>
      <c r="AI20" s="68"/>
      <c r="AJ20" s="64">
        <f>AA305</f>
        <v>0</v>
      </c>
      <c r="AK20" s="4">
        <f>RANK(AJ20,AJ$11:AJ$40,0)+COUNTIF(AJ$11:$AJ20,AJ20)-1</f>
        <v>10</v>
      </c>
      <c r="AL20" s="4">
        <f t="shared" si="4"/>
        <v>1</v>
      </c>
      <c r="AM20" s="4">
        <f>IF(ISBLANK($C20),0,1)*INDEX('Allocation Points'!$B$3:$AG$32,AL20,COUNTIF(AL$11:AL$40,AL20)+2)</f>
        <v>0</v>
      </c>
      <c r="AN20" s="68"/>
      <c r="AO20" s="64">
        <f>AA303</f>
        <v>180</v>
      </c>
      <c r="AP20" s="4">
        <f>RANK(AO20,AO$11:AO$40,1)+COUNTIF(AO$11:$AO20,AO20)-1</f>
        <v>10</v>
      </c>
      <c r="AQ20" s="4">
        <f t="shared" si="5"/>
        <v>1</v>
      </c>
      <c r="AR20" s="4">
        <f>IF(ISBLANK($C20),0,1)*INDEX('Allocation Points'!$B$3:$AG$32,AQ20,COUNTIF(AQ$11:AQ$40,AQ20)+2)</f>
        <v>0</v>
      </c>
    </row>
    <row r="21" spans="2:44" x14ac:dyDescent="0.25">
      <c r="B21" s="61">
        <v>11</v>
      </c>
      <c r="C21" s="66"/>
      <c r="D21" s="10"/>
      <c r="E21" s="51">
        <v>20</v>
      </c>
      <c r="F21" s="73"/>
      <c r="G21" s="74">
        <v>10</v>
      </c>
      <c r="H21" s="75">
        <v>10</v>
      </c>
      <c r="I21" s="75">
        <v>10</v>
      </c>
      <c r="J21" s="75">
        <v>10</v>
      </c>
      <c r="K21" s="75">
        <v>10</v>
      </c>
      <c r="L21" s="75">
        <v>10</v>
      </c>
      <c r="M21" s="75">
        <v>10</v>
      </c>
      <c r="N21" s="75">
        <v>10</v>
      </c>
      <c r="O21" s="76">
        <v>10</v>
      </c>
      <c r="P21" s="77">
        <f t="shared" si="0"/>
        <v>90</v>
      </c>
      <c r="Q21" s="78">
        <v>10</v>
      </c>
      <c r="R21" s="75">
        <v>10</v>
      </c>
      <c r="S21" s="75">
        <v>10</v>
      </c>
      <c r="T21" s="75">
        <v>10</v>
      </c>
      <c r="U21" s="75">
        <v>10</v>
      </c>
      <c r="V21" s="75">
        <v>10</v>
      </c>
      <c r="W21" s="75">
        <v>10</v>
      </c>
      <c r="X21" s="75">
        <v>10</v>
      </c>
      <c r="Y21" s="76">
        <v>10</v>
      </c>
      <c r="Z21" s="62">
        <f t="shared" si="1"/>
        <v>90</v>
      </c>
      <c r="AA21" s="63">
        <f t="shared" si="2"/>
        <v>180</v>
      </c>
      <c r="AB21" s="201" t="s">
        <v>105</v>
      </c>
      <c r="AC21" s="202" t="s">
        <v>95</v>
      </c>
      <c r="AE21" s="64">
        <f>$AA$327</f>
        <v>0</v>
      </c>
      <c r="AF21" s="4">
        <f>RANK(AE21,AE$11:AE$40,0)+COUNTIF(AE$11:$AE21,AE21)-1</f>
        <v>11</v>
      </c>
      <c r="AG21" s="4">
        <f t="shared" si="3"/>
        <v>1</v>
      </c>
      <c r="AH21" s="4">
        <f>IF(ISBLANK($C21),0,1)*INDEX('Allocation Points'!$B$3:$AG$32,AG21,COUNTIF(AG$11:AG$40,AG21)+2)</f>
        <v>0</v>
      </c>
      <c r="AI21" s="68"/>
      <c r="AJ21" s="64">
        <f>AA328</f>
        <v>0</v>
      </c>
      <c r="AK21" s="4">
        <f>RANK(AJ21,AJ$11:AJ$40,0)+COUNTIF(AJ$11:$AJ21,AJ21)-1</f>
        <v>11</v>
      </c>
      <c r="AL21" s="4">
        <f t="shared" si="4"/>
        <v>1</v>
      </c>
      <c r="AM21" s="4">
        <f>IF(ISBLANK($C21),0,1)*INDEX('Allocation Points'!$B$3:$AG$32,AL21,COUNTIF(AL$11:AL$40,AL21)+2)</f>
        <v>0</v>
      </c>
      <c r="AN21" s="68"/>
      <c r="AO21" s="64">
        <f>AA326</f>
        <v>180</v>
      </c>
      <c r="AP21" s="4">
        <f>RANK(AO21,AO$11:AO$40,1)+COUNTIF(AO$11:$AO21,AO21)-1</f>
        <v>11</v>
      </c>
      <c r="AQ21" s="4">
        <f t="shared" si="5"/>
        <v>1</v>
      </c>
      <c r="AR21" s="4">
        <f>IF(ISBLANK($C21),0,1)*INDEX('Allocation Points'!$B$3:$AG$32,AQ21,COUNTIF(AQ$11:AQ$40,AQ21)+2)</f>
        <v>0</v>
      </c>
    </row>
    <row r="22" spans="2:44" x14ac:dyDescent="0.25">
      <c r="B22" s="61">
        <v>12</v>
      </c>
      <c r="C22" s="65"/>
      <c r="D22" s="12"/>
      <c r="E22" s="51">
        <v>20</v>
      </c>
      <c r="F22" s="73"/>
      <c r="G22" s="74">
        <v>10</v>
      </c>
      <c r="H22" s="75">
        <v>10</v>
      </c>
      <c r="I22" s="75">
        <v>10</v>
      </c>
      <c r="J22" s="75">
        <v>10</v>
      </c>
      <c r="K22" s="75">
        <v>10</v>
      </c>
      <c r="L22" s="75">
        <v>10</v>
      </c>
      <c r="M22" s="75">
        <v>10</v>
      </c>
      <c r="N22" s="75">
        <v>10</v>
      </c>
      <c r="O22" s="76">
        <v>10</v>
      </c>
      <c r="P22" s="77">
        <f t="shared" si="0"/>
        <v>90</v>
      </c>
      <c r="Q22" s="78">
        <v>10</v>
      </c>
      <c r="R22" s="75">
        <v>10</v>
      </c>
      <c r="S22" s="75">
        <v>10</v>
      </c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6">
        <v>10</v>
      </c>
      <c r="Z22" s="62">
        <f t="shared" si="1"/>
        <v>90</v>
      </c>
      <c r="AA22" s="63">
        <f t="shared" si="2"/>
        <v>180</v>
      </c>
      <c r="AB22" s="201" t="s">
        <v>105</v>
      </c>
      <c r="AC22" s="202" t="s">
        <v>95</v>
      </c>
      <c r="AD22" s="2"/>
      <c r="AE22" s="64">
        <f>$AA$350</f>
        <v>0</v>
      </c>
      <c r="AF22" s="4">
        <f>RANK(AE22,AE$11:AE$40,0)+COUNTIF(AE$11:$AE22,AE22)-1</f>
        <v>12</v>
      </c>
      <c r="AG22" s="4">
        <f t="shared" si="3"/>
        <v>1</v>
      </c>
      <c r="AH22" s="4">
        <f>IF(ISBLANK($C22),0,1)*INDEX('Allocation Points'!$B$3:$AG$32,AG22,COUNTIF(AG$11:AG$40,AG22)+2)</f>
        <v>0</v>
      </c>
      <c r="AI22" s="68"/>
      <c r="AJ22" s="64">
        <f>AA351</f>
        <v>0</v>
      </c>
      <c r="AK22" s="4">
        <f>RANK(AJ22,AJ$11:AJ$40,0)+COUNTIF(AJ$11:$AJ22,AJ22)-1</f>
        <v>12</v>
      </c>
      <c r="AL22" s="4">
        <f t="shared" si="4"/>
        <v>1</v>
      </c>
      <c r="AM22" s="4">
        <f>IF(ISBLANK($C22),0,1)*INDEX('Allocation Points'!$B$3:$AG$32,AL22,COUNTIF(AL$11:AL$40,AL22)+2)</f>
        <v>0</v>
      </c>
      <c r="AN22" s="68"/>
      <c r="AO22" s="64">
        <f>AA349</f>
        <v>180</v>
      </c>
      <c r="AP22" s="4">
        <f>RANK(AO22,AO$11:AO$40,1)+COUNTIF(AO$11:$AO22,AO22)-1</f>
        <v>12</v>
      </c>
      <c r="AQ22" s="4">
        <f t="shared" si="5"/>
        <v>1</v>
      </c>
      <c r="AR22" s="4">
        <f>IF(ISBLANK($C22),0,1)*INDEX('Allocation Points'!$B$3:$AG$32,AQ22,COUNTIF(AQ$11:AQ$40,AQ22)+2)</f>
        <v>0</v>
      </c>
    </row>
    <row r="23" spans="2:44" x14ac:dyDescent="0.25">
      <c r="B23" s="67">
        <v>13</v>
      </c>
      <c r="C23" s="7"/>
      <c r="D23" s="10"/>
      <c r="E23" s="51">
        <v>20</v>
      </c>
      <c r="F23" s="73"/>
      <c r="G23" s="74">
        <v>10</v>
      </c>
      <c r="H23" s="75">
        <v>10</v>
      </c>
      <c r="I23" s="75">
        <v>10</v>
      </c>
      <c r="J23" s="75">
        <v>10</v>
      </c>
      <c r="K23" s="75">
        <v>10</v>
      </c>
      <c r="L23" s="75">
        <v>10</v>
      </c>
      <c r="M23" s="75">
        <v>10</v>
      </c>
      <c r="N23" s="75">
        <v>10</v>
      </c>
      <c r="O23" s="76">
        <v>10</v>
      </c>
      <c r="P23" s="77">
        <f t="shared" si="0"/>
        <v>90</v>
      </c>
      <c r="Q23" s="78">
        <v>10</v>
      </c>
      <c r="R23" s="75">
        <v>10</v>
      </c>
      <c r="S23" s="75">
        <v>10</v>
      </c>
      <c r="T23" s="75">
        <v>10</v>
      </c>
      <c r="U23" s="75">
        <v>10</v>
      </c>
      <c r="V23" s="75">
        <v>10</v>
      </c>
      <c r="W23" s="75">
        <v>10</v>
      </c>
      <c r="X23" s="75">
        <v>10</v>
      </c>
      <c r="Y23" s="76">
        <v>10</v>
      </c>
      <c r="Z23" s="62">
        <f t="shared" si="1"/>
        <v>90</v>
      </c>
      <c r="AA23" s="63">
        <f t="shared" si="2"/>
        <v>180</v>
      </c>
      <c r="AB23" s="201" t="s">
        <v>105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</v>
      </c>
      <c r="AH23" s="64">
        <f>IF(ISBLANK($C23),0,1)*INDEX('Allocation Points'!$B$3:$AG$32,AG23,COUNTIF(AG$11:AG$40,AG23)+2)</f>
        <v>0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</v>
      </c>
      <c r="AM23" s="64">
        <f>IF(ISBLANK($C23),0,1)*INDEX('Allocation Points'!$B$3:$AG$32,AL23,COUNTIF(AL$11:AL$40,AL23)+2)</f>
        <v>0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</v>
      </c>
      <c r="AR23" s="64">
        <f>IF(ISBLANK($C23),0,1)*INDEX('Allocation Points'!$B$3:$AG$32,AQ23,COUNTIF(AQ$11:AQ$40,AQ23)+2)</f>
        <v>0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si="0"/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0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0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0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0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0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6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>
        <f t="shared" ref="C50:C79" si="7">INDEX($C$11:$AP$40,MATCH(B50,$AF$11:$AF$40,0),1)</f>
        <v>0</v>
      </c>
      <c r="D50" s="93">
        <f t="shared" ref="D50:D79" si="8">INDEX($C$11:$AP$40,MATCH(B50,$AF$11:$AF$40,0),2)</f>
        <v>0</v>
      </c>
      <c r="E50" s="177">
        <f t="shared" ref="E50:E79" si="9">INDEX($C$11:$AP$40,MATCH(B50,$AF$11:$AF$40,0),29)</f>
        <v>0</v>
      </c>
      <c r="I50" s="92">
        <v>1</v>
      </c>
      <c r="J50" s="231">
        <f t="shared" ref="J50:J79" si="10">INDEX($C$11:$AP$40,MATCH(I50,$AK$11:$AK$40,0),1)</f>
        <v>0</v>
      </c>
      <c r="K50" s="232"/>
      <c r="L50" s="232"/>
      <c r="M50" s="233"/>
      <c r="N50" s="231">
        <f t="shared" ref="N50:N79" si="11">INDEX($C$11:$AP$40,MATCH(I50,$AK$11:$AK$40,0),2)</f>
        <v>0</v>
      </c>
      <c r="O50" s="232"/>
      <c r="P50" s="233"/>
      <c r="Q50" s="177">
        <f t="shared" ref="Q50:Q79" si="12">INDEX($C$11:$AP$40,MATCH(I50,$AK$11:$AK$40,0),34)</f>
        <v>0</v>
      </c>
      <c r="T50" s="1"/>
      <c r="U50" s="92">
        <v>1</v>
      </c>
      <c r="V50" s="231">
        <f t="shared" ref="V50:V79" si="13">INDEX($C$11:$AP$40,MATCH(U50,$AP$11:$AP$40,0),1)</f>
        <v>0</v>
      </c>
      <c r="W50" s="232"/>
      <c r="X50" s="232"/>
      <c r="Y50" s="233"/>
      <c r="Z50" s="231">
        <f t="shared" ref="Z50:Z79" si="14">INDEX($C$11:$AP$40,MATCH(U50,$AP$11:$AP$40,0),2)</f>
        <v>0</v>
      </c>
      <c r="AA50" s="233"/>
      <c r="AB50" s="177">
        <f t="shared" ref="AB50:AB79" si="15">INDEX($C$11:$AP$40,MATCH(U50,$AP$11:$AP$40,0),39)</f>
        <v>180</v>
      </c>
      <c r="AC50" s="198"/>
      <c r="AD50" s="198"/>
    </row>
    <row r="51" spans="2:30" x14ac:dyDescent="0.25">
      <c r="B51" s="92">
        <v>2</v>
      </c>
      <c r="C51" s="93">
        <f t="shared" si="7"/>
        <v>0</v>
      </c>
      <c r="D51" s="4">
        <f t="shared" si="8"/>
        <v>0</v>
      </c>
      <c r="E51" s="178">
        <f t="shared" si="9"/>
        <v>0</v>
      </c>
      <c r="I51" s="92">
        <v>2</v>
      </c>
      <c r="J51" s="234">
        <f t="shared" si="10"/>
        <v>0</v>
      </c>
      <c r="K51" s="235"/>
      <c r="L51" s="235"/>
      <c r="M51" s="236"/>
      <c r="N51" s="234">
        <f t="shared" si="11"/>
        <v>0</v>
      </c>
      <c r="O51" s="235"/>
      <c r="P51" s="236"/>
      <c r="Q51" s="177">
        <f t="shared" si="12"/>
        <v>0</v>
      </c>
      <c r="T51" s="1"/>
      <c r="U51" s="92">
        <v>2</v>
      </c>
      <c r="V51" s="234">
        <f t="shared" si="13"/>
        <v>0</v>
      </c>
      <c r="W51" s="235"/>
      <c r="X51" s="235"/>
      <c r="Y51" s="236"/>
      <c r="Z51" s="234">
        <f t="shared" si="14"/>
        <v>0</v>
      </c>
      <c r="AA51" s="236"/>
      <c r="AB51" s="178">
        <f t="shared" si="15"/>
        <v>180</v>
      </c>
      <c r="AC51" s="198"/>
      <c r="AD51" s="198"/>
    </row>
    <row r="52" spans="2:30" x14ac:dyDescent="0.25">
      <c r="B52" s="92">
        <v>3</v>
      </c>
      <c r="C52" s="4">
        <f t="shared" si="7"/>
        <v>0</v>
      </c>
      <c r="D52" s="4">
        <f t="shared" si="8"/>
        <v>0</v>
      </c>
      <c r="E52" s="178">
        <f t="shared" si="9"/>
        <v>0</v>
      </c>
      <c r="I52" s="92">
        <v>3</v>
      </c>
      <c r="J52" s="234">
        <f t="shared" si="10"/>
        <v>0</v>
      </c>
      <c r="K52" s="235"/>
      <c r="L52" s="235"/>
      <c r="M52" s="236"/>
      <c r="N52" s="234">
        <f t="shared" si="11"/>
        <v>0</v>
      </c>
      <c r="O52" s="235"/>
      <c r="P52" s="236"/>
      <c r="Q52" s="177">
        <f t="shared" si="12"/>
        <v>0</v>
      </c>
      <c r="T52" s="1"/>
      <c r="U52" s="92">
        <v>3</v>
      </c>
      <c r="V52" s="234">
        <f t="shared" si="13"/>
        <v>0</v>
      </c>
      <c r="W52" s="235"/>
      <c r="X52" s="235"/>
      <c r="Y52" s="236"/>
      <c r="Z52" s="234">
        <f t="shared" si="14"/>
        <v>0</v>
      </c>
      <c r="AA52" s="236"/>
      <c r="AB52" s="178">
        <f t="shared" si="15"/>
        <v>180</v>
      </c>
      <c r="AC52" s="198"/>
      <c r="AD52" s="198"/>
    </row>
    <row r="53" spans="2:30" x14ac:dyDescent="0.25">
      <c r="B53" s="92">
        <v>4</v>
      </c>
      <c r="C53" s="4">
        <f t="shared" si="7"/>
        <v>0</v>
      </c>
      <c r="D53" s="4">
        <f t="shared" si="8"/>
        <v>0</v>
      </c>
      <c r="E53" s="178">
        <f t="shared" si="9"/>
        <v>0</v>
      </c>
      <c r="I53" s="92">
        <v>4</v>
      </c>
      <c r="J53" s="234">
        <f t="shared" si="10"/>
        <v>0</v>
      </c>
      <c r="K53" s="235"/>
      <c r="L53" s="235"/>
      <c r="M53" s="236"/>
      <c r="N53" s="234">
        <f t="shared" si="11"/>
        <v>0</v>
      </c>
      <c r="O53" s="235"/>
      <c r="P53" s="236"/>
      <c r="Q53" s="177">
        <f t="shared" si="12"/>
        <v>0</v>
      </c>
      <c r="T53" s="1"/>
      <c r="U53" s="92">
        <v>4</v>
      </c>
      <c r="V53" s="234">
        <f t="shared" si="13"/>
        <v>0</v>
      </c>
      <c r="W53" s="235"/>
      <c r="X53" s="235"/>
      <c r="Y53" s="236"/>
      <c r="Z53" s="234">
        <f t="shared" si="14"/>
        <v>0</v>
      </c>
      <c r="AA53" s="236"/>
      <c r="AB53" s="178">
        <f t="shared" si="15"/>
        <v>180</v>
      </c>
      <c r="AC53" s="198"/>
      <c r="AD53" s="198"/>
    </row>
    <row r="54" spans="2:30" x14ac:dyDescent="0.25">
      <c r="B54" s="92">
        <v>5</v>
      </c>
      <c r="C54" s="4">
        <f t="shared" si="7"/>
        <v>0</v>
      </c>
      <c r="D54" s="4">
        <f t="shared" si="8"/>
        <v>0</v>
      </c>
      <c r="E54" s="178">
        <f t="shared" si="9"/>
        <v>0</v>
      </c>
      <c r="I54" s="92">
        <v>5</v>
      </c>
      <c r="J54" s="234">
        <f t="shared" si="10"/>
        <v>0</v>
      </c>
      <c r="K54" s="235"/>
      <c r="L54" s="235"/>
      <c r="M54" s="236"/>
      <c r="N54" s="234">
        <f t="shared" si="11"/>
        <v>0</v>
      </c>
      <c r="O54" s="235"/>
      <c r="P54" s="236"/>
      <c r="Q54" s="177">
        <f t="shared" si="12"/>
        <v>0</v>
      </c>
      <c r="T54" s="1"/>
      <c r="U54" s="92">
        <v>5</v>
      </c>
      <c r="V54" s="234">
        <f t="shared" si="13"/>
        <v>0</v>
      </c>
      <c r="W54" s="235"/>
      <c r="X54" s="235"/>
      <c r="Y54" s="236"/>
      <c r="Z54" s="234">
        <f t="shared" si="14"/>
        <v>0</v>
      </c>
      <c r="AA54" s="236"/>
      <c r="AB54" s="178">
        <f t="shared" si="15"/>
        <v>180</v>
      </c>
      <c r="AC54" s="198"/>
      <c r="AD54" s="198"/>
    </row>
    <row r="55" spans="2:30" x14ac:dyDescent="0.25">
      <c r="B55" s="92">
        <v>6</v>
      </c>
      <c r="C55" s="4">
        <f t="shared" si="7"/>
        <v>0</v>
      </c>
      <c r="D55" s="4">
        <f t="shared" si="8"/>
        <v>0</v>
      </c>
      <c r="E55" s="178">
        <f t="shared" si="9"/>
        <v>0</v>
      </c>
      <c r="I55" s="92">
        <v>6</v>
      </c>
      <c r="J55" s="234">
        <f t="shared" si="10"/>
        <v>0</v>
      </c>
      <c r="K55" s="235"/>
      <c r="L55" s="235"/>
      <c r="M55" s="236"/>
      <c r="N55" s="234">
        <f t="shared" si="11"/>
        <v>0</v>
      </c>
      <c r="O55" s="235"/>
      <c r="P55" s="236"/>
      <c r="Q55" s="177">
        <f t="shared" si="12"/>
        <v>0</v>
      </c>
      <c r="T55" s="1"/>
      <c r="U55" s="92">
        <v>6</v>
      </c>
      <c r="V55" s="234">
        <f t="shared" si="13"/>
        <v>0</v>
      </c>
      <c r="W55" s="235"/>
      <c r="X55" s="235"/>
      <c r="Y55" s="236"/>
      <c r="Z55" s="234">
        <f t="shared" si="14"/>
        <v>0</v>
      </c>
      <c r="AA55" s="236"/>
      <c r="AB55" s="178">
        <f t="shared" si="15"/>
        <v>180</v>
      </c>
      <c r="AC55" s="198"/>
      <c r="AD55" s="198"/>
    </row>
    <row r="56" spans="2:30" x14ac:dyDescent="0.25">
      <c r="B56" s="92">
        <v>7</v>
      </c>
      <c r="C56" s="4">
        <f t="shared" si="7"/>
        <v>0</v>
      </c>
      <c r="D56" s="4">
        <f t="shared" si="8"/>
        <v>0</v>
      </c>
      <c r="E56" s="178">
        <f t="shared" si="9"/>
        <v>0</v>
      </c>
      <c r="I56" s="92">
        <v>7</v>
      </c>
      <c r="J56" s="234">
        <f t="shared" si="10"/>
        <v>0</v>
      </c>
      <c r="K56" s="235"/>
      <c r="L56" s="235"/>
      <c r="M56" s="236"/>
      <c r="N56" s="234">
        <f t="shared" si="11"/>
        <v>0</v>
      </c>
      <c r="O56" s="235"/>
      <c r="P56" s="236"/>
      <c r="Q56" s="177">
        <f t="shared" si="12"/>
        <v>0</v>
      </c>
      <c r="T56" s="1"/>
      <c r="U56" s="92">
        <v>7</v>
      </c>
      <c r="V56" s="234">
        <f t="shared" si="13"/>
        <v>0</v>
      </c>
      <c r="W56" s="235"/>
      <c r="X56" s="235"/>
      <c r="Y56" s="236"/>
      <c r="Z56" s="234">
        <f t="shared" si="14"/>
        <v>0</v>
      </c>
      <c r="AA56" s="236"/>
      <c r="AB56" s="178">
        <f t="shared" si="15"/>
        <v>180</v>
      </c>
      <c r="AC56" s="198"/>
      <c r="AD56" s="198"/>
    </row>
    <row r="57" spans="2:30" x14ac:dyDescent="0.25">
      <c r="B57" s="92">
        <v>8</v>
      </c>
      <c r="C57" s="4">
        <f t="shared" si="7"/>
        <v>0</v>
      </c>
      <c r="D57" s="4">
        <f t="shared" si="8"/>
        <v>0</v>
      </c>
      <c r="E57" s="178">
        <f t="shared" si="9"/>
        <v>0</v>
      </c>
      <c r="I57" s="92">
        <v>8</v>
      </c>
      <c r="J57" s="234">
        <f t="shared" si="10"/>
        <v>0</v>
      </c>
      <c r="K57" s="235"/>
      <c r="L57" s="235"/>
      <c r="M57" s="236"/>
      <c r="N57" s="234">
        <f t="shared" si="11"/>
        <v>0</v>
      </c>
      <c r="O57" s="235"/>
      <c r="P57" s="236"/>
      <c r="Q57" s="177">
        <f t="shared" si="12"/>
        <v>0</v>
      </c>
      <c r="T57" s="1"/>
      <c r="U57" s="92">
        <v>8</v>
      </c>
      <c r="V57" s="234">
        <f t="shared" si="13"/>
        <v>0</v>
      </c>
      <c r="W57" s="235"/>
      <c r="X57" s="235"/>
      <c r="Y57" s="236"/>
      <c r="Z57" s="234">
        <f t="shared" si="14"/>
        <v>0</v>
      </c>
      <c r="AA57" s="236"/>
      <c r="AB57" s="178">
        <f t="shared" si="15"/>
        <v>180</v>
      </c>
      <c r="AC57" s="198"/>
      <c r="AD57" s="198"/>
    </row>
    <row r="58" spans="2:30" x14ac:dyDescent="0.25">
      <c r="B58" s="92">
        <v>9</v>
      </c>
      <c r="C58" s="4">
        <f t="shared" si="7"/>
        <v>0</v>
      </c>
      <c r="D58" s="4">
        <f t="shared" si="8"/>
        <v>0</v>
      </c>
      <c r="E58" s="178">
        <f t="shared" si="9"/>
        <v>0</v>
      </c>
      <c r="I58" s="92">
        <v>9</v>
      </c>
      <c r="J58" s="234">
        <f t="shared" si="10"/>
        <v>0</v>
      </c>
      <c r="K58" s="235"/>
      <c r="L58" s="235"/>
      <c r="M58" s="236"/>
      <c r="N58" s="234">
        <f t="shared" si="11"/>
        <v>0</v>
      </c>
      <c r="O58" s="235"/>
      <c r="P58" s="236"/>
      <c r="Q58" s="177">
        <f t="shared" si="12"/>
        <v>0</v>
      </c>
      <c r="T58" s="1"/>
      <c r="U58" s="92">
        <v>9</v>
      </c>
      <c r="V58" s="234">
        <f t="shared" si="13"/>
        <v>0</v>
      </c>
      <c r="W58" s="235"/>
      <c r="X58" s="235"/>
      <c r="Y58" s="236"/>
      <c r="Z58" s="234">
        <f t="shared" si="14"/>
        <v>0</v>
      </c>
      <c r="AA58" s="236"/>
      <c r="AB58" s="178">
        <f t="shared" si="15"/>
        <v>180</v>
      </c>
      <c r="AC58" s="198"/>
      <c r="AD58" s="198"/>
    </row>
    <row r="59" spans="2:30" x14ac:dyDescent="0.25">
      <c r="B59" s="92">
        <v>10</v>
      </c>
      <c r="C59" s="4">
        <f t="shared" si="7"/>
        <v>0</v>
      </c>
      <c r="D59" s="4">
        <f t="shared" si="8"/>
        <v>0</v>
      </c>
      <c r="E59" s="178">
        <f t="shared" si="9"/>
        <v>0</v>
      </c>
      <c r="I59" s="92">
        <v>10</v>
      </c>
      <c r="J59" s="234">
        <f t="shared" si="10"/>
        <v>0</v>
      </c>
      <c r="K59" s="235"/>
      <c r="L59" s="235"/>
      <c r="M59" s="236"/>
      <c r="N59" s="234">
        <f t="shared" si="11"/>
        <v>0</v>
      </c>
      <c r="O59" s="235"/>
      <c r="P59" s="236"/>
      <c r="Q59" s="177">
        <f t="shared" si="12"/>
        <v>0</v>
      </c>
      <c r="T59" s="1"/>
      <c r="U59" s="92">
        <v>10</v>
      </c>
      <c r="V59" s="234">
        <f t="shared" si="13"/>
        <v>0</v>
      </c>
      <c r="W59" s="235"/>
      <c r="X59" s="235"/>
      <c r="Y59" s="236"/>
      <c r="Z59" s="234">
        <f t="shared" si="14"/>
        <v>0</v>
      </c>
      <c r="AA59" s="236"/>
      <c r="AB59" s="178">
        <f t="shared" si="15"/>
        <v>180</v>
      </c>
      <c r="AC59" s="198"/>
      <c r="AD59" s="198"/>
    </row>
    <row r="60" spans="2:30" x14ac:dyDescent="0.25">
      <c r="B60" s="92">
        <v>11</v>
      </c>
      <c r="C60" s="4">
        <f t="shared" si="7"/>
        <v>0</v>
      </c>
      <c r="D60" s="4">
        <f t="shared" si="8"/>
        <v>0</v>
      </c>
      <c r="E60" s="178">
        <f t="shared" si="9"/>
        <v>0</v>
      </c>
      <c r="I60" s="92">
        <v>11</v>
      </c>
      <c r="J60" s="234">
        <f t="shared" si="10"/>
        <v>0</v>
      </c>
      <c r="K60" s="235"/>
      <c r="L60" s="235"/>
      <c r="M60" s="236"/>
      <c r="N60" s="234">
        <f t="shared" si="11"/>
        <v>0</v>
      </c>
      <c r="O60" s="235"/>
      <c r="P60" s="236"/>
      <c r="Q60" s="177">
        <f t="shared" si="12"/>
        <v>0</v>
      </c>
      <c r="T60" s="1"/>
      <c r="U60" s="92">
        <v>11</v>
      </c>
      <c r="V60" s="234">
        <f t="shared" si="13"/>
        <v>0</v>
      </c>
      <c r="W60" s="235"/>
      <c r="X60" s="235"/>
      <c r="Y60" s="236"/>
      <c r="Z60" s="234">
        <f t="shared" si="14"/>
        <v>0</v>
      </c>
      <c r="AA60" s="236"/>
      <c r="AB60" s="178">
        <f t="shared" si="15"/>
        <v>180</v>
      </c>
      <c r="AC60" s="198"/>
      <c r="AD60" s="198"/>
    </row>
    <row r="61" spans="2:30" x14ac:dyDescent="0.25">
      <c r="B61" s="92">
        <v>12</v>
      </c>
      <c r="C61" s="4">
        <f t="shared" si="7"/>
        <v>0</v>
      </c>
      <c r="D61" s="4">
        <f t="shared" si="8"/>
        <v>0</v>
      </c>
      <c r="E61" s="178">
        <f t="shared" si="9"/>
        <v>0</v>
      </c>
      <c r="I61" s="92">
        <v>12</v>
      </c>
      <c r="J61" s="234">
        <f t="shared" si="10"/>
        <v>0</v>
      </c>
      <c r="K61" s="235"/>
      <c r="L61" s="235"/>
      <c r="M61" s="236"/>
      <c r="N61" s="234">
        <f t="shared" si="11"/>
        <v>0</v>
      </c>
      <c r="O61" s="235"/>
      <c r="P61" s="236"/>
      <c r="Q61" s="177">
        <f t="shared" si="12"/>
        <v>0</v>
      </c>
      <c r="T61" s="1"/>
      <c r="U61" s="92">
        <v>12</v>
      </c>
      <c r="V61" s="234">
        <f t="shared" si="13"/>
        <v>0</v>
      </c>
      <c r="W61" s="235"/>
      <c r="X61" s="235"/>
      <c r="Y61" s="236"/>
      <c r="Z61" s="234">
        <f t="shared" si="14"/>
        <v>0</v>
      </c>
      <c r="AA61" s="236"/>
      <c r="AB61" s="178">
        <f t="shared" si="15"/>
        <v>180</v>
      </c>
      <c r="AC61" s="198"/>
      <c r="AD61" s="198"/>
    </row>
    <row r="62" spans="2:30" x14ac:dyDescent="0.25">
      <c r="B62" s="92">
        <v>13</v>
      </c>
      <c r="C62" s="4">
        <f t="shared" si="7"/>
        <v>0</v>
      </c>
      <c r="D62" s="4">
        <f t="shared" si="8"/>
        <v>0</v>
      </c>
      <c r="E62" s="178">
        <f t="shared" si="9"/>
        <v>0</v>
      </c>
      <c r="I62" s="92">
        <v>13</v>
      </c>
      <c r="J62" s="234">
        <f t="shared" si="10"/>
        <v>0</v>
      </c>
      <c r="K62" s="235"/>
      <c r="L62" s="235"/>
      <c r="M62" s="236"/>
      <c r="N62" s="234">
        <f t="shared" si="11"/>
        <v>0</v>
      </c>
      <c r="O62" s="235"/>
      <c r="P62" s="236"/>
      <c r="Q62" s="177">
        <f t="shared" si="12"/>
        <v>0</v>
      </c>
      <c r="T62" s="1"/>
      <c r="U62" s="92">
        <v>13</v>
      </c>
      <c r="V62" s="234">
        <f t="shared" si="13"/>
        <v>0</v>
      </c>
      <c r="W62" s="235"/>
      <c r="X62" s="235"/>
      <c r="Y62" s="236"/>
      <c r="Z62" s="234">
        <f t="shared" si="14"/>
        <v>0</v>
      </c>
      <c r="AA62" s="236"/>
      <c r="AB62" s="178">
        <f t="shared" si="15"/>
        <v>180</v>
      </c>
      <c r="AC62" s="198"/>
      <c r="AD62" s="198"/>
    </row>
    <row r="63" spans="2:30" x14ac:dyDescent="0.25">
      <c r="B63" s="92">
        <v>14</v>
      </c>
      <c r="C63" s="4">
        <f t="shared" si="7"/>
        <v>0</v>
      </c>
      <c r="D63" s="4">
        <f t="shared" si="8"/>
        <v>0</v>
      </c>
      <c r="E63" s="178">
        <f t="shared" si="9"/>
        <v>0</v>
      </c>
      <c r="I63" s="92">
        <v>14</v>
      </c>
      <c r="J63" s="234">
        <f t="shared" si="10"/>
        <v>0</v>
      </c>
      <c r="K63" s="235"/>
      <c r="L63" s="235"/>
      <c r="M63" s="236"/>
      <c r="N63" s="234">
        <f t="shared" si="11"/>
        <v>0</v>
      </c>
      <c r="O63" s="235"/>
      <c r="P63" s="236"/>
      <c r="Q63" s="177">
        <f t="shared" si="12"/>
        <v>0</v>
      </c>
      <c r="T63" s="1"/>
      <c r="U63" s="92">
        <v>14</v>
      </c>
      <c r="V63" s="234">
        <f t="shared" si="13"/>
        <v>0</v>
      </c>
      <c r="W63" s="235"/>
      <c r="X63" s="235"/>
      <c r="Y63" s="236"/>
      <c r="Z63" s="234">
        <f t="shared" si="14"/>
        <v>0</v>
      </c>
      <c r="AA63" s="236"/>
      <c r="AB63" s="178">
        <f t="shared" si="15"/>
        <v>180</v>
      </c>
      <c r="AC63" s="198"/>
      <c r="AD63" s="198"/>
    </row>
    <row r="64" spans="2:30" x14ac:dyDescent="0.25">
      <c r="B64" s="92">
        <v>15</v>
      </c>
      <c r="C64" s="4">
        <f t="shared" si="7"/>
        <v>0</v>
      </c>
      <c r="D64" s="4">
        <f t="shared" si="8"/>
        <v>0</v>
      </c>
      <c r="E64" s="178">
        <f t="shared" si="9"/>
        <v>0</v>
      </c>
      <c r="I64" s="92">
        <v>15</v>
      </c>
      <c r="J64" s="234">
        <f t="shared" si="10"/>
        <v>0</v>
      </c>
      <c r="K64" s="235"/>
      <c r="L64" s="235"/>
      <c r="M64" s="236"/>
      <c r="N64" s="234">
        <f t="shared" si="11"/>
        <v>0</v>
      </c>
      <c r="O64" s="235"/>
      <c r="P64" s="236"/>
      <c r="Q64" s="177">
        <f t="shared" si="12"/>
        <v>0</v>
      </c>
      <c r="T64" s="1"/>
      <c r="U64" s="92">
        <v>15</v>
      </c>
      <c r="V64" s="234">
        <f t="shared" si="13"/>
        <v>0</v>
      </c>
      <c r="W64" s="235"/>
      <c r="X64" s="235"/>
      <c r="Y64" s="236"/>
      <c r="Z64" s="234">
        <f t="shared" si="14"/>
        <v>0</v>
      </c>
      <c r="AA64" s="236"/>
      <c r="AB64" s="178">
        <f t="shared" si="15"/>
        <v>180</v>
      </c>
      <c r="AC64" s="198"/>
      <c r="AD64" s="198"/>
    </row>
    <row r="65" spans="2:30" x14ac:dyDescent="0.25">
      <c r="B65" s="92">
        <v>16</v>
      </c>
      <c r="C65" s="4">
        <f t="shared" si="7"/>
        <v>0</v>
      </c>
      <c r="D65" s="4">
        <f t="shared" si="8"/>
        <v>0</v>
      </c>
      <c r="E65" s="178">
        <f t="shared" si="9"/>
        <v>0</v>
      </c>
      <c r="I65" s="92">
        <v>16</v>
      </c>
      <c r="J65" s="234">
        <f t="shared" si="10"/>
        <v>0</v>
      </c>
      <c r="K65" s="235"/>
      <c r="L65" s="235"/>
      <c r="M65" s="236"/>
      <c r="N65" s="234">
        <f t="shared" si="11"/>
        <v>0</v>
      </c>
      <c r="O65" s="235"/>
      <c r="P65" s="236"/>
      <c r="Q65" s="177">
        <f t="shared" si="12"/>
        <v>0</v>
      </c>
      <c r="T65" s="1"/>
      <c r="U65" s="92">
        <v>16</v>
      </c>
      <c r="V65" s="234">
        <f t="shared" si="13"/>
        <v>0</v>
      </c>
      <c r="W65" s="235"/>
      <c r="X65" s="235"/>
      <c r="Y65" s="236"/>
      <c r="Z65" s="234">
        <f t="shared" si="14"/>
        <v>0</v>
      </c>
      <c r="AA65" s="236"/>
      <c r="AB65" s="178">
        <f t="shared" si="15"/>
        <v>180</v>
      </c>
      <c r="AC65" s="198"/>
      <c r="AD65" s="198"/>
    </row>
    <row r="66" spans="2:30" x14ac:dyDescent="0.25">
      <c r="B66" s="92">
        <v>17</v>
      </c>
      <c r="C66" s="4">
        <f t="shared" si="7"/>
        <v>0</v>
      </c>
      <c r="D66" s="4">
        <f t="shared" si="8"/>
        <v>0</v>
      </c>
      <c r="E66" s="178">
        <f t="shared" si="9"/>
        <v>0</v>
      </c>
      <c r="I66" s="92">
        <v>17</v>
      </c>
      <c r="J66" s="234">
        <f t="shared" si="10"/>
        <v>0</v>
      </c>
      <c r="K66" s="235"/>
      <c r="L66" s="235"/>
      <c r="M66" s="236"/>
      <c r="N66" s="234">
        <f t="shared" si="11"/>
        <v>0</v>
      </c>
      <c r="O66" s="235"/>
      <c r="P66" s="236"/>
      <c r="Q66" s="177">
        <f t="shared" si="12"/>
        <v>0</v>
      </c>
      <c r="T66" s="1"/>
      <c r="U66" s="92">
        <v>17</v>
      </c>
      <c r="V66" s="234">
        <f t="shared" si="13"/>
        <v>0</v>
      </c>
      <c r="W66" s="235"/>
      <c r="X66" s="235"/>
      <c r="Y66" s="236"/>
      <c r="Z66" s="234">
        <f t="shared" si="14"/>
        <v>0</v>
      </c>
      <c r="AA66" s="236"/>
      <c r="AB66" s="178">
        <f t="shared" si="15"/>
        <v>180</v>
      </c>
      <c r="AC66" s="198"/>
      <c r="AD66" s="198"/>
    </row>
    <row r="67" spans="2:30" x14ac:dyDescent="0.25">
      <c r="B67" s="92">
        <v>18</v>
      </c>
      <c r="C67" s="4">
        <f t="shared" si="7"/>
        <v>0</v>
      </c>
      <c r="D67" s="4">
        <f t="shared" si="8"/>
        <v>0</v>
      </c>
      <c r="E67" s="178">
        <f t="shared" si="9"/>
        <v>0</v>
      </c>
      <c r="I67" s="92">
        <v>18</v>
      </c>
      <c r="J67" s="234">
        <f t="shared" si="10"/>
        <v>0</v>
      </c>
      <c r="K67" s="235"/>
      <c r="L67" s="235"/>
      <c r="M67" s="236"/>
      <c r="N67" s="234">
        <f t="shared" si="11"/>
        <v>0</v>
      </c>
      <c r="O67" s="235"/>
      <c r="P67" s="236"/>
      <c r="Q67" s="177">
        <f t="shared" si="12"/>
        <v>0</v>
      </c>
      <c r="T67" s="1"/>
      <c r="U67" s="92">
        <v>18</v>
      </c>
      <c r="V67" s="234">
        <f t="shared" si="13"/>
        <v>0</v>
      </c>
      <c r="W67" s="235"/>
      <c r="X67" s="235"/>
      <c r="Y67" s="236"/>
      <c r="Z67" s="234">
        <f t="shared" si="14"/>
        <v>0</v>
      </c>
      <c r="AA67" s="236"/>
      <c r="AB67" s="178">
        <f t="shared" si="15"/>
        <v>180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>
        <f>C11</f>
        <v>0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e">
        <f>INDEX($C$11:$AC$40,MATCH(G89,$C$11:$C$40,0),27)</f>
        <v>#N/A</v>
      </c>
      <c r="Z89" s="75" t="s">
        <v>16</v>
      </c>
      <c r="AA89" s="96">
        <f>$D$3</f>
        <v>37684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20</v>
      </c>
      <c r="H90" s="245"/>
      <c r="I90" s="245"/>
      <c r="J90" s="245"/>
      <c r="K90" s="1"/>
      <c r="L90" s="245" t="e">
        <f>IF(X89="H",IF($X90="Blancs",$G$3,IF($X90="Jaunes",$G$4,IF($X90="Bleus",$G$5,$G$6))),IF($X90="Blancs",$I$3,IF($X90="Jaunes",$I$4,IF($X90="Bleus",$I$5,$I$6))))</f>
        <v>#N/A</v>
      </c>
      <c r="M90" s="245"/>
      <c r="N90" s="245"/>
      <c r="O90" s="245" t="e">
        <f>IF(X89="H",IF($X90="Blancs",$H$3,IF($X90="Jaunes",$H$4,IF($X90="Bleus",$H$5,$H$6))),IF($X90="Blancs",$J$3,IF($X90="Jaunes",$J$4,IF($X90="Bleus",$J$5,$J$6))))</f>
        <v>#N/A</v>
      </c>
      <c r="P90" s="245"/>
      <c r="Q90" s="246" t="e">
        <f>ROUND((G90*(L90/113)+(O90-AA93)),0)</f>
        <v>#N/A</v>
      </c>
      <c r="R90" s="246"/>
      <c r="S90" s="246"/>
      <c r="T90" s="246"/>
      <c r="U90" s="1"/>
      <c r="V90" s="266" t="s">
        <v>108</v>
      </c>
      <c r="W90" s="267"/>
      <c r="X90" s="187" t="e">
        <f>INDEX($C$11:$AC$40,MATCH(G89,$C$11:$C$40,0),26)</f>
        <v>#N/A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 t="e">
        <f>IF($Q90&lt;=18,IF(G94&lt;=$Q90,1,0),IF($Q90&lt;=36,IF(G94&lt;=($Q90-18),2,1),IF($Q90&lt;=54,IF(G94&lt;=($Q90-36),3,2),IF($Q90&gt;54,IF(G94&lt;=($Q90-54),4,3)))))</f>
        <v>#N/A</v>
      </c>
      <c r="H95" s="115" t="e">
        <f t="shared" ref="H95:O95" si="20">IF($Q90&lt;=18,IF(H94&lt;=$Q90,1,0),IF($Q90&lt;=36,IF(H94&lt;=($Q90-18),2,1),IF($Q90&lt;=54,IF(H94&lt;=($Q90-36),3,2),IF($Q90&gt;54,IF(H94&lt;=($Q90-54),4,3)))))</f>
        <v>#N/A</v>
      </c>
      <c r="I95" s="115" t="e">
        <f t="shared" si="20"/>
        <v>#N/A</v>
      </c>
      <c r="J95" s="115" t="e">
        <f t="shared" si="20"/>
        <v>#N/A</v>
      </c>
      <c r="K95" s="115" t="e">
        <f t="shared" si="20"/>
        <v>#N/A</v>
      </c>
      <c r="L95" s="115" t="e">
        <f t="shared" si="20"/>
        <v>#N/A</v>
      </c>
      <c r="M95" s="115" t="e">
        <f t="shared" si="20"/>
        <v>#N/A</v>
      </c>
      <c r="N95" s="115" t="e">
        <f t="shared" si="20"/>
        <v>#N/A</v>
      </c>
      <c r="O95" s="116" t="e">
        <f t="shared" si="20"/>
        <v>#N/A</v>
      </c>
      <c r="P95" s="117" t="e">
        <f>SUM(G95:O95)</f>
        <v>#N/A</v>
      </c>
      <c r="Q95" s="116" t="e">
        <f t="shared" ref="Q95:Y95" si="21">IF($Q90&lt;=18,IF(Q94&lt;=$Q90,1,0),IF($Q90&lt;=36,IF(Q94&lt;=($Q90-18),2,1),IF($Q90&lt;=54,IF(Q94&lt;=($Q90-36),3,2),IF($Q90&gt;54,IF(Q94&lt;=($Q90-54),4,3)))))</f>
        <v>#N/A</v>
      </c>
      <c r="R95" s="116" t="e">
        <f t="shared" si="21"/>
        <v>#N/A</v>
      </c>
      <c r="S95" s="116" t="e">
        <f t="shared" si="21"/>
        <v>#N/A</v>
      </c>
      <c r="T95" s="116" t="e">
        <f t="shared" si="21"/>
        <v>#N/A</v>
      </c>
      <c r="U95" s="116" t="e">
        <f t="shared" si="21"/>
        <v>#N/A</v>
      </c>
      <c r="V95" s="116" t="e">
        <f t="shared" si="21"/>
        <v>#N/A</v>
      </c>
      <c r="W95" s="116" t="e">
        <f t="shared" si="21"/>
        <v>#N/A</v>
      </c>
      <c r="X95" s="116" t="e">
        <f t="shared" si="21"/>
        <v>#N/A</v>
      </c>
      <c r="Y95" s="116" t="e">
        <f t="shared" si="21"/>
        <v>#N/A</v>
      </c>
      <c r="Z95" s="118" t="e">
        <f>SUM(Q95:Y95)</f>
        <v>#N/A</v>
      </c>
      <c r="AA95" s="119" t="e">
        <f>P95+Z95</f>
        <v>#N/A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10</v>
      </c>
      <c r="H96" s="121">
        <f t="shared" si="22"/>
        <v>10</v>
      </c>
      <c r="I96" s="121">
        <f t="shared" si="22"/>
        <v>10</v>
      </c>
      <c r="J96" s="121">
        <f t="shared" si="22"/>
        <v>10</v>
      </c>
      <c r="K96" s="121">
        <f t="shared" si="22"/>
        <v>10</v>
      </c>
      <c r="L96" s="121">
        <f t="shared" si="22"/>
        <v>10</v>
      </c>
      <c r="M96" s="121">
        <f t="shared" si="22"/>
        <v>10</v>
      </c>
      <c r="N96" s="121">
        <f t="shared" si="22"/>
        <v>10</v>
      </c>
      <c r="O96" s="121">
        <f t="shared" si="22"/>
        <v>10</v>
      </c>
      <c r="P96" s="122">
        <f>SUM(G96:O96)</f>
        <v>90</v>
      </c>
      <c r="Q96" s="123">
        <f t="shared" ref="Q96:Y96" si="23">Q11</f>
        <v>10</v>
      </c>
      <c r="R96" s="121">
        <f t="shared" si="23"/>
        <v>10</v>
      </c>
      <c r="S96" s="121">
        <f t="shared" si="23"/>
        <v>10</v>
      </c>
      <c r="T96" s="121">
        <f t="shared" si="23"/>
        <v>10</v>
      </c>
      <c r="U96" s="121">
        <f t="shared" si="23"/>
        <v>10</v>
      </c>
      <c r="V96" s="121">
        <f t="shared" si="23"/>
        <v>10</v>
      </c>
      <c r="W96" s="121">
        <f t="shared" si="23"/>
        <v>10</v>
      </c>
      <c r="X96" s="121">
        <f t="shared" si="23"/>
        <v>10</v>
      </c>
      <c r="Y96" s="124">
        <f t="shared" si="23"/>
        <v>10</v>
      </c>
      <c r="Z96" s="122">
        <f>SUM(Q96:Y96)</f>
        <v>90</v>
      </c>
      <c r="AA96" s="125">
        <f>P96+Z96</f>
        <v>180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4">IF(H96-H93=-1,3+H95)+IF(H96-H93=0,2+H95)+IF(H96-H93=1,1+H95)+IF(H96-H93=2,H95)+IF(H96-H93=3,IF(H95-1&gt;0,H95-1,0))+IF(H96-H93=4,IF(H95-2&gt;0,H95-2,0))</f>
        <v>0</v>
      </c>
      <c r="I97" s="127">
        <f t="shared" si="24"/>
        <v>0</v>
      </c>
      <c r="J97" s="127">
        <f t="shared" si="24"/>
        <v>0</v>
      </c>
      <c r="K97" s="127">
        <f t="shared" si="24"/>
        <v>0</v>
      </c>
      <c r="L97" s="127">
        <f t="shared" si="24"/>
        <v>0</v>
      </c>
      <c r="M97" s="127">
        <f t="shared" si="24"/>
        <v>0</v>
      </c>
      <c r="N97" s="127">
        <f t="shared" si="24"/>
        <v>0</v>
      </c>
      <c r="O97" s="128">
        <f t="shared" si="24"/>
        <v>0</v>
      </c>
      <c r="P97" s="129">
        <f>SUM(G97:O97)</f>
        <v>0</v>
      </c>
      <c r="Q97" s="130">
        <f t="shared" ref="Q97:Y97" si="25">IF(Q96-Q93=-1,3+Q95)+IF(Q96-Q93=0,2+Q95)+IF(Q96-Q93=1,1+Q95)+IF(Q96-Q93=2,Q95)+IF(Q96-Q93=3,IF(Q95-1&gt;0,Q95-1,0))+IF(Q96-Q93=4,IF(Q95-2&gt;0,Q95-2,0))</f>
        <v>0</v>
      </c>
      <c r="R97" s="131">
        <f t="shared" si="25"/>
        <v>0</v>
      </c>
      <c r="S97" s="131">
        <f t="shared" si="25"/>
        <v>0</v>
      </c>
      <c r="T97" s="131">
        <f t="shared" si="25"/>
        <v>0</v>
      </c>
      <c r="U97" s="131">
        <f t="shared" si="25"/>
        <v>0</v>
      </c>
      <c r="V97" s="131">
        <f t="shared" si="25"/>
        <v>0</v>
      </c>
      <c r="W97" s="131">
        <f t="shared" si="25"/>
        <v>0</v>
      </c>
      <c r="X97" s="131">
        <f t="shared" si="25"/>
        <v>0</v>
      </c>
      <c r="Y97" s="128">
        <f t="shared" si="25"/>
        <v>0</v>
      </c>
      <c r="Z97" s="129">
        <f>SUM(Q97:Y97)</f>
        <v>0</v>
      </c>
      <c r="AA97" s="132">
        <f>P97+Z97</f>
        <v>0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0</v>
      </c>
      <c r="H98" s="134">
        <f t="shared" si="26"/>
        <v>0</v>
      </c>
      <c r="I98" s="134">
        <f t="shared" si="26"/>
        <v>0</v>
      </c>
      <c r="J98" s="134">
        <f t="shared" si="26"/>
        <v>0</v>
      </c>
      <c r="K98" s="134">
        <f t="shared" si="26"/>
        <v>0</v>
      </c>
      <c r="L98" s="134">
        <f t="shared" si="26"/>
        <v>0</v>
      </c>
      <c r="M98" s="134">
        <f t="shared" si="26"/>
        <v>0</v>
      </c>
      <c r="N98" s="134">
        <f t="shared" si="26"/>
        <v>0</v>
      </c>
      <c r="O98" s="135">
        <f t="shared" si="26"/>
        <v>0</v>
      </c>
      <c r="P98" s="136">
        <f>SUM(G98:O98)</f>
        <v>0</v>
      </c>
      <c r="Q98" s="135">
        <f t="shared" ref="Q98:Y98" si="27">IF(Q96-Q93=-2,4)+IF(Q96-Q93=-1,3)+IF(Q96-Q93=0,2)+IF(Q96-Q93=1,1)+IF(Q96-Q93&gt;2,0)</f>
        <v>0</v>
      </c>
      <c r="R98" s="135">
        <f t="shared" si="27"/>
        <v>0</v>
      </c>
      <c r="S98" s="135">
        <f t="shared" si="27"/>
        <v>0</v>
      </c>
      <c r="T98" s="135">
        <f t="shared" si="27"/>
        <v>0</v>
      </c>
      <c r="U98" s="135">
        <f t="shared" si="27"/>
        <v>0</v>
      </c>
      <c r="V98" s="135">
        <f t="shared" si="27"/>
        <v>0</v>
      </c>
      <c r="W98" s="135">
        <f t="shared" si="27"/>
        <v>0</v>
      </c>
      <c r="X98" s="135">
        <f t="shared" si="27"/>
        <v>0</v>
      </c>
      <c r="Y98" s="135">
        <f t="shared" si="27"/>
        <v>0</v>
      </c>
      <c r="Z98" s="136">
        <f>SUM(Q98:Y98)</f>
        <v>0</v>
      </c>
      <c r="AA98" s="137">
        <f>P98+Z98</f>
        <v>0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6</v>
      </c>
      <c r="H99" s="24">
        <f t="shared" ref="H99:O99" si="28">H96-H93</f>
        <v>6</v>
      </c>
      <c r="I99" s="24">
        <f t="shared" si="28"/>
        <v>5</v>
      </c>
      <c r="J99" s="24">
        <f t="shared" si="28"/>
        <v>6</v>
      </c>
      <c r="K99" s="24">
        <f t="shared" si="28"/>
        <v>7</v>
      </c>
      <c r="L99" s="24">
        <f t="shared" si="28"/>
        <v>5</v>
      </c>
      <c r="M99" s="24">
        <f t="shared" si="28"/>
        <v>7</v>
      </c>
      <c r="N99" s="24">
        <f t="shared" si="28"/>
        <v>5</v>
      </c>
      <c r="O99" s="15">
        <f t="shared" si="28"/>
        <v>7</v>
      </c>
      <c r="P99" s="15"/>
      <c r="Q99" s="15">
        <f t="shared" ref="Q99:Y99" si="29">Q96-Q93</f>
        <v>6</v>
      </c>
      <c r="R99" s="15">
        <f t="shared" si="29"/>
        <v>6</v>
      </c>
      <c r="S99" s="15">
        <f t="shared" si="29"/>
        <v>7</v>
      </c>
      <c r="T99" s="15">
        <f t="shared" si="29"/>
        <v>5</v>
      </c>
      <c r="U99" s="15">
        <f t="shared" si="29"/>
        <v>7</v>
      </c>
      <c r="V99" s="15">
        <f t="shared" si="29"/>
        <v>6</v>
      </c>
      <c r="W99" s="15">
        <f t="shared" si="29"/>
        <v>6</v>
      </c>
      <c r="X99" s="15">
        <f t="shared" si="29"/>
        <v>5</v>
      </c>
      <c r="Y99" s="15">
        <f t="shared" si="29"/>
        <v>6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0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0</v>
      </c>
      <c r="P103" s="241" t="s">
        <v>89</v>
      </c>
      <c r="Q103" s="241"/>
      <c r="R103" s="241"/>
      <c r="S103" s="241"/>
      <c r="T103" s="241"/>
      <c r="U103" s="144">
        <f>COUNTIF(G99:Y99,"&gt;=3")</f>
        <v>18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0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0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18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>
        <f>C12</f>
        <v>0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e">
        <f>INDEX($C$11:$AC$40,MATCH(G112,$C$11:$C$40,0),27)</f>
        <v>#N/A</v>
      </c>
      <c r="Z112" s="75" t="s">
        <v>16</v>
      </c>
      <c r="AA112" s="96">
        <f>$D$3</f>
        <v>37684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</v>
      </c>
      <c r="H113" s="245"/>
      <c r="I113" s="245"/>
      <c r="J113" s="245"/>
      <c r="K113" s="1"/>
      <c r="L113" s="245" t="e">
        <f>IF(X112="H",IF($X113="Blancs",$G$3,IF($X113="Jaunes",$G$4,IF($X113="Bleus",$G$5,$G$6))),IF($X113="Blancs",$I$3,IF($X113="Jaunes",$I$4,IF($X113="Bleus",$I$5,$I$6))))</f>
        <v>#N/A</v>
      </c>
      <c r="M113" s="245"/>
      <c r="N113" s="245"/>
      <c r="O113" s="245" t="e">
        <f>IF(X112="H",IF($X113="Blancs",$H$3,IF($X113="Jaunes",$H$4,IF($X113="Bleus",$H$5,$H$6))),IF($X113="Blancs",$J$3,IF($X113="Jaunes",$J$4,IF($X113="Bleus",$J$5,$J$6))))</f>
        <v>#N/A</v>
      </c>
      <c r="P113" s="245"/>
      <c r="Q113" s="246" t="e">
        <f>ROUND((G113*(L113/113)+(O113-AA116)),0)</f>
        <v>#N/A</v>
      </c>
      <c r="R113" s="246"/>
      <c r="S113" s="246"/>
      <c r="T113" s="246"/>
      <c r="U113" s="1"/>
      <c r="V113" s="266" t="s">
        <v>108</v>
      </c>
      <c r="W113" s="267"/>
      <c r="X113" s="187" t="e">
        <f>INDEX($C$11:$AC$40,MATCH(G112,$C$11:$C$40,0),26)</f>
        <v>#N/A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 t="e">
        <f>IF($Q113&lt;=18,IF(G117&lt;=$Q113,1,0),IF($Q113&lt;=36,IF(G117&lt;=($Q113-18),2,1),IF($Q113&lt;=54,IF(G117&lt;=($Q113-36),3,2),IF($Q113&gt;54,IF(G117&lt;=($Q113-54),4,3)))))</f>
        <v>#N/A</v>
      </c>
      <c r="H118" s="115" t="e">
        <f t="shared" ref="H118:O118" si="34">IF($Q113&lt;=18,IF(H117&lt;=$Q113,1,0),IF($Q113&lt;=36,IF(H117&lt;=($Q113-18),2,1),IF($Q113&lt;=54,IF(H117&lt;=($Q113-36),3,2),IF($Q113&gt;54,IF(H117&lt;=($Q113-54),4,3)))))</f>
        <v>#N/A</v>
      </c>
      <c r="I118" s="115" t="e">
        <f t="shared" si="34"/>
        <v>#N/A</v>
      </c>
      <c r="J118" s="115" t="e">
        <f t="shared" si="34"/>
        <v>#N/A</v>
      </c>
      <c r="K118" s="115" t="e">
        <f t="shared" si="34"/>
        <v>#N/A</v>
      </c>
      <c r="L118" s="115" t="e">
        <f t="shared" si="34"/>
        <v>#N/A</v>
      </c>
      <c r="M118" s="115" t="e">
        <f t="shared" si="34"/>
        <v>#N/A</v>
      </c>
      <c r="N118" s="115" t="e">
        <f t="shared" si="34"/>
        <v>#N/A</v>
      </c>
      <c r="O118" s="116" t="e">
        <f t="shared" si="34"/>
        <v>#N/A</v>
      </c>
      <c r="P118" s="117" t="e">
        <f>SUM(G118:O118)</f>
        <v>#N/A</v>
      </c>
      <c r="Q118" s="116" t="e">
        <f t="shared" ref="Q118:Y118" si="35">IF($Q113&lt;=18,IF(Q117&lt;=$Q113,1,0),IF($Q113&lt;=36,IF(Q117&lt;=($Q113-18),2,1),IF($Q113&lt;=54,IF(Q117&lt;=($Q113-36),3,2),IF($Q113&gt;54,IF(Q117&lt;=($Q113-54),4,3)))))</f>
        <v>#N/A</v>
      </c>
      <c r="R118" s="116" t="e">
        <f t="shared" si="35"/>
        <v>#N/A</v>
      </c>
      <c r="S118" s="116" t="e">
        <f t="shared" si="35"/>
        <v>#N/A</v>
      </c>
      <c r="T118" s="116" t="e">
        <f t="shared" si="35"/>
        <v>#N/A</v>
      </c>
      <c r="U118" s="116" t="e">
        <f t="shared" si="35"/>
        <v>#N/A</v>
      </c>
      <c r="V118" s="116" t="e">
        <f t="shared" si="35"/>
        <v>#N/A</v>
      </c>
      <c r="W118" s="116" t="e">
        <f t="shared" si="35"/>
        <v>#N/A</v>
      </c>
      <c r="X118" s="116" t="e">
        <f t="shared" si="35"/>
        <v>#N/A</v>
      </c>
      <c r="Y118" s="116" t="e">
        <f t="shared" si="35"/>
        <v>#N/A</v>
      </c>
      <c r="Z118" s="118" t="e">
        <f>SUM(Q118:Y118)</f>
        <v>#N/A</v>
      </c>
      <c r="AA118" s="119" t="e">
        <f>P118+Z118</f>
        <v>#N/A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6">G12</f>
        <v>10</v>
      </c>
      <c r="H119" s="121">
        <f t="shared" si="36"/>
        <v>10</v>
      </c>
      <c r="I119" s="121">
        <f t="shared" si="36"/>
        <v>10</v>
      </c>
      <c r="J119" s="121">
        <f t="shared" si="36"/>
        <v>10</v>
      </c>
      <c r="K119" s="121">
        <f t="shared" si="36"/>
        <v>10</v>
      </c>
      <c r="L119" s="121">
        <f t="shared" si="36"/>
        <v>10</v>
      </c>
      <c r="M119" s="121">
        <f t="shared" si="36"/>
        <v>10</v>
      </c>
      <c r="N119" s="121">
        <f t="shared" si="36"/>
        <v>10</v>
      </c>
      <c r="O119" s="121">
        <f t="shared" si="36"/>
        <v>10</v>
      </c>
      <c r="P119" s="122">
        <f>SUM(G119:O119)</f>
        <v>90</v>
      </c>
      <c r="Q119" s="123">
        <f t="shared" ref="Q119:Y119" si="37">Q12</f>
        <v>10</v>
      </c>
      <c r="R119" s="121">
        <f t="shared" si="37"/>
        <v>10</v>
      </c>
      <c r="S119" s="121">
        <f t="shared" si="37"/>
        <v>10</v>
      </c>
      <c r="T119" s="121">
        <f t="shared" si="37"/>
        <v>10</v>
      </c>
      <c r="U119" s="121">
        <f t="shared" si="37"/>
        <v>10</v>
      </c>
      <c r="V119" s="121">
        <f t="shared" si="37"/>
        <v>10</v>
      </c>
      <c r="W119" s="121">
        <f t="shared" si="37"/>
        <v>10</v>
      </c>
      <c r="X119" s="121">
        <f t="shared" si="37"/>
        <v>10</v>
      </c>
      <c r="Y119" s="124">
        <f t="shared" si="37"/>
        <v>10</v>
      </c>
      <c r="Z119" s="122">
        <f>SUM(Q119:Y119)</f>
        <v>90</v>
      </c>
      <c r="AA119" s="125">
        <f>P119+Z119</f>
        <v>180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0</v>
      </c>
      <c r="H120" s="127">
        <f t="shared" ref="H120:O120" si="38">IF(H119-H116=-1,3+H118)+IF(H119-H116=0,2+H118)+IF(H119-H116=1,1+H118)+IF(H119-H116=2,H118)+IF(H119-H116=3,IF(H118-1&gt;0,H118-1,0))+IF(H119-H116=4,IF(H118-2&gt;0,H118-2,0))</f>
        <v>0</v>
      </c>
      <c r="I120" s="127">
        <f t="shared" si="38"/>
        <v>0</v>
      </c>
      <c r="J120" s="127">
        <f t="shared" si="38"/>
        <v>0</v>
      </c>
      <c r="K120" s="127">
        <f t="shared" si="38"/>
        <v>0</v>
      </c>
      <c r="L120" s="127">
        <f t="shared" si="38"/>
        <v>0</v>
      </c>
      <c r="M120" s="127">
        <f t="shared" si="38"/>
        <v>0</v>
      </c>
      <c r="N120" s="127">
        <f t="shared" si="38"/>
        <v>0</v>
      </c>
      <c r="O120" s="128">
        <f t="shared" si="38"/>
        <v>0</v>
      </c>
      <c r="P120" s="129">
        <f>SUM(G120:O120)</f>
        <v>0</v>
      </c>
      <c r="Q120" s="130">
        <f t="shared" ref="Q120:Y120" si="39">IF(Q119-Q116=-1,3+Q118)+IF(Q119-Q116=0,2+Q118)+IF(Q119-Q116=1,1+Q118)+IF(Q119-Q116=2,Q118)+IF(Q119-Q116=3,IF(Q118-1&gt;0,Q118-1,0))+IF(Q119-Q116=4,IF(Q118-2&gt;0,Q118-2,0))</f>
        <v>0</v>
      </c>
      <c r="R120" s="131">
        <f t="shared" si="39"/>
        <v>0</v>
      </c>
      <c r="S120" s="131">
        <f t="shared" si="39"/>
        <v>0</v>
      </c>
      <c r="T120" s="131">
        <f t="shared" si="39"/>
        <v>0</v>
      </c>
      <c r="U120" s="131">
        <f t="shared" si="39"/>
        <v>0</v>
      </c>
      <c r="V120" s="131">
        <f t="shared" si="39"/>
        <v>0</v>
      </c>
      <c r="W120" s="131">
        <f t="shared" si="39"/>
        <v>0</v>
      </c>
      <c r="X120" s="131">
        <f t="shared" si="39"/>
        <v>0</v>
      </c>
      <c r="Y120" s="128">
        <f t="shared" si="39"/>
        <v>0</v>
      </c>
      <c r="Z120" s="129">
        <f>SUM(Q120:Y120)</f>
        <v>0</v>
      </c>
      <c r="AA120" s="132">
        <f>P120+Z120</f>
        <v>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0">IF(G119-G116=-2,4)+IF(G119-G116=-1,3)+IF(G119-G116=0,2)+IF(G119-G116=1,1)+IF(G119-G116&gt;2,0)</f>
        <v>0</v>
      </c>
      <c r="H121" s="134">
        <f t="shared" si="40"/>
        <v>0</v>
      </c>
      <c r="I121" s="134">
        <f t="shared" si="40"/>
        <v>0</v>
      </c>
      <c r="J121" s="134">
        <f t="shared" si="40"/>
        <v>0</v>
      </c>
      <c r="K121" s="134">
        <f t="shared" si="40"/>
        <v>0</v>
      </c>
      <c r="L121" s="134">
        <f t="shared" si="40"/>
        <v>0</v>
      </c>
      <c r="M121" s="134">
        <f t="shared" si="40"/>
        <v>0</v>
      </c>
      <c r="N121" s="134">
        <f t="shared" si="40"/>
        <v>0</v>
      </c>
      <c r="O121" s="135">
        <f t="shared" si="40"/>
        <v>0</v>
      </c>
      <c r="P121" s="136">
        <f>SUM(G121:O121)</f>
        <v>0</v>
      </c>
      <c r="Q121" s="135">
        <f t="shared" ref="Q121:Y121" si="41">IF(Q119-Q116=-2,4)+IF(Q119-Q116=-1,3)+IF(Q119-Q116=0,2)+IF(Q119-Q116=1,1)+IF(Q119-Q116&gt;2,0)</f>
        <v>0</v>
      </c>
      <c r="R121" s="135">
        <f t="shared" si="41"/>
        <v>0</v>
      </c>
      <c r="S121" s="135">
        <f t="shared" si="41"/>
        <v>0</v>
      </c>
      <c r="T121" s="135">
        <f t="shared" si="41"/>
        <v>0</v>
      </c>
      <c r="U121" s="135">
        <f t="shared" si="41"/>
        <v>0</v>
      </c>
      <c r="V121" s="135">
        <f t="shared" si="41"/>
        <v>0</v>
      </c>
      <c r="W121" s="135">
        <f t="shared" si="41"/>
        <v>0</v>
      </c>
      <c r="X121" s="135">
        <f t="shared" si="41"/>
        <v>0</v>
      </c>
      <c r="Y121" s="135">
        <f t="shared" si="41"/>
        <v>0</v>
      </c>
      <c r="Z121" s="136">
        <f>SUM(Q121:Y121)</f>
        <v>0</v>
      </c>
      <c r="AA121" s="137">
        <f>P121+Z121</f>
        <v>0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6</v>
      </c>
      <c r="H122" s="24">
        <f t="shared" ref="H122:O122" si="42">H119-H116</f>
        <v>6</v>
      </c>
      <c r="I122" s="24">
        <f t="shared" si="42"/>
        <v>5</v>
      </c>
      <c r="J122" s="24">
        <f t="shared" si="42"/>
        <v>6</v>
      </c>
      <c r="K122" s="24">
        <f t="shared" si="42"/>
        <v>7</v>
      </c>
      <c r="L122" s="24">
        <f t="shared" si="42"/>
        <v>5</v>
      </c>
      <c r="M122" s="24">
        <f t="shared" si="42"/>
        <v>7</v>
      </c>
      <c r="N122" s="24">
        <f t="shared" si="42"/>
        <v>5</v>
      </c>
      <c r="O122" s="15">
        <f t="shared" si="42"/>
        <v>7</v>
      </c>
      <c r="P122" s="15"/>
      <c r="Q122" s="15">
        <f t="shared" ref="Q122:Y122" si="43">Q119-Q116</f>
        <v>6</v>
      </c>
      <c r="R122" s="15">
        <f t="shared" si="43"/>
        <v>6</v>
      </c>
      <c r="S122" s="15">
        <f t="shared" si="43"/>
        <v>7</v>
      </c>
      <c r="T122" s="15">
        <f t="shared" si="43"/>
        <v>5</v>
      </c>
      <c r="U122" s="15">
        <f t="shared" si="43"/>
        <v>7</v>
      </c>
      <c r="V122" s="15">
        <f t="shared" si="43"/>
        <v>6</v>
      </c>
      <c r="W122" s="15">
        <f t="shared" si="43"/>
        <v>6</v>
      </c>
      <c r="X122" s="15">
        <f t="shared" si="43"/>
        <v>5</v>
      </c>
      <c r="Y122" s="15">
        <f t="shared" si="43"/>
        <v>6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0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0</v>
      </c>
      <c r="P126" s="241" t="s">
        <v>89</v>
      </c>
      <c r="Q126" s="241"/>
      <c r="R126" s="241"/>
      <c r="S126" s="241"/>
      <c r="T126" s="241"/>
      <c r="U126" s="144">
        <f>COUNTIF(G122:Y122,"&gt;=3")</f>
        <v>18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0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0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18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>
        <f>C13</f>
        <v>0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e">
        <f>INDEX($C$11:$AC$40,MATCH(G135,$C$11:$C$40,0),27)</f>
        <v>#N/A</v>
      </c>
      <c r="Z135" s="75" t="s">
        <v>16</v>
      </c>
      <c r="AA135" s="96">
        <f>$D$3</f>
        <v>37684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20</v>
      </c>
      <c r="H136" s="245"/>
      <c r="I136" s="245"/>
      <c r="J136" s="245"/>
      <c r="K136" s="1"/>
      <c r="L136" s="245" t="e">
        <f>IF(X135="H",IF($X136="Blancs",$G$3,IF($X136="Jaunes",$G$4,IF($X136="Bleus",$G$5,$G$6))),IF($X136="Blancs",$I$3,IF($X136="Jaunes",$I$4,IF($X136="Bleus",$I$5,$I$6))))</f>
        <v>#N/A</v>
      </c>
      <c r="M136" s="245"/>
      <c r="N136" s="245"/>
      <c r="O136" s="245" t="e">
        <f>IF(X135="H",IF($X136="Blancs",$H$3,IF($X136="Jaunes",$H$4,IF($X136="Bleus",$H$5,$H$6))),IF($X136="Blancs",$J$3,IF($X136="Jaunes",$J$4,IF($X136="Bleus",$J$5,$J$6))))</f>
        <v>#N/A</v>
      </c>
      <c r="P136" s="245"/>
      <c r="Q136" s="246" t="e">
        <f>ROUND((G136*(L136/113)+(O136-AA139)),0)</f>
        <v>#N/A</v>
      </c>
      <c r="R136" s="246"/>
      <c r="S136" s="246"/>
      <c r="T136" s="246"/>
      <c r="U136" s="1"/>
      <c r="V136" s="266" t="s">
        <v>108</v>
      </c>
      <c r="W136" s="267"/>
      <c r="X136" s="187" t="e">
        <f>INDEX($C$11:$AC$40,MATCH(G135,$C$11:$C$40,0),26)</f>
        <v>#N/A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4">H$9</f>
        <v>4</v>
      </c>
      <c r="I139" s="103">
        <f t="shared" si="44"/>
        <v>5</v>
      </c>
      <c r="J139" s="103">
        <f t="shared" si="44"/>
        <v>4</v>
      </c>
      <c r="K139" s="103">
        <f t="shared" si="44"/>
        <v>3</v>
      </c>
      <c r="L139" s="103">
        <f t="shared" si="44"/>
        <v>5</v>
      </c>
      <c r="M139" s="103">
        <f t="shared" si="44"/>
        <v>3</v>
      </c>
      <c r="N139" s="103">
        <f t="shared" si="44"/>
        <v>5</v>
      </c>
      <c r="O139" s="103">
        <f t="shared" si="44"/>
        <v>3</v>
      </c>
      <c r="P139" s="104">
        <f>SUM(G139:O139)</f>
        <v>36</v>
      </c>
      <c r="Q139" s="103">
        <f t="shared" ref="Q139:Y139" si="45">Q$9</f>
        <v>4</v>
      </c>
      <c r="R139" s="105">
        <f t="shared" si="45"/>
        <v>4</v>
      </c>
      <c r="S139" s="105">
        <f t="shared" si="45"/>
        <v>3</v>
      </c>
      <c r="T139" s="105">
        <f t="shared" si="45"/>
        <v>5</v>
      </c>
      <c r="U139" s="105">
        <f t="shared" si="45"/>
        <v>3</v>
      </c>
      <c r="V139" s="105">
        <f t="shared" si="45"/>
        <v>4</v>
      </c>
      <c r="W139" s="105">
        <f t="shared" si="45"/>
        <v>4</v>
      </c>
      <c r="X139" s="105">
        <f t="shared" si="45"/>
        <v>5</v>
      </c>
      <c r="Y139" s="106">
        <f t="shared" si="45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46">H$10</f>
        <v>8</v>
      </c>
      <c r="I140" s="108">
        <f t="shared" si="46"/>
        <v>12</v>
      </c>
      <c r="J140" s="108">
        <f t="shared" si="46"/>
        <v>14</v>
      </c>
      <c r="K140" s="108">
        <f t="shared" si="46"/>
        <v>2</v>
      </c>
      <c r="L140" s="108">
        <f t="shared" si="46"/>
        <v>10</v>
      </c>
      <c r="M140" s="108">
        <f t="shared" si="46"/>
        <v>18</v>
      </c>
      <c r="N140" s="108">
        <f t="shared" si="46"/>
        <v>16</v>
      </c>
      <c r="O140" s="109">
        <f t="shared" si="46"/>
        <v>6</v>
      </c>
      <c r="P140" s="110"/>
      <c r="Q140" s="111">
        <f t="shared" ref="Q140:Y140" si="47">Q$10</f>
        <v>1</v>
      </c>
      <c r="R140" s="112">
        <f t="shared" si="47"/>
        <v>9</v>
      </c>
      <c r="S140" s="112">
        <f t="shared" si="47"/>
        <v>11</v>
      </c>
      <c r="T140" s="112">
        <f t="shared" si="47"/>
        <v>5</v>
      </c>
      <c r="U140" s="112">
        <f t="shared" si="47"/>
        <v>17</v>
      </c>
      <c r="V140" s="112">
        <f t="shared" si="47"/>
        <v>15</v>
      </c>
      <c r="W140" s="112">
        <f t="shared" si="47"/>
        <v>3</v>
      </c>
      <c r="X140" s="112">
        <f t="shared" si="47"/>
        <v>13</v>
      </c>
      <c r="Y140" s="109">
        <f t="shared" si="47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 t="e">
        <f>IF($Q136&lt;=18,IF(G140&lt;=$Q136,1,0),IF($Q136&lt;=36,IF(G140&lt;=($Q136-18),2,1),IF($Q136&lt;=54,IF(G140&lt;=($Q136-36),3,2),IF($Q136&gt;54,IF(G140&lt;=($Q136-54),4,3)))))</f>
        <v>#N/A</v>
      </c>
      <c r="H141" s="115" t="e">
        <f t="shared" ref="H141:O141" si="48">IF($Q136&lt;=18,IF(H140&lt;=$Q136,1,0),IF($Q136&lt;=36,IF(H140&lt;=($Q136-18),2,1),IF($Q136&lt;=54,IF(H140&lt;=($Q136-36),3,2),IF($Q136&gt;54,IF(H140&lt;=($Q136-54),4,3)))))</f>
        <v>#N/A</v>
      </c>
      <c r="I141" s="115" t="e">
        <f t="shared" si="48"/>
        <v>#N/A</v>
      </c>
      <c r="J141" s="115" t="e">
        <f t="shared" si="48"/>
        <v>#N/A</v>
      </c>
      <c r="K141" s="115" t="e">
        <f t="shared" si="48"/>
        <v>#N/A</v>
      </c>
      <c r="L141" s="115" t="e">
        <f t="shared" si="48"/>
        <v>#N/A</v>
      </c>
      <c r="M141" s="115" t="e">
        <f t="shared" si="48"/>
        <v>#N/A</v>
      </c>
      <c r="N141" s="115" t="e">
        <f t="shared" si="48"/>
        <v>#N/A</v>
      </c>
      <c r="O141" s="116" t="e">
        <f t="shared" si="48"/>
        <v>#N/A</v>
      </c>
      <c r="P141" s="117" t="e">
        <f>SUM(G141:O141)</f>
        <v>#N/A</v>
      </c>
      <c r="Q141" s="116" t="e">
        <f t="shared" ref="Q141:Y141" si="49">IF($Q136&lt;=18,IF(Q140&lt;=$Q136,1,0),IF($Q136&lt;=36,IF(Q140&lt;=($Q136-18),2,1),IF($Q136&lt;=54,IF(Q140&lt;=($Q136-36),3,2),IF($Q136&gt;54,IF(Q140&lt;=($Q136-54),4,3)))))</f>
        <v>#N/A</v>
      </c>
      <c r="R141" s="116" t="e">
        <f t="shared" si="49"/>
        <v>#N/A</v>
      </c>
      <c r="S141" s="116" t="e">
        <f t="shared" si="49"/>
        <v>#N/A</v>
      </c>
      <c r="T141" s="116" t="e">
        <f t="shared" si="49"/>
        <v>#N/A</v>
      </c>
      <c r="U141" s="116" t="e">
        <f t="shared" si="49"/>
        <v>#N/A</v>
      </c>
      <c r="V141" s="116" t="e">
        <f t="shared" si="49"/>
        <v>#N/A</v>
      </c>
      <c r="W141" s="116" t="e">
        <f t="shared" si="49"/>
        <v>#N/A</v>
      </c>
      <c r="X141" s="116" t="e">
        <f t="shared" si="49"/>
        <v>#N/A</v>
      </c>
      <c r="Y141" s="116" t="e">
        <f t="shared" si="49"/>
        <v>#N/A</v>
      </c>
      <c r="Z141" s="118" t="e">
        <f>SUM(Q141:Y141)</f>
        <v>#N/A</v>
      </c>
      <c r="AA141" s="119" t="e">
        <f>P141+Z141</f>
        <v>#N/A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0">G13</f>
        <v>10</v>
      </c>
      <c r="H142" s="121">
        <f t="shared" si="50"/>
        <v>10</v>
      </c>
      <c r="I142" s="121">
        <f t="shared" si="50"/>
        <v>10</v>
      </c>
      <c r="J142" s="121">
        <f t="shared" si="50"/>
        <v>10</v>
      </c>
      <c r="K142" s="121">
        <f t="shared" si="50"/>
        <v>10</v>
      </c>
      <c r="L142" s="121">
        <f t="shared" si="50"/>
        <v>10</v>
      </c>
      <c r="M142" s="121">
        <f t="shared" si="50"/>
        <v>10</v>
      </c>
      <c r="N142" s="121">
        <f t="shared" si="50"/>
        <v>10</v>
      </c>
      <c r="O142" s="121">
        <f t="shared" si="50"/>
        <v>10</v>
      </c>
      <c r="P142" s="122">
        <f>SUM(G142:O142)</f>
        <v>90</v>
      </c>
      <c r="Q142" s="123">
        <f t="shared" ref="Q142:Y142" si="51">Q13</f>
        <v>10</v>
      </c>
      <c r="R142" s="121">
        <f t="shared" si="51"/>
        <v>10</v>
      </c>
      <c r="S142" s="121">
        <f t="shared" si="51"/>
        <v>10</v>
      </c>
      <c r="T142" s="121">
        <f t="shared" si="51"/>
        <v>10</v>
      </c>
      <c r="U142" s="121">
        <f t="shared" si="51"/>
        <v>10</v>
      </c>
      <c r="V142" s="121">
        <f t="shared" si="51"/>
        <v>10</v>
      </c>
      <c r="W142" s="121">
        <f t="shared" si="51"/>
        <v>10</v>
      </c>
      <c r="X142" s="121">
        <f t="shared" si="51"/>
        <v>10</v>
      </c>
      <c r="Y142" s="124">
        <f t="shared" si="51"/>
        <v>10</v>
      </c>
      <c r="Z142" s="122">
        <f>SUM(Q142:Y142)</f>
        <v>90</v>
      </c>
      <c r="AA142" s="125">
        <f>P142+Z142</f>
        <v>180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0</v>
      </c>
      <c r="H143" s="127">
        <f t="shared" ref="H143:O143" si="52">IF(H142-H139=-1,3+H141)+IF(H142-H139=0,2+H141)+IF(H142-H139=1,1+H141)+IF(H142-H139=2,H141)+IF(H142-H139=3,IF(H141-1&gt;0,H141-1,0))+IF(H142-H139=4,IF(H141-2&gt;0,H141-2,0))</f>
        <v>0</v>
      </c>
      <c r="I143" s="127">
        <f t="shared" si="52"/>
        <v>0</v>
      </c>
      <c r="J143" s="127">
        <f t="shared" si="52"/>
        <v>0</v>
      </c>
      <c r="K143" s="127">
        <f t="shared" si="52"/>
        <v>0</v>
      </c>
      <c r="L143" s="127">
        <f t="shared" si="52"/>
        <v>0</v>
      </c>
      <c r="M143" s="127">
        <f t="shared" si="52"/>
        <v>0</v>
      </c>
      <c r="N143" s="127">
        <f t="shared" si="52"/>
        <v>0</v>
      </c>
      <c r="O143" s="128">
        <f t="shared" si="52"/>
        <v>0</v>
      </c>
      <c r="P143" s="129">
        <f>SUM(G143:O143)</f>
        <v>0</v>
      </c>
      <c r="Q143" s="130">
        <f t="shared" ref="Q143:Y143" si="53">IF(Q142-Q139=-1,3+Q141)+IF(Q142-Q139=0,2+Q141)+IF(Q142-Q139=1,1+Q141)+IF(Q142-Q139=2,Q141)+IF(Q142-Q139=3,IF(Q141-1&gt;0,Q141-1,0))+IF(Q142-Q139=4,IF(Q141-2&gt;0,Q141-2,0))</f>
        <v>0</v>
      </c>
      <c r="R143" s="131">
        <f t="shared" si="53"/>
        <v>0</v>
      </c>
      <c r="S143" s="131">
        <f t="shared" si="53"/>
        <v>0</v>
      </c>
      <c r="T143" s="131">
        <f t="shared" si="53"/>
        <v>0</v>
      </c>
      <c r="U143" s="131">
        <f t="shared" si="53"/>
        <v>0</v>
      </c>
      <c r="V143" s="131">
        <f t="shared" si="53"/>
        <v>0</v>
      </c>
      <c r="W143" s="131">
        <f t="shared" si="53"/>
        <v>0</v>
      </c>
      <c r="X143" s="131">
        <f t="shared" si="53"/>
        <v>0</v>
      </c>
      <c r="Y143" s="128">
        <f t="shared" si="53"/>
        <v>0</v>
      </c>
      <c r="Z143" s="129">
        <f>SUM(Q143:Y143)</f>
        <v>0</v>
      </c>
      <c r="AA143" s="132">
        <f>P143+Z143</f>
        <v>0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4">IF(G142-G139=-2,4)+IF(G142-G139=-1,3)+IF(G142-G139=0,2)+IF(G142-G139=1,1)+IF(G142-G139&gt;2,0)</f>
        <v>0</v>
      </c>
      <c r="H144" s="134">
        <f t="shared" si="54"/>
        <v>0</v>
      </c>
      <c r="I144" s="134">
        <f t="shared" si="54"/>
        <v>0</v>
      </c>
      <c r="J144" s="134">
        <f t="shared" si="54"/>
        <v>0</v>
      </c>
      <c r="K144" s="134">
        <f t="shared" si="54"/>
        <v>0</v>
      </c>
      <c r="L144" s="134">
        <f t="shared" si="54"/>
        <v>0</v>
      </c>
      <c r="M144" s="134">
        <f t="shared" si="54"/>
        <v>0</v>
      </c>
      <c r="N144" s="134">
        <f t="shared" si="54"/>
        <v>0</v>
      </c>
      <c r="O144" s="135">
        <f t="shared" si="54"/>
        <v>0</v>
      </c>
      <c r="P144" s="136">
        <f>SUM(G144:O144)</f>
        <v>0</v>
      </c>
      <c r="Q144" s="135">
        <f t="shared" ref="Q144:Y144" si="55">IF(Q142-Q139=-2,4)+IF(Q142-Q139=-1,3)+IF(Q142-Q139=0,2)+IF(Q142-Q139=1,1)+IF(Q142-Q139&gt;2,0)</f>
        <v>0</v>
      </c>
      <c r="R144" s="135">
        <f t="shared" si="55"/>
        <v>0</v>
      </c>
      <c r="S144" s="135">
        <f t="shared" si="55"/>
        <v>0</v>
      </c>
      <c r="T144" s="135">
        <f t="shared" si="55"/>
        <v>0</v>
      </c>
      <c r="U144" s="135">
        <f t="shared" si="55"/>
        <v>0</v>
      </c>
      <c r="V144" s="135">
        <f t="shared" si="55"/>
        <v>0</v>
      </c>
      <c r="W144" s="135">
        <f t="shared" si="55"/>
        <v>0</v>
      </c>
      <c r="X144" s="135">
        <f t="shared" si="55"/>
        <v>0</v>
      </c>
      <c r="Y144" s="135">
        <f t="shared" si="55"/>
        <v>0</v>
      </c>
      <c r="Z144" s="136">
        <f>SUM(Q144:Y144)</f>
        <v>0</v>
      </c>
      <c r="AA144" s="137">
        <f>P144+Z144</f>
        <v>0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6</v>
      </c>
      <c r="H145" s="24">
        <f t="shared" ref="H145:O145" si="56">H142-H139</f>
        <v>6</v>
      </c>
      <c r="I145" s="24">
        <f t="shared" si="56"/>
        <v>5</v>
      </c>
      <c r="J145" s="24">
        <f t="shared" si="56"/>
        <v>6</v>
      </c>
      <c r="K145" s="24">
        <f t="shared" si="56"/>
        <v>7</v>
      </c>
      <c r="L145" s="24">
        <f t="shared" si="56"/>
        <v>5</v>
      </c>
      <c r="M145" s="24">
        <f t="shared" si="56"/>
        <v>7</v>
      </c>
      <c r="N145" s="24">
        <f t="shared" si="56"/>
        <v>5</v>
      </c>
      <c r="O145" s="15">
        <f t="shared" si="56"/>
        <v>7</v>
      </c>
      <c r="P145" s="15"/>
      <c r="Q145" s="15">
        <f t="shared" ref="Q145:Y145" si="57">Q142-Q139</f>
        <v>6</v>
      </c>
      <c r="R145" s="15">
        <f t="shared" si="57"/>
        <v>6</v>
      </c>
      <c r="S145" s="15">
        <f t="shared" si="57"/>
        <v>7</v>
      </c>
      <c r="T145" s="15">
        <f t="shared" si="57"/>
        <v>5</v>
      </c>
      <c r="U145" s="15">
        <f t="shared" si="57"/>
        <v>7</v>
      </c>
      <c r="V145" s="15">
        <f t="shared" si="57"/>
        <v>6</v>
      </c>
      <c r="W145" s="15">
        <f t="shared" si="57"/>
        <v>6</v>
      </c>
      <c r="X145" s="15">
        <f t="shared" si="57"/>
        <v>5</v>
      </c>
      <c r="Y145" s="15">
        <f t="shared" si="57"/>
        <v>6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0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0</v>
      </c>
      <c r="P149" s="241" t="s">
        <v>89</v>
      </c>
      <c r="Q149" s="241"/>
      <c r="R149" s="241"/>
      <c r="S149" s="241"/>
      <c r="T149" s="241"/>
      <c r="U149" s="144">
        <f>COUNTIF(G145:Y145,"&gt;=3")</f>
        <v>18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0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0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>
        <f>C14</f>
        <v>0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e">
        <f>INDEX($C$11:$AC$40,MATCH(G158,$C$11:$C$40,0),27)</f>
        <v>#N/A</v>
      </c>
      <c r="Z158" s="75" t="s">
        <v>16</v>
      </c>
      <c r="AA158" s="96">
        <f>$D$3</f>
        <v>37684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20</v>
      </c>
      <c r="H159" s="245"/>
      <c r="I159" s="245"/>
      <c r="J159" s="245"/>
      <c r="K159" s="1"/>
      <c r="L159" s="245" t="e">
        <f>IF(X158="H",IF($X159="Blancs",$G$3,IF($X159="Jaunes",$G$4,IF($X159="Bleus",$G$5,$G$6))),IF($X159="Blancs",$I$3,IF($X159="Jaunes",$I$4,IF($X159="Bleus",$I$5,$I$6))))</f>
        <v>#N/A</v>
      </c>
      <c r="M159" s="245"/>
      <c r="N159" s="245"/>
      <c r="O159" s="245" t="e">
        <f>IF(X158="H",IF($X159="Blancs",$H$3,IF($X159="Jaunes",$H$4,IF($X159="Bleus",$H$5,$H$6))),IF($X159="Blancs",$J$3,IF($X159="Jaunes",$J$4,IF($X159="Bleus",$J$5,$J$6))))</f>
        <v>#N/A</v>
      </c>
      <c r="P159" s="245"/>
      <c r="Q159" s="246" t="e">
        <f>ROUND((G159*(L159/113)+(O159-AA162)),0)</f>
        <v>#N/A</v>
      </c>
      <c r="R159" s="246"/>
      <c r="S159" s="246"/>
      <c r="T159" s="246"/>
      <c r="U159" s="1"/>
      <c r="V159" s="266" t="s">
        <v>108</v>
      </c>
      <c r="W159" s="267"/>
      <c r="X159" s="187" t="e">
        <f>INDEX($C$11:$AC$40,MATCH(G158,$C$11:$C$40,0),26)</f>
        <v>#N/A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8">H$9</f>
        <v>4</v>
      </c>
      <c r="I162" s="103">
        <f t="shared" si="58"/>
        <v>5</v>
      </c>
      <c r="J162" s="103">
        <f t="shared" si="58"/>
        <v>4</v>
      </c>
      <c r="K162" s="103">
        <f t="shared" si="58"/>
        <v>3</v>
      </c>
      <c r="L162" s="103">
        <f t="shared" si="58"/>
        <v>5</v>
      </c>
      <c r="M162" s="103">
        <f t="shared" si="58"/>
        <v>3</v>
      </c>
      <c r="N162" s="103">
        <f t="shared" si="58"/>
        <v>5</v>
      </c>
      <c r="O162" s="103">
        <f t="shared" si="58"/>
        <v>3</v>
      </c>
      <c r="P162" s="104">
        <f>SUM(G162:O162)</f>
        <v>36</v>
      </c>
      <c r="Q162" s="103">
        <f t="shared" ref="Q162:Y162" si="59">Q$9</f>
        <v>4</v>
      </c>
      <c r="R162" s="105">
        <f t="shared" si="59"/>
        <v>4</v>
      </c>
      <c r="S162" s="105">
        <f t="shared" si="59"/>
        <v>3</v>
      </c>
      <c r="T162" s="105">
        <f t="shared" si="59"/>
        <v>5</v>
      </c>
      <c r="U162" s="105">
        <f t="shared" si="59"/>
        <v>3</v>
      </c>
      <c r="V162" s="105">
        <f t="shared" si="59"/>
        <v>4</v>
      </c>
      <c r="W162" s="105">
        <f t="shared" si="59"/>
        <v>4</v>
      </c>
      <c r="X162" s="105">
        <f t="shared" si="59"/>
        <v>5</v>
      </c>
      <c r="Y162" s="106">
        <f t="shared" si="5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60">H$10</f>
        <v>8</v>
      </c>
      <c r="I163" s="108">
        <f t="shared" si="60"/>
        <v>12</v>
      </c>
      <c r="J163" s="108">
        <f t="shared" si="60"/>
        <v>14</v>
      </c>
      <c r="K163" s="108">
        <f t="shared" si="60"/>
        <v>2</v>
      </c>
      <c r="L163" s="108">
        <f t="shared" si="60"/>
        <v>10</v>
      </c>
      <c r="M163" s="108">
        <f t="shared" si="60"/>
        <v>18</v>
      </c>
      <c r="N163" s="108">
        <f t="shared" si="60"/>
        <v>16</v>
      </c>
      <c r="O163" s="109">
        <f t="shared" si="60"/>
        <v>6</v>
      </c>
      <c r="P163" s="110"/>
      <c r="Q163" s="111">
        <f t="shared" ref="Q163:Y163" si="61">Q$10</f>
        <v>1</v>
      </c>
      <c r="R163" s="112">
        <f t="shared" si="61"/>
        <v>9</v>
      </c>
      <c r="S163" s="112">
        <f t="shared" si="61"/>
        <v>11</v>
      </c>
      <c r="T163" s="112">
        <f t="shared" si="61"/>
        <v>5</v>
      </c>
      <c r="U163" s="112">
        <f t="shared" si="61"/>
        <v>17</v>
      </c>
      <c r="V163" s="112">
        <f t="shared" si="61"/>
        <v>15</v>
      </c>
      <c r="W163" s="112">
        <f t="shared" si="61"/>
        <v>3</v>
      </c>
      <c r="X163" s="112">
        <f t="shared" si="61"/>
        <v>13</v>
      </c>
      <c r="Y163" s="109">
        <f t="shared" si="6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 t="e">
        <f>IF($Q159&lt;=18,IF(G163&lt;=$Q159,1,0),IF($Q159&lt;=36,IF(G163&lt;=($Q159-18),2,1),IF($Q159&lt;=54,IF(G163&lt;=($Q159-36),3,2),IF($Q159&gt;54,IF(G163&lt;=($Q159-54),4,3)))))</f>
        <v>#N/A</v>
      </c>
      <c r="H164" s="115" t="e">
        <f t="shared" ref="H164:O164" si="62">IF($Q159&lt;=18,IF(H163&lt;=$Q159,1,0),IF($Q159&lt;=36,IF(H163&lt;=($Q159-18),2,1),IF($Q159&lt;=54,IF(H163&lt;=($Q159-36),3,2),IF($Q159&gt;54,IF(H163&lt;=($Q159-54),4,3)))))</f>
        <v>#N/A</v>
      </c>
      <c r="I164" s="115" t="e">
        <f t="shared" si="62"/>
        <v>#N/A</v>
      </c>
      <c r="J164" s="115" t="e">
        <f t="shared" si="62"/>
        <v>#N/A</v>
      </c>
      <c r="K164" s="115" t="e">
        <f t="shared" si="62"/>
        <v>#N/A</v>
      </c>
      <c r="L164" s="115" t="e">
        <f t="shared" si="62"/>
        <v>#N/A</v>
      </c>
      <c r="M164" s="115" t="e">
        <f t="shared" si="62"/>
        <v>#N/A</v>
      </c>
      <c r="N164" s="115" t="e">
        <f t="shared" si="62"/>
        <v>#N/A</v>
      </c>
      <c r="O164" s="116" t="e">
        <f t="shared" si="62"/>
        <v>#N/A</v>
      </c>
      <c r="P164" s="117" t="e">
        <f>SUM(G164:O164)</f>
        <v>#N/A</v>
      </c>
      <c r="Q164" s="116" t="e">
        <f t="shared" ref="Q164:Y164" si="63">IF($Q159&lt;=18,IF(Q163&lt;=$Q159,1,0),IF($Q159&lt;=36,IF(Q163&lt;=($Q159-18),2,1),IF($Q159&lt;=54,IF(Q163&lt;=($Q159-36),3,2),IF($Q159&gt;54,IF(Q163&lt;=($Q159-54),4,3)))))</f>
        <v>#N/A</v>
      </c>
      <c r="R164" s="116" t="e">
        <f t="shared" si="63"/>
        <v>#N/A</v>
      </c>
      <c r="S164" s="116" t="e">
        <f t="shared" si="63"/>
        <v>#N/A</v>
      </c>
      <c r="T164" s="116" t="e">
        <f t="shared" si="63"/>
        <v>#N/A</v>
      </c>
      <c r="U164" s="116" t="e">
        <f t="shared" si="63"/>
        <v>#N/A</v>
      </c>
      <c r="V164" s="116" t="e">
        <f t="shared" si="63"/>
        <v>#N/A</v>
      </c>
      <c r="W164" s="116" t="e">
        <f t="shared" si="63"/>
        <v>#N/A</v>
      </c>
      <c r="X164" s="116" t="e">
        <f t="shared" si="63"/>
        <v>#N/A</v>
      </c>
      <c r="Y164" s="116" t="e">
        <f t="shared" si="63"/>
        <v>#N/A</v>
      </c>
      <c r="Z164" s="118" t="e">
        <f>SUM(Q164:Y164)</f>
        <v>#N/A</v>
      </c>
      <c r="AA164" s="119" t="e">
        <f>P164+Z164</f>
        <v>#N/A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4">G14</f>
        <v>10</v>
      </c>
      <c r="H165" s="121">
        <f t="shared" si="64"/>
        <v>10</v>
      </c>
      <c r="I165" s="121">
        <f t="shared" si="64"/>
        <v>10</v>
      </c>
      <c r="J165" s="121">
        <f t="shared" si="64"/>
        <v>10</v>
      </c>
      <c r="K165" s="121">
        <f t="shared" si="64"/>
        <v>10</v>
      </c>
      <c r="L165" s="121">
        <f t="shared" si="64"/>
        <v>10</v>
      </c>
      <c r="M165" s="121">
        <f t="shared" si="64"/>
        <v>10</v>
      </c>
      <c r="N165" s="121">
        <f t="shared" si="64"/>
        <v>10</v>
      </c>
      <c r="O165" s="121">
        <f t="shared" si="64"/>
        <v>10</v>
      </c>
      <c r="P165" s="122">
        <f>SUM(G165:O165)</f>
        <v>90</v>
      </c>
      <c r="Q165" s="123">
        <f t="shared" ref="Q165:Y165" si="65">Q14</f>
        <v>10</v>
      </c>
      <c r="R165" s="121">
        <f t="shared" si="65"/>
        <v>10</v>
      </c>
      <c r="S165" s="121">
        <f t="shared" si="65"/>
        <v>10</v>
      </c>
      <c r="T165" s="121">
        <f t="shared" si="65"/>
        <v>10</v>
      </c>
      <c r="U165" s="121">
        <f t="shared" si="65"/>
        <v>10</v>
      </c>
      <c r="V165" s="121">
        <f t="shared" si="65"/>
        <v>10</v>
      </c>
      <c r="W165" s="121">
        <f t="shared" si="65"/>
        <v>10</v>
      </c>
      <c r="X165" s="121">
        <f t="shared" si="65"/>
        <v>10</v>
      </c>
      <c r="Y165" s="124">
        <f t="shared" si="65"/>
        <v>10</v>
      </c>
      <c r="Z165" s="122">
        <f>SUM(Q165:Y165)</f>
        <v>90</v>
      </c>
      <c r="AA165" s="125">
        <f>P165+Z165</f>
        <v>180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0</v>
      </c>
      <c r="H166" s="127">
        <f t="shared" ref="H166:O166" si="66">IF(H165-H162=-1,3+H164)+IF(H165-H162=0,2+H164)+IF(H165-H162=1,1+H164)+IF(H165-H162=2,H164)+IF(H165-H162=3,IF(H164-1&gt;0,H164-1,0))+IF(H165-H162=4,IF(H164-2&gt;0,H164-2,0))</f>
        <v>0</v>
      </c>
      <c r="I166" s="127">
        <f t="shared" si="66"/>
        <v>0</v>
      </c>
      <c r="J166" s="127">
        <f t="shared" si="66"/>
        <v>0</v>
      </c>
      <c r="K166" s="127">
        <f t="shared" si="66"/>
        <v>0</v>
      </c>
      <c r="L166" s="127">
        <f t="shared" si="66"/>
        <v>0</v>
      </c>
      <c r="M166" s="127">
        <f t="shared" si="66"/>
        <v>0</v>
      </c>
      <c r="N166" s="127">
        <f t="shared" si="66"/>
        <v>0</v>
      </c>
      <c r="O166" s="128">
        <f t="shared" si="66"/>
        <v>0</v>
      </c>
      <c r="P166" s="129">
        <f>SUM(G166:O166)</f>
        <v>0</v>
      </c>
      <c r="Q166" s="130">
        <f t="shared" ref="Q166:Y166" si="67">IF(Q165-Q162=-1,3+Q164)+IF(Q165-Q162=0,2+Q164)+IF(Q165-Q162=1,1+Q164)+IF(Q165-Q162=2,Q164)+IF(Q165-Q162=3,IF(Q164-1&gt;0,Q164-1,0))+IF(Q165-Q162=4,IF(Q164-2&gt;0,Q164-2,0))</f>
        <v>0</v>
      </c>
      <c r="R166" s="131">
        <f t="shared" si="67"/>
        <v>0</v>
      </c>
      <c r="S166" s="131">
        <f t="shared" si="67"/>
        <v>0</v>
      </c>
      <c r="T166" s="131">
        <f t="shared" si="67"/>
        <v>0</v>
      </c>
      <c r="U166" s="131">
        <f t="shared" si="67"/>
        <v>0</v>
      </c>
      <c r="V166" s="131">
        <f t="shared" si="67"/>
        <v>0</v>
      </c>
      <c r="W166" s="131">
        <f t="shared" si="67"/>
        <v>0</v>
      </c>
      <c r="X166" s="131">
        <f t="shared" si="67"/>
        <v>0</v>
      </c>
      <c r="Y166" s="128">
        <f t="shared" si="67"/>
        <v>0</v>
      </c>
      <c r="Z166" s="129">
        <f>SUM(Q166:Y166)</f>
        <v>0</v>
      </c>
      <c r="AA166" s="132">
        <f>P166+Z166</f>
        <v>0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8">IF(G165-G162=-2,4)+IF(G165-G162=-1,3)+IF(G165-G162=0,2)+IF(G165-G162=1,1)+IF(G165-G162&gt;2,0)</f>
        <v>0</v>
      </c>
      <c r="H167" s="134">
        <f t="shared" si="68"/>
        <v>0</v>
      </c>
      <c r="I167" s="134">
        <f t="shared" si="68"/>
        <v>0</v>
      </c>
      <c r="J167" s="134">
        <f t="shared" si="68"/>
        <v>0</v>
      </c>
      <c r="K167" s="134">
        <f t="shared" si="68"/>
        <v>0</v>
      </c>
      <c r="L167" s="134">
        <f t="shared" si="68"/>
        <v>0</v>
      </c>
      <c r="M167" s="134">
        <f t="shared" si="68"/>
        <v>0</v>
      </c>
      <c r="N167" s="134">
        <f t="shared" si="68"/>
        <v>0</v>
      </c>
      <c r="O167" s="135">
        <f t="shared" si="68"/>
        <v>0</v>
      </c>
      <c r="P167" s="136">
        <f>SUM(G167:O167)</f>
        <v>0</v>
      </c>
      <c r="Q167" s="135">
        <f t="shared" ref="Q167:Y167" si="69">IF(Q165-Q162=-2,4)+IF(Q165-Q162=-1,3)+IF(Q165-Q162=0,2)+IF(Q165-Q162=1,1)+IF(Q165-Q162&gt;2,0)</f>
        <v>0</v>
      </c>
      <c r="R167" s="135">
        <f t="shared" si="69"/>
        <v>0</v>
      </c>
      <c r="S167" s="135">
        <f t="shared" si="69"/>
        <v>0</v>
      </c>
      <c r="T167" s="135">
        <f t="shared" si="69"/>
        <v>0</v>
      </c>
      <c r="U167" s="135">
        <f t="shared" si="69"/>
        <v>0</v>
      </c>
      <c r="V167" s="135">
        <f t="shared" si="69"/>
        <v>0</v>
      </c>
      <c r="W167" s="135">
        <f t="shared" si="69"/>
        <v>0</v>
      </c>
      <c r="X167" s="135">
        <f t="shared" si="69"/>
        <v>0</v>
      </c>
      <c r="Y167" s="135">
        <f t="shared" si="69"/>
        <v>0</v>
      </c>
      <c r="Z167" s="136">
        <f>SUM(Q167:Y167)</f>
        <v>0</v>
      </c>
      <c r="AA167" s="137">
        <f>P167+Z167</f>
        <v>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6</v>
      </c>
      <c r="H168" s="24">
        <f t="shared" ref="H168:O168" si="70">H165-H162</f>
        <v>6</v>
      </c>
      <c r="I168" s="24">
        <f t="shared" si="70"/>
        <v>5</v>
      </c>
      <c r="J168" s="24">
        <f t="shared" si="70"/>
        <v>6</v>
      </c>
      <c r="K168" s="24">
        <f t="shared" si="70"/>
        <v>7</v>
      </c>
      <c r="L168" s="24">
        <f t="shared" si="70"/>
        <v>5</v>
      </c>
      <c r="M168" s="24">
        <f t="shared" si="70"/>
        <v>7</v>
      </c>
      <c r="N168" s="24">
        <f t="shared" si="70"/>
        <v>5</v>
      </c>
      <c r="O168" s="15">
        <f t="shared" si="70"/>
        <v>7</v>
      </c>
      <c r="P168" s="15"/>
      <c r="Q168" s="15">
        <f t="shared" ref="Q168:Y168" si="71">Q165-Q162</f>
        <v>6</v>
      </c>
      <c r="R168" s="15">
        <f t="shared" si="71"/>
        <v>6</v>
      </c>
      <c r="S168" s="15">
        <f t="shared" si="71"/>
        <v>7</v>
      </c>
      <c r="T168" s="15">
        <f t="shared" si="71"/>
        <v>5</v>
      </c>
      <c r="U168" s="15">
        <f t="shared" si="71"/>
        <v>7</v>
      </c>
      <c r="V168" s="15">
        <f t="shared" si="71"/>
        <v>6</v>
      </c>
      <c r="W168" s="15">
        <f t="shared" si="71"/>
        <v>6</v>
      </c>
      <c r="X168" s="15">
        <f t="shared" si="71"/>
        <v>5</v>
      </c>
      <c r="Y168" s="15">
        <f t="shared" si="71"/>
        <v>6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0</v>
      </c>
      <c r="P171" s="241" t="s">
        <v>86</v>
      </c>
      <c r="Q171" s="241"/>
      <c r="R171" s="241"/>
      <c r="S171" s="241"/>
      <c r="T171" s="241"/>
      <c r="U171" s="141">
        <f>COUNTIF(G168:Y168,"=2")</f>
        <v>0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0</v>
      </c>
      <c r="P172" s="241" t="s">
        <v>89</v>
      </c>
      <c r="Q172" s="241"/>
      <c r="R172" s="241"/>
      <c r="S172" s="241"/>
      <c r="T172" s="241"/>
      <c r="U172" s="144">
        <f>COUNTIF(G168:Y168,"&gt;=3")</f>
        <v>18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0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0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18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>
        <f>C15</f>
        <v>0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e">
        <f>INDEX($C$11:$AC$40,MATCH(G181,$C$11:$C$40,0),27)</f>
        <v>#N/A</v>
      </c>
      <c r="Z181" s="75" t="s">
        <v>16</v>
      </c>
      <c r="AA181" s="96">
        <f>$D$3</f>
        <v>37684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20</v>
      </c>
      <c r="H182" s="245"/>
      <c r="I182" s="245"/>
      <c r="J182" s="245"/>
      <c r="K182" s="1"/>
      <c r="L182" s="245" t="e">
        <f>IF(X181="H",IF($X182="Blancs",$G$3,IF($X182="Jaunes",$G$4,IF($X182="Bleus",$G$5,$G$6))),IF($X182="Blancs",$I$3,IF($X182="Jaunes",$I$4,IF($X182="Bleus",$I$5,$I$6))))</f>
        <v>#N/A</v>
      </c>
      <c r="M182" s="245"/>
      <c r="N182" s="245"/>
      <c r="O182" s="245" t="e">
        <f>IF(X181="H",IF($X182="Blancs",$H$3,IF($X182="Jaunes",$H$4,IF($X182="Bleus",$H$5,$H$6))),IF($X182="Blancs",$J$3,IF($X182="Jaunes",$J$4,IF($X182="Bleus",$J$5,$J$6))))</f>
        <v>#N/A</v>
      </c>
      <c r="P182" s="245"/>
      <c r="Q182" s="246" t="e">
        <f>ROUND((G182*(L182/113)+(O182-AA185)),0)</f>
        <v>#N/A</v>
      </c>
      <c r="R182" s="246"/>
      <c r="S182" s="246"/>
      <c r="T182" s="246"/>
      <c r="U182" s="1"/>
      <c r="V182" s="266" t="s">
        <v>108</v>
      </c>
      <c r="W182" s="267"/>
      <c r="X182" s="187" t="e">
        <f>INDEX($C$11:$AC$40,MATCH(G181,$C$11:$C$40,0),26)</f>
        <v>#N/A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2">H$9</f>
        <v>4</v>
      </c>
      <c r="I185" s="103">
        <f t="shared" si="72"/>
        <v>5</v>
      </c>
      <c r="J185" s="103">
        <f t="shared" si="72"/>
        <v>4</v>
      </c>
      <c r="K185" s="103">
        <f t="shared" si="72"/>
        <v>3</v>
      </c>
      <c r="L185" s="103">
        <f t="shared" si="72"/>
        <v>5</v>
      </c>
      <c r="M185" s="103">
        <f t="shared" si="72"/>
        <v>3</v>
      </c>
      <c r="N185" s="103">
        <f t="shared" si="72"/>
        <v>5</v>
      </c>
      <c r="O185" s="103">
        <f t="shared" si="72"/>
        <v>3</v>
      </c>
      <c r="P185" s="104">
        <f>SUM(G185:O185)</f>
        <v>36</v>
      </c>
      <c r="Q185" s="103">
        <f t="shared" ref="Q185:Y185" si="73">Q$9</f>
        <v>4</v>
      </c>
      <c r="R185" s="105">
        <f t="shared" si="73"/>
        <v>4</v>
      </c>
      <c r="S185" s="105">
        <f t="shared" si="73"/>
        <v>3</v>
      </c>
      <c r="T185" s="105">
        <f t="shared" si="73"/>
        <v>5</v>
      </c>
      <c r="U185" s="105">
        <f t="shared" si="73"/>
        <v>3</v>
      </c>
      <c r="V185" s="105">
        <f t="shared" si="73"/>
        <v>4</v>
      </c>
      <c r="W185" s="105">
        <f t="shared" si="73"/>
        <v>4</v>
      </c>
      <c r="X185" s="105">
        <f t="shared" si="73"/>
        <v>5</v>
      </c>
      <c r="Y185" s="106">
        <f t="shared" si="73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74">H$10</f>
        <v>8</v>
      </c>
      <c r="I186" s="108">
        <f t="shared" si="74"/>
        <v>12</v>
      </c>
      <c r="J186" s="108">
        <f t="shared" si="74"/>
        <v>14</v>
      </c>
      <c r="K186" s="108">
        <f t="shared" si="74"/>
        <v>2</v>
      </c>
      <c r="L186" s="108">
        <f t="shared" si="74"/>
        <v>10</v>
      </c>
      <c r="M186" s="108">
        <f t="shared" si="74"/>
        <v>18</v>
      </c>
      <c r="N186" s="108">
        <f t="shared" si="74"/>
        <v>16</v>
      </c>
      <c r="O186" s="109">
        <f t="shared" si="74"/>
        <v>6</v>
      </c>
      <c r="P186" s="110"/>
      <c r="Q186" s="111">
        <f t="shared" ref="Q186:Y186" si="75">Q$10</f>
        <v>1</v>
      </c>
      <c r="R186" s="112">
        <f t="shared" si="75"/>
        <v>9</v>
      </c>
      <c r="S186" s="112">
        <f t="shared" si="75"/>
        <v>11</v>
      </c>
      <c r="T186" s="112">
        <f t="shared" si="75"/>
        <v>5</v>
      </c>
      <c r="U186" s="112">
        <f t="shared" si="75"/>
        <v>17</v>
      </c>
      <c r="V186" s="112">
        <f t="shared" si="75"/>
        <v>15</v>
      </c>
      <c r="W186" s="112">
        <f t="shared" si="75"/>
        <v>3</v>
      </c>
      <c r="X186" s="112">
        <f t="shared" si="75"/>
        <v>13</v>
      </c>
      <c r="Y186" s="109">
        <f t="shared" si="75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 t="e">
        <f>IF($Q182&lt;=18,IF(G186&lt;=$Q182,1,0),IF($Q182&lt;=36,IF(G186&lt;=($Q182-18),2,1),IF($Q182&lt;=54,IF(G186&lt;=($Q182-36),3,2),IF($Q182&gt;54,IF(G186&lt;=($Q182-54),4,3)))))</f>
        <v>#N/A</v>
      </c>
      <c r="H187" s="115" t="e">
        <f t="shared" ref="H187:O187" si="76">IF($Q182&lt;=18,IF(H186&lt;=$Q182,1,0),IF($Q182&lt;=36,IF(H186&lt;=($Q182-18),2,1),IF($Q182&lt;=54,IF(H186&lt;=($Q182-36),3,2),IF($Q182&gt;54,IF(H186&lt;=($Q182-54),4,3)))))</f>
        <v>#N/A</v>
      </c>
      <c r="I187" s="115" t="e">
        <f t="shared" si="76"/>
        <v>#N/A</v>
      </c>
      <c r="J187" s="115" t="e">
        <f t="shared" si="76"/>
        <v>#N/A</v>
      </c>
      <c r="K187" s="115" t="e">
        <f t="shared" si="76"/>
        <v>#N/A</v>
      </c>
      <c r="L187" s="115" t="e">
        <f t="shared" si="76"/>
        <v>#N/A</v>
      </c>
      <c r="M187" s="115" t="e">
        <f t="shared" si="76"/>
        <v>#N/A</v>
      </c>
      <c r="N187" s="115" t="e">
        <f t="shared" si="76"/>
        <v>#N/A</v>
      </c>
      <c r="O187" s="116" t="e">
        <f t="shared" si="76"/>
        <v>#N/A</v>
      </c>
      <c r="P187" s="117" t="e">
        <f>SUM(G187:O187)</f>
        <v>#N/A</v>
      </c>
      <c r="Q187" s="116" t="e">
        <f t="shared" ref="Q187:Y187" si="77">IF($Q182&lt;=18,IF(Q186&lt;=$Q182,1,0),IF($Q182&lt;=36,IF(Q186&lt;=($Q182-18),2,1),IF($Q182&lt;=54,IF(Q186&lt;=($Q182-36),3,2),IF($Q182&gt;54,IF(Q186&lt;=($Q182-54),4,3)))))</f>
        <v>#N/A</v>
      </c>
      <c r="R187" s="116" t="e">
        <f t="shared" si="77"/>
        <v>#N/A</v>
      </c>
      <c r="S187" s="116" t="e">
        <f t="shared" si="77"/>
        <v>#N/A</v>
      </c>
      <c r="T187" s="116" t="e">
        <f t="shared" si="77"/>
        <v>#N/A</v>
      </c>
      <c r="U187" s="116" t="e">
        <f t="shared" si="77"/>
        <v>#N/A</v>
      </c>
      <c r="V187" s="116" t="e">
        <f t="shared" si="77"/>
        <v>#N/A</v>
      </c>
      <c r="W187" s="116" t="e">
        <f t="shared" si="77"/>
        <v>#N/A</v>
      </c>
      <c r="X187" s="116" t="e">
        <f t="shared" si="77"/>
        <v>#N/A</v>
      </c>
      <c r="Y187" s="116" t="e">
        <f t="shared" si="77"/>
        <v>#N/A</v>
      </c>
      <c r="Z187" s="118" t="e">
        <f>SUM(Q187:Y187)</f>
        <v>#N/A</v>
      </c>
      <c r="AA187" s="119" t="e">
        <f>P187+Z187</f>
        <v>#N/A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8">G15</f>
        <v>10</v>
      </c>
      <c r="H188" s="121">
        <f t="shared" si="78"/>
        <v>10</v>
      </c>
      <c r="I188" s="121">
        <f t="shared" si="78"/>
        <v>10</v>
      </c>
      <c r="J188" s="121">
        <f t="shared" si="78"/>
        <v>10</v>
      </c>
      <c r="K188" s="121">
        <f t="shared" si="78"/>
        <v>10</v>
      </c>
      <c r="L188" s="121">
        <f t="shared" si="78"/>
        <v>10</v>
      </c>
      <c r="M188" s="121">
        <f t="shared" si="78"/>
        <v>10</v>
      </c>
      <c r="N188" s="121">
        <f t="shared" si="78"/>
        <v>10</v>
      </c>
      <c r="O188" s="121">
        <f t="shared" si="78"/>
        <v>10</v>
      </c>
      <c r="P188" s="122">
        <f>SUM(G188:O188)</f>
        <v>90</v>
      </c>
      <c r="Q188" s="123">
        <f t="shared" ref="Q188:Y188" si="79">Q15</f>
        <v>10</v>
      </c>
      <c r="R188" s="121">
        <f t="shared" si="79"/>
        <v>10</v>
      </c>
      <c r="S188" s="121">
        <f t="shared" si="79"/>
        <v>10</v>
      </c>
      <c r="T188" s="121">
        <f t="shared" si="79"/>
        <v>10</v>
      </c>
      <c r="U188" s="121">
        <f t="shared" si="79"/>
        <v>10</v>
      </c>
      <c r="V188" s="121">
        <f t="shared" si="79"/>
        <v>10</v>
      </c>
      <c r="W188" s="121">
        <f t="shared" si="79"/>
        <v>10</v>
      </c>
      <c r="X188" s="121">
        <f t="shared" si="79"/>
        <v>10</v>
      </c>
      <c r="Y188" s="124">
        <f t="shared" si="79"/>
        <v>10</v>
      </c>
      <c r="Z188" s="122">
        <f>SUM(Q188:Y188)</f>
        <v>90</v>
      </c>
      <c r="AA188" s="125">
        <f>P188+Z188</f>
        <v>180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0">IF(H188-H185=-1,3+H187)+IF(H188-H185=0,2+H187)+IF(H188-H185=1,1+H187)+IF(H188-H185=2,H187)+IF(H188-H185=3,IF(H187-1&gt;0,H187-1,0))+IF(H188-H185=4,IF(H187-2&gt;0,H187-2,0))</f>
        <v>0</v>
      </c>
      <c r="I189" s="127">
        <f t="shared" si="80"/>
        <v>0</v>
      </c>
      <c r="J189" s="127">
        <f t="shared" si="80"/>
        <v>0</v>
      </c>
      <c r="K189" s="127">
        <f t="shared" si="80"/>
        <v>0</v>
      </c>
      <c r="L189" s="127">
        <f t="shared" si="80"/>
        <v>0</v>
      </c>
      <c r="M189" s="127">
        <f t="shared" si="80"/>
        <v>0</v>
      </c>
      <c r="N189" s="127">
        <f t="shared" si="80"/>
        <v>0</v>
      </c>
      <c r="O189" s="128">
        <f t="shared" si="80"/>
        <v>0</v>
      </c>
      <c r="P189" s="129">
        <f>SUM(G189:O189)</f>
        <v>0</v>
      </c>
      <c r="Q189" s="130">
        <f t="shared" ref="Q189:Y189" si="81">IF(Q188-Q185=-1,3+Q187)+IF(Q188-Q185=0,2+Q187)+IF(Q188-Q185=1,1+Q187)+IF(Q188-Q185=2,Q187)+IF(Q188-Q185=3,IF(Q187-1&gt;0,Q187-1,0))+IF(Q188-Q185=4,IF(Q187-2&gt;0,Q187-2,0))</f>
        <v>0</v>
      </c>
      <c r="R189" s="131">
        <f t="shared" si="81"/>
        <v>0</v>
      </c>
      <c r="S189" s="131">
        <f t="shared" si="81"/>
        <v>0</v>
      </c>
      <c r="T189" s="131">
        <f t="shared" si="81"/>
        <v>0</v>
      </c>
      <c r="U189" s="131">
        <f t="shared" si="81"/>
        <v>0</v>
      </c>
      <c r="V189" s="131">
        <f t="shared" si="81"/>
        <v>0</v>
      </c>
      <c r="W189" s="131">
        <f t="shared" si="81"/>
        <v>0</v>
      </c>
      <c r="X189" s="131">
        <f t="shared" si="81"/>
        <v>0</v>
      </c>
      <c r="Y189" s="128">
        <f t="shared" si="81"/>
        <v>0</v>
      </c>
      <c r="Z189" s="129">
        <f>SUM(Q189:Y189)</f>
        <v>0</v>
      </c>
      <c r="AA189" s="132">
        <f>P189+Z189</f>
        <v>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2">IF(G188-G185=-2,4)+IF(G188-G185=-1,3)+IF(G188-G185=0,2)+IF(G188-G185=1,1)+IF(G188-G185&gt;2,0)</f>
        <v>0</v>
      </c>
      <c r="H190" s="134">
        <f t="shared" si="82"/>
        <v>0</v>
      </c>
      <c r="I190" s="134">
        <f t="shared" si="82"/>
        <v>0</v>
      </c>
      <c r="J190" s="134">
        <f t="shared" si="82"/>
        <v>0</v>
      </c>
      <c r="K190" s="134">
        <f t="shared" si="82"/>
        <v>0</v>
      </c>
      <c r="L190" s="134">
        <f t="shared" si="82"/>
        <v>0</v>
      </c>
      <c r="M190" s="134">
        <f t="shared" si="82"/>
        <v>0</v>
      </c>
      <c r="N190" s="134">
        <f t="shared" si="82"/>
        <v>0</v>
      </c>
      <c r="O190" s="135">
        <f t="shared" si="82"/>
        <v>0</v>
      </c>
      <c r="P190" s="136">
        <f>SUM(G190:O190)</f>
        <v>0</v>
      </c>
      <c r="Q190" s="135">
        <f t="shared" ref="Q190:Y190" si="83">IF(Q188-Q185=-2,4)+IF(Q188-Q185=-1,3)+IF(Q188-Q185=0,2)+IF(Q188-Q185=1,1)+IF(Q188-Q185&gt;2,0)</f>
        <v>0</v>
      </c>
      <c r="R190" s="135">
        <f t="shared" si="83"/>
        <v>0</v>
      </c>
      <c r="S190" s="135">
        <f t="shared" si="83"/>
        <v>0</v>
      </c>
      <c r="T190" s="135">
        <f t="shared" si="83"/>
        <v>0</v>
      </c>
      <c r="U190" s="135">
        <f t="shared" si="83"/>
        <v>0</v>
      </c>
      <c r="V190" s="135">
        <f t="shared" si="83"/>
        <v>0</v>
      </c>
      <c r="W190" s="135">
        <f t="shared" si="83"/>
        <v>0</v>
      </c>
      <c r="X190" s="135">
        <f t="shared" si="83"/>
        <v>0</v>
      </c>
      <c r="Y190" s="135">
        <f t="shared" si="83"/>
        <v>0</v>
      </c>
      <c r="Z190" s="136">
        <f>SUM(Q190:Y190)</f>
        <v>0</v>
      </c>
      <c r="AA190" s="137">
        <f>P190+Z190</f>
        <v>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6</v>
      </c>
      <c r="H191" s="24">
        <f t="shared" ref="H191:O191" si="84">H188-H185</f>
        <v>6</v>
      </c>
      <c r="I191" s="24">
        <f t="shared" si="84"/>
        <v>5</v>
      </c>
      <c r="J191" s="24">
        <f t="shared" si="84"/>
        <v>6</v>
      </c>
      <c r="K191" s="24">
        <f t="shared" si="84"/>
        <v>7</v>
      </c>
      <c r="L191" s="24">
        <f t="shared" si="84"/>
        <v>5</v>
      </c>
      <c r="M191" s="24">
        <f t="shared" si="84"/>
        <v>7</v>
      </c>
      <c r="N191" s="24">
        <f t="shared" si="84"/>
        <v>5</v>
      </c>
      <c r="O191" s="15">
        <f t="shared" si="84"/>
        <v>7</v>
      </c>
      <c r="P191" s="15"/>
      <c r="Q191" s="15">
        <f t="shared" ref="Q191:Y191" si="85">Q188-Q185</f>
        <v>6</v>
      </c>
      <c r="R191" s="15">
        <f t="shared" si="85"/>
        <v>6</v>
      </c>
      <c r="S191" s="15">
        <f t="shared" si="85"/>
        <v>7</v>
      </c>
      <c r="T191" s="15">
        <f t="shared" si="85"/>
        <v>5</v>
      </c>
      <c r="U191" s="15">
        <f t="shared" si="85"/>
        <v>7</v>
      </c>
      <c r="V191" s="15">
        <f t="shared" si="85"/>
        <v>6</v>
      </c>
      <c r="W191" s="15">
        <f t="shared" si="85"/>
        <v>6</v>
      </c>
      <c r="X191" s="15">
        <f t="shared" si="85"/>
        <v>5</v>
      </c>
      <c r="Y191" s="15">
        <f t="shared" si="85"/>
        <v>6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0</v>
      </c>
      <c r="P194" s="241" t="s">
        <v>86</v>
      </c>
      <c r="Q194" s="241"/>
      <c r="R194" s="241"/>
      <c r="S194" s="241"/>
      <c r="T194" s="241"/>
      <c r="U194" s="141">
        <f>COUNTIF(G191:Y191,"=2")</f>
        <v>0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0</v>
      </c>
      <c r="P195" s="241" t="s">
        <v>89</v>
      </c>
      <c r="Q195" s="241"/>
      <c r="R195" s="241"/>
      <c r="S195" s="241"/>
      <c r="T195" s="241"/>
      <c r="U195" s="144">
        <f>COUNTIF(G191:Y191,"&gt;=3")</f>
        <v>18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0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0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0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18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>
        <f>C16</f>
        <v>0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e">
        <f>INDEX($C$11:$AC$40,MATCH(G204,$C$11:$C$40,0),27)</f>
        <v>#N/A</v>
      </c>
      <c r="Z204" s="75" t="s">
        <v>16</v>
      </c>
      <c r="AA204" s="96">
        <f>$D$3</f>
        <v>37684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20</v>
      </c>
      <c r="H205" s="245"/>
      <c r="I205" s="245"/>
      <c r="J205" s="245"/>
      <c r="K205" s="1"/>
      <c r="L205" s="245" t="e">
        <f>IF(X204="H",IF($X205="Blancs",$G$3,IF($X205="Jaunes",$G$4,IF($X205="Bleus",$G$5,$G$6))),IF($X205="Blancs",$I$3,IF($X205="Jaunes",$I$4,IF($X205="Bleus",$I$5,$I$6))))</f>
        <v>#N/A</v>
      </c>
      <c r="M205" s="245"/>
      <c r="N205" s="245"/>
      <c r="O205" s="245" t="e">
        <f>IF(X204="H",IF($X205="Blancs",$H$3,IF($X205="Jaunes",$H$4,IF($X205="Bleus",$H$5,$H$6))),IF($X205="Blancs",$J$3,IF($X205="Jaunes",$J$4,IF($X205="Bleus",$J$5,$J$6))))</f>
        <v>#N/A</v>
      </c>
      <c r="P205" s="245"/>
      <c r="Q205" s="246" t="e">
        <f>ROUND((G205*(L205/113)+(O205-AA208)),0)</f>
        <v>#N/A</v>
      </c>
      <c r="R205" s="246"/>
      <c r="S205" s="246"/>
      <c r="T205" s="246"/>
      <c r="U205" s="1"/>
      <c r="V205" s="266" t="s">
        <v>108</v>
      </c>
      <c r="W205" s="267"/>
      <c r="X205" s="187" t="e">
        <f>INDEX($C$11:$AC$40,MATCH(G204,$C$11:$C$40,0),26)</f>
        <v>#N/A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6">H$9</f>
        <v>4</v>
      </c>
      <c r="I208" s="103">
        <f t="shared" si="86"/>
        <v>5</v>
      </c>
      <c r="J208" s="103">
        <f t="shared" si="86"/>
        <v>4</v>
      </c>
      <c r="K208" s="103">
        <f t="shared" si="86"/>
        <v>3</v>
      </c>
      <c r="L208" s="103">
        <f t="shared" si="86"/>
        <v>5</v>
      </c>
      <c r="M208" s="103">
        <f t="shared" si="86"/>
        <v>3</v>
      </c>
      <c r="N208" s="103">
        <f t="shared" si="86"/>
        <v>5</v>
      </c>
      <c r="O208" s="103">
        <f t="shared" si="86"/>
        <v>3</v>
      </c>
      <c r="P208" s="104">
        <f>SUM(G208:O208)</f>
        <v>36</v>
      </c>
      <c r="Q208" s="103">
        <f t="shared" ref="Q208:Y208" si="87">Q$9</f>
        <v>4</v>
      </c>
      <c r="R208" s="105">
        <f t="shared" si="87"/>
        <v>4</v>
      </c>
      <c r="S208" s="105">
        <f t="shared" si="87"/>
        <v>3</v>
      </c>
      <c r="T208" s="105">
        <f t="shared" si="87"/>
        <v>5</v>
      </c>
      <c r="U208" s="105">
        <f t="shared" si="87"/>
        <v>3</v>
      </c>
      <c r="V208" s="105">
        <f t="shared" si="87"/>
        <v>4</v>
      </c>
      <c r="W208" s="105">
        <f t="shared" si="87"/>
        <v>4</v>
      </c>
      <c r="X208" s="105">
        <f t="shared" si="87"/>
        <v>5</v>
      </c>
      <c r="Y208" s="106">
        <f t="shared" si="8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88">H$10</f>
        <v>8</v>
      </c>
      <c r="I209" s="108">
        <f t="shared" si="88"/>
        <v>12</v>
      </c>
      <c r="J209" s="108">
        <f t="shared" si="88"/>
        <v>14</v>
      </c>
      <c r="K209" s="108">
        <f t="shared" si="88"/>
        <v>2</v>
      </c>
      <c r="L209" s="108">
        <f t="shared" si="88"/>
        <v>10</v>
      </c>
      <c r="M209" s="108">
        <f t="shared" si="88"/>
        <v>18</v>
      </c>
      <c r="N209" s="108">
        <f t="shared" si="88"/>
        <v>16</v>
      </c>
      <c r="O209" s="109">
        <f t="shared" si="88"/>
        <v>6</v>
      </c>
      <c r="P209" s="110"/>
      <c r="Q209" s="111">
        <f t="shared" ref="Q209:Y209" si="89">Q$10</f>
        <v>1</v>
      </c>
      <c r="R209" s="112">
        <f t="shared" si="89"/>
        <v>9</v>
      </c>
      <c r="S209" s="112">
        <f t="shared" si="89"/>
        <v>11</v>
      </c>
      <c r="T209" s="112">
        <f t="shared" si="89"/>
        <v>5</v>
      </c>
      <c r="U209" s="112">
        <f t="shared" si="89"/>
        <v>17</v>
      </c>
      <c r="V209" s="112">
        <f t="shared" si="89"/>
        <v>15</v>
      </c>
      <c r="W209" s="112">
        <f t="shared" si="89"/>
        <v>3</v>
      </c>
      <c r="X209" s="112">
        <f t="shared" si="89"/>
        <v>13</v>
      </c>
      <c r="Y209" s="109">
        <f t="shared" si="8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 t="e">
        <f>IF($Q205&lt;=18,IF(G209&lt;=$Q205,1,0),IF($Q205&lt;=36,IF(G209&lt;=($Q205-18),2,1),IF($Q205&lt;=54,IF(G209&lt;=($Q205-36),3,2),IF($Q205&gt;54,IF(G209&lt;=($Q205-54),4,3)))))</f>
        <v>#N/A</v>
      </c>
      <c r="H210" s="115" t="e">
        <f t="shared" ref="H210:O210" si="90">IF($Q205&lt;=18,IF(H209&lt;=$Q205,1,0),IF($Q205&lt;=36,IF(H209&lt;=($Q205-18),2,1),IF($Q205&lt;=54,IF(H209&lt;=($Q205-36),3,2),IF($Q205&gt;54,IF(H209&lt;=($Q205-54),4,3)))))</f>
        <v>#N/A</v>
      </c>
      <c r="I210" s="115" t="e">
        <f t="shared" si="90"/>
        <v>#N/A</v>
      </c>
      <c r="J210" s="115" t="e">
        <f t="shared" si="90"/>
        <v>#N/A</v>
      </c>
      <c r="K210" s="115" t="e">
        <f t="shared" si="90"/>
        <v>#N/A</v>
      </c>
      <c r="L210" s="115" t="e">
        <f t="shared" si="90"/>
        <v>#N/A</v>
      </c>
      <c r="M210" s="115" t="e">
        <f t="shared" si="90"/>
        <v>#N/A</v>
      </c>
      <c r="N210" s="115" t="e">
        <f t="shared" si="90"/>
        <v>#N/A</v>
      </c>
      <c r="O210" s="116" t="e">
        <f t="shared" si="90"/>
        <v>#N/A</v>
      </c>
      <c r="P210" s="117" t="e">
        <f>SUM(G210:O210)</f>
        <v>#N/A</v>
      </c>
      <c r="Q210" s="116" t="e">
        <f t="shared" ref="Q210:Y210" si="91">IF($Q205&lt;=18,IF(Q209&lt;=$Q205,1,0),IF($Q205&lt;=36,IF(Q209&lt;=($Q205-18),2,1),IF($Q205&lt;=54,IF(Q209&lt;=($Q205-36),3,2),IF($Q205&gt;54,IF(Q209&lt;=($Q205-54),4,3)))))</f>
        <v>#N/A</v>
      </c>
      <c r="R210" s="116" t="e">
        <f t="shared" si="91"/>
        <v>#N/A</v>
      </c>
      <c r="S210" s="116" t="e">
        <f t="shared" si="91"/>
        <v>#N/A</v>
      </c>
      <c r="T210" s="116" t="e">
        <f t="shared" si="91"/>
        <v>#N/A</v>
      </c>
      <c r="U210" s="116" t="e">
        <f t="shared" si="91"/>
        <v>#N/A</v>
      </c>
      <c r="V210" s="116" t="e">
        <f t="shared" si="91"/>
        <v>#N/A</v>
      </c>
      <c r="W210" s="116" t="e">
        <f t="shared" si="91"/>
        <v>#N/A</v>
      </c>
      <c r="X210" s="116" t="e">
        <f t="shared" si="91"/>
        <v>#N/A</v>
      </c>
      <c r="Y210" s="116" t="e">
        <f t="shared" si="91"/>
        <v>#N/A</v>
      </c>
      <c r="Z210" s="118" t="e">
        <f>SUM(Q210:Y210)</f>
        <v>#N/A</v>
      </c>
      <c r="AA210" s="119" t="e">
        <f>P210+Z210</f>
        <v>#N/A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2">G16</f>
        <v>10</v>
      </c>
      <c r="H211" s="121">
        <f t="shared" si="92"/>
        <v>10</v>
      </c>
      <c r="I211" s="121">
        <f t="shared" si="92"/>
        <v>10</v>
      </c>
      <c r="J211" s="121">
        <f t="shared" si="92"/>
        <v>10</v>
      </c>
      <c r="K211" s="121">
        <f t="shared" si="92"/>
        <v>10</v>
      </c>
      <c r="L211" s="121">
        <f t="shared" si="92"/>
        <v>10</v>
      </c>
      <c r="M211" s="121">
        <f t="shared" si="92"/>
        <v>10</v>
      </c>
      <c r="N211" s="121">
        <f t="shared" si="92"/>
        <v>10</v>
      </c>
      <c r="O211" s="121">
        <f t="shared" si="92"/>
        <v>10</v>
      </c>
      <c r="P211" s="122">
        <f>SUM(G211:O211)</f>
        <v>90</v>
      </c>
      <c r="Q211" s="123">
        <f t="shared" ref="Q211:Y211" si="93">Q16</f>
        <v>10</v>
      </c>
      <c r="R211" s="121">
        <f t="shared" si="93"/>
        <v>10</v>
      </c>
      <c r="S211" s="121">
        <f t="shared" si="93"/>
        <v>10</v>
      </c>
      <c r="T211" s="121">
        <f t="shared" si="93"/>
        <v>10</v>
      </c>
      <c r="U211" s="121">
        <f t="shared" si="93"/>
        <v>10</v>
      </c>
      <c r="V211" s="121">
        <f t="shared" si="93"/>
        <v>10</v>
      </c>
      <c r="W211" s="121">
        <f t="shared" si="93"/>
        <v>10</v>
      </c>
      <c r="X211" s="121">
        <f t="shared" si="93"/>
        <v>10</v>
      </c>
      <c r="Y211" s="124">
        <f t="shared" si="93"/>
        <v>10</v>
      </c>
      <c r="Z211" s="122">
        <f>SUM(Q211:Y211)</f>
        <v>90</v>
      </c>
      <c r="AA211" s="125">
        <f>P211+Z211</f>
        <v>180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0</v>
      </c>
      <c r="H212" s="127">
        <f t="shared" ref="H212:O212" si="94">IF(H211-H208=-1,3+H210)+IF(H211-H208=0,2+H210)+IF(H211-H208=1,1+H210)+IF(H211-H208=2,H210)+IF(H211-H208=3,IF(H210-1&gt;0,H210-1,0))+IF(H211-H208=4,IF(H210-2&gt;0,H210-2,0))</f>
        <v>0</v>
      </c>
      <c r="I212" s="127">
        <f t="shared" si="94"/>
        <v>0</v>
      </c>
      <c r="J212" s="127">
        <f t="shared" si="94"/>
        <v>0</v>
      </c>
      <c r="K212" s="127">
        <f t="shared" si="94"/>
        <v>0</v>
      </c>
      <c r="L212" s="127">
        <f t="shared" si="94"/>
        <v>0</v>
      </c>
      <c r="M212" s="127">
        <f t="shared" si="94"/>
        <v>0</v>
      </c>
      <c r="N212" s="127">
        <f t="shared" si="94"/>
        <v>0</v>
      </c>
      <c r="O212" s="128">
        <f t="shared" si="94"/>
        <v>0</v>
      </c>
      <c r="P212" s="129">
        <f>SUM(G212:O212)</f>
        <v>0</v>
      </c>
      <c r="Q212" s="130">
        <f t="shared" ref="Q212:Y212" si="95">IF(Q211-Q208=-1,3+Q210)+IF(Q211-Q208=0,2+Q210)+IF(Q211-Q208=1,1+Q210)+IF(Q211-Q208=2,Q210)+IF(Q211-Q208=3,IF(Q210-1&gt;0,Q210-1,0))+IF(Q211-Q208=4,IF(Q210-2&gt;0,Q210-2,0))</f>
        <v>0</v>
      </c>
      <c r="R212" s="131">
        <f t="shared" si="95"/>
        <v>0</v>
      </c>
      <c r="S212" s="131">
        <f t="shared" si="95"/>
        <v>0</v>
      </c>
      <c r="T212" s="131">
        <f t="shared" si="95"/>
        <v>0</v>
      </c>
      <c r="U212" s="131">
        <f t="shared" si="95"/>
        <v>0</v>
      </c>
      <c r="V212" s="131">
        <f t="shared" si="95"/>
        <v>0</v>
      </c>
      <c r="W212" s="131">
        <f t="shared" si="95"/>
        <v>0</v>
      </c>
      <c r="X212" s="131">
        <f t="shared" si="95"/>
        <v>0</v>
      </c>
      <c r="Y212" s="128">
        <f t="shared" si="95"/>
        <v>0</v>
      </c>
      <c r="Z212" s="129">
        <f>SUM(Q212:Y212)</f>
        <v>0</v>
      </c>
      <c r="AA212" s="132">
        <f>P212+Z212</f>
        <v>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6">IF(G211-G208=-2,4)+IF(G211-G208=-1,3)+IF(G211-G208=0,2)+IF(G211-G208=1,1)+IF(G211-G208&gt;2,0)</f>
        <v>0</v>
      </c>
      <c r="H213" s="134">
        <f t="shared" si="96"/>
        <v>0</v>
      </c>
      <c r="I213" s="134">
        <f t="shared" si="96"/>
        <v>0</v>
      </c>
      <c r="J213" s="134">
        <f t="shared" si="96"/>
        <v>0</v>
      </c>
      <c r="K213" s="134">
        <f t="shared" si="96"/>
        <v>0</v>
      </c>
      <c r="L213" s="134">
        <f t="shared" si="96"/>
        <v>0</v>
      </c>
      <c r="M213" s="134">
        <f t="shared" si="96"/>
        <v>0</v>
      </c>
      <c r="N213" s="134">
        <f t="shared" si="96"/>
        <v>0</v>
      </c>
      <c r="O213" s="135">
        <f t="shared" si="96"/>
        <v>0</v>
      </c>
      <c r="P213" s="136">
        <f>SUM(G213:O213)</f>
        <v>0</v>
      </c>
      <c r="Q213" s="135">
        <f t="shared" ref="Q213:Y213" si="97">IF(Q211-Q208=-2,4)+IF(Q211-Q208=-1,3)+IF(Q211-Q208=0,2)+IF(Q211-Q208=1,1)+IF(Q211-Q208&gt;2,0)</f>
        <v>0</v>
      </c>
      <c r="R213" s="135">
        <f t="shared" si="97"/>
        <v>0</v>
      </c>
      <c r="S213" s="135">
        <f t="shared" si="97"/>
        <v>0</v>
      </c>
      <c r="T213" s="135">
        <f t="shared" si="97"/>
        <v>0</v>
      </c>
      <c r="U213" s="135">
        <f t="shared" si="97"/>
        <v>0</v>
      </c>
      <c r="V213" s="135">
        <f t="shared" si="97"/>
        <v>0</v>
      </c>
      <c r="W213" s="135">
        <f t="shared" si="97"/>
        <v>0</v>
      </c>
      <c r="X213" s="135">
        <f t="shared" si="97"/>
        <v>0</v>
      </c>
      <c r="Y213" s="135">
        <f t="shared" si="97"/>
        <v>0</v>
      </c>
      <c r="Z213" s="136">
        <f>SUM(Q213:Y213)</f>
        <v>0</v>
      </c>
      <c r="AA213" s="137">
        <f>P213+Z213</f>
        <v>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6</v>
      </c>
      <c r="H214" s="24">
        <f t="shared" ref="H214:O214" si="98">H211-H208</f>
        <v>6</v>
      </c>
      <c r="I214" s="24">
        <f t="shared" si="98"/>
        <v>5</v>
      </c>
      <c r="J214" s="24">
        <f t="shared" si="98"/>
        <v>6</v>
      </c>
      <c r="K214" s="24">
        <f t="shared" si="98"/>
        <v>7</v>
      </c>
      <c r="L214" s="24">
        <f t="shared" si="98"/>
        <v>5</v>
      </c>
      <c r="M214" s="24">
        <f t="shared" si="98"/>
        <v>7</v>
      </c>
      <c r="N214" s="24">
        <f t="shared" si="98"/>
        <v>5</v>
      </c>
      <c r="O214" s="15">
        <f t="shared" si="98"/>
        <v>7</v>
      </c>
      <c r="P214" s="15"/>
      <c r="Q214" s="15">
        <f t="shared" ref="Q214:Y214" si="99">Q211-Q208</f>
        <v>6</v>
      </c>
      <c r="R214" s="15">
        <f t="shared" si="99"/>
        <v>6</v>
      </c>
      <c r="S214" s="15">
        <f t="shared" si="99"/>
        <v>7</v>
      </c>
      <c r="T214" s="15">
        <f t="shared" si="99"/>
        <v>5</v>
      </c>
      <c r="U214" s="15">
        <f t="shared" si="99"/>
        <v>7</v>
      </c>
      <c r="V214" s="15">
        <f t="shared" si="99"/>
        <v>6</v>
      </c>
      <c r="W214" s="15">
        <f t="shared" si="99"/>
        <v>6</v>
      </c>
      <c r="X214" s="15">
        <f t="shared" si="99"/>
        <v>5</v>
      </c>
      <c r="Y214" s="15">
        <f t="shared" si="99"/>
        <v>6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0</v>
      </c>
      <c r="P217" s="241" t="s">
        <v>86</v>
      </c>
      <c r="Q217" s="241"/>
      <c r="R217" s="241"/>
      <c r="S217" s="241"/>
      <c r="T217" s="241"/>
      <c r="U217" s="141">
        <f>COUNTIF(G214:Y214,"=2")</f>
        <v>0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0</v>
      </c>
      <c r="P218" s="241" t="s">
        <v>89</v>
      </c>
      <c r="Q218" s="241"/>
      <c r="R218" s="241"/>
      <c r="S218" s="241"/>
      <c r="T218" s="241"/>
      <c r="U218" s="144">
        <f>COUNTIF(G214:Y214,"&gt;=3")</f>
        <v>18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0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0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0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18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>
        <f>C17</f>
        <v>0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e">
        <f>INDEX($C$11:$AC$40,MATCH(G227,$C$11:$C$40,0),27)</f>
        <v>#N/A</v>
      </c>
      <c r="Z227" s="75" t="s">
        <v>16</v>
      </c>
      <c r="AA227" s="96">
        <f>$D$3</f>
        <v>37684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20</v>
      </c>
      <c r="H228" s="245"/>
      <c r="I228" s="245"/>
      <c r="J228" s="245"/>
      <c r="K228" s="1"/>
      <c r="L228" s="245" t="e">
        <f>IF(X227="H",IF($X228="Blancs",$G$3,IF($X228="Jaunes",$G$4,IF($X228="Bleus",$G$5,$G$6))),IF($X228="Blancs",$I$3,IF($X228="Jaunes",$I$4,IF($X228="Bleus",$I$5,$I$6))))</f>
        <v>#N/A</v>
      </c>
      <c r="M228" s="245"/>
      <c r="N228" s="245"/>
      <c r="O228" s="245" t="e">
        <f>IF(X227="H",IF($X228="Blancs",$H$3,IF($X228="Jaunes",$H$4,IF($X228="Bleus",$H$5,$H$6))),IF($X228="Blancs",$J$3,IF($X228="Jaunes",$J$4,IF($X228="Bleus",$J$5,$J$6))))</f>
        <v>#N/A</v>
      </c>
      <c r="P228" s="245"/>
      <c r="Q228" s="246" t="e">
        <f>ROUND((G228*(L228/113)+(O228-AA231)),0)</f>
        <v>#N/A</v>
      </c>
      <c r="R228" s="246"/>
      <c r="S228" s="246"/>
      <c r="T228" s="246"/>
      <c r="U228" s="1"/>
      <c r="V228" s="266" t="s">
        <v>108</v>
      </c>
      <c r="W228" s="267"/>
      <c r="X228" s="187" t="e">
        <f>INDEX($C$11:$AC$40,MATCH(G227,$C$11:$C$40,0),26)</f>
        <v>#N/A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0">H$9</f>
        <v>4</v>
      </c>
      <c r="I231" s="103">
        <f t="shared" si="100"/>
        <v>5</v>
      </c>
      <c r="J231" s="103">
        <f t="shared" si="100"/>
        <v>4</v>
      </c>
      <c r="K231" s="103">
        <f t="shared" si="100"/>
        <v>3</v>
      </c>
      <c r="L231" s="103">
        <f t="shared" si="100"/>
        <v>5</v>
      </c>
      <c r="M231" s="103">
        <f t="shared" si="100"/>
        <v>3</v>
      </c>
      <c r="N231" s="103">
        <f t="shared" si="100"/>
        <v>5</v>
      </c>
      <c r="O231" s="103">
        <f t="shared" si="100"/>
        <v>3</v>
      </c>
      <c r="P231" s="104">
        <f>SUM(G231:O231)</f>
        <v>36</v>
      </c>
      <c r="Q231" s="103">
        <f t="shared" ref="Q231:Y231" si="101">Q$9</f>
        <v>4</v>
      </c>
      <c r="R231" s="105">
        <f t="shared" si="101"/>
        <v>4</v>
      </c>
      <c r="S231" s="105">
        <f t="shared" si="101"/>
        <v>3</v>
      </c>
      <c r="T231" s="105">
        <f t="shared" si="101"/>
        <v>5</v>
      </c>
      <c r="U231" s="105">
        <f t="shared" si="101"/>
        <v>3</v>
      </c>
      <c r="V231" s="105">
        <f t="shared" si="101"/>
        <v>4</v>
      </c>
      <c r="W231" s="105">
        <f t="shared" si="101"/>
        <v>4</v>
      </c>
      <c r="X231" s="105">
        <f t="shared" si="101"/>
        <v>5</v>
      </c>
      <c r="Y231" s="106">
        <f t="shared" si="101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02">H$10</f>
        <v>8</v>
      </c>
      <c r="I232" s="108">
        <f t="shared" si="102"/>
        <v>12</v>
      </c>
      <c r="J232" s="108">
        <f t="shared" si="102"/>
        <v>14</v>
      </c>
      <c r="K232" s="108">
        <f t="shared" si="102"/>
        <v>2</v>
      </c>
      <c r="L232" s="108">
        <f t="shared" si="102"/>
        <v>10</v>
      </c>
      <c r="M232" s="108">
        <f t="shared" si="102"/>
        <v>18</v>
      </c>
      <c r="N232" s="108">
        <f t="shared" si="102"/>
        <v>16</v>
      </c>
      <c r="O232" s="109">
        <f t="shared" si="102"/>
        <v>6</v>
      </c>
      <c r="P232" s="110"/>
      <c r="Q232" s="111">
        <f t="shared" ref="Q232:Y232" si="103">Q$10</f>
        <v>1</v>
      </c>
      <c r="R232" s="112">
        <f t="shared" si="103"/>
        <v>9</v>
      </c>
      <c r="S232" s="112">
        <f t="shared" si="103"/>
        <v>11</v>
      </c>
      <c r="T232" s="112">
        <f t="shared" si="103"/>
        <v>5</v>
      </c>
      <c r="U232" s="112">
        <f t="shared" si="103"/>
        <v>17</v>
      </c>
      <c r="V232" s="112">
        <f t="shared" si="103"/>
        <v>15</v>
      </c>
      <c r="W232" s="112">
        <f t="shared" si="103"/>
        <v>3</v>
      </c>
      <c r="X232" s="112">
        <f t="shared" si="103"/>
        <v>13</v>
      </c>
      <c r="Y232" s="109">
        <f t="shared" si="103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 t="e">
        <f>IF($Q228&lt;=18,IF(G232&lt;=$Q228,1,0),IF($Q228&lt;=36,IF(G232&lt;=($Q228-18),2,1),IF($Q228&lt;=54,IF(G232&lt;=($Q228-36),3,2),IF($Q228&gt;54,IF(G232&lt;=($Q228-54),4,3)))))</f>
        <v>#N/A</v>
      </c>
      <c r="H233" s="115" t="e">
        <f t="shared" ref="H233:O233" si="104">IF($Q228&lt;=18,IF(H232&lt;=$Q228,1,0),IF($Q228&lt;=36,IF(H232&lt;=($Q228-18),2,1),IF($Q228&lt;=54,IF(H232&lt;=($Q228-36),3,2),IF($Q228&gt;54,IF(H232&lt;=($Q228-54),4,3)))))</f>
        <v>#N/A</v>
      </c>
      <c r="I233" s="115" t="e">
        <f t="shared" si="104"/>
        <v>#N/A</v>
      </c>
      <c r="J233" s="115" t="e">
        <f t="shared" si="104"/>
        <v>#N/A</v>
      </c>
      <c r="K233" s="115" t="e">
        <f t="shared" si="104"/>
        <v>#N/A</v>
      </c>
      <c r="L233" s="115" t="e">
        <f t="shared" si="104"/>
        <v>#N/A</v>
      </c>
      <c r="M233" s="115" t="e">
        <f t="shared" si="104"/>
        <v>#N/A</v>
      </c>
      <c r="N233" s="115" t="e">
        <f t="shared" si="104"/>
        <v>#N/A</v>
      </c>
      <c r="O233" s="116" t="e">
        <f t="shared" si="104"/>
        <v>#N/A</v>
      </c>
      <c r="P233" s="117" t="e">
        <f>SUM(G233:O233)</f>
        <v>#N/A</v>
      </c>
      <c r="Q233" s="116" t="e">
        <f t="shared" ref="Q233:Y233" si="105">IF($Q228&lt;=18,IF(Q232&lt;=$Q228,1,0),IF($Q228&lt;=36,IF(Q232&lt;=($Q228-18),2,1),IF($Q228&lt;=54,IF(Q232&lt;=($Q228-36),3,2),IF($Q228&gt;54,IF(Q232&lt;=($Q228-54),4,3)))))</f>
        <v>#N/A</v>
      </c>
      <c r="R233" s="116" t="e">
        <f t="shared" si="105"/>
        <v>#N/A</v>
      </c>
      <c r="S233" s="116" t="e">
        <f t="shared" si="105"/>
        <v>#N/A</v>
      </c>
      <c r="T233" s="116" t="e">
        <f t="shared" si="105"/>
        <v>#N/A</v>
      </c>
      <c r="U233" s="116" t="e">
        <f t="shared" si="105"/>
        <v>#N/A</v>
      </c>
      <c r="V233" s="116" t="e">
        <f t="shared" si="105"/>
        <v>#N/A</v>
      </c>
      <c r="W233" s="116" t="e">
        <f t="shared" si="105"/>
        <v>#N/A</v>
      </c>
      <c r="X233" s="116" t="e">
        <f t="shared" si="105"/>
        <v>#N/A</v>
      </c>
      <c r="Y233" s="116" t="e">
        <f t="shared" si="105"/>
        <v>#N/A</v>
      </c>
      <c r="Z233" s="118" t="e">
        <f>SUM(Q233:Y233)</f>
        <v>#N/A</v>
      </c>
      <c r="AA233" s="119" t="e">
        <f>P233+Z233</f>
        <v>#N/A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6">G17</f>
        <v>10</v>
      </c>
      <c r="H234" s="121">
        <f t="shared" si="106"/>
        <v>10</v>
      </c>
      <c r="I234" s="121">
        <f t="shared" si="106"/>
        <v>10</v>
      </c>
      <c r="J234" s="121">
        <f t="shared" si="106"/>
        <v>10</v>
      </c>
      <c r="K234" s="121">
        <f t="shared" si="106"/>
        <v>10</v>
      </c>
      <c r="L234" s="121">
        <f t="shared" si="106"/>
        <v>10</v>
      </c>
      <c r="M234" s="121">
        <f t="shared" si="106"/>
        <v>10</v>
      </c>
      <c r="N234" s="121">
        <f t="shared" si="106"/>
        <v>10</v>
      </c>
      <c r="O234" s="121">
        <f t="shared" si="106"/>
        <v>10</v>
      </c>
      <c r="P234" s="122">
        <f>SUM(G234:O234)</f>
        <v>90</v>
      </c>
      <c r="Q234" s="123">
        <f t="shared" ref="Q234:Y234" si="107">Q17</f>
        <v>10</v>
      </c>
      <c r="R234" s="121">
        <f t="shared" si="107"/>
        <v>10</v>
      </c>
      <c r="S234" s="121">
        <f t="shared" si="107"/>
        <v>10</v>
      </c>
      <c r="T234" s="121">
        <f t="shared" si="107"/>
        <v>10</v>
      </c>
      <c r="U234" s="121">
        <f t="shared" si="107"/>
        <v>10</v>
      </c>
      <c r="V234" s="121">
        <f t="shared" si="107"/>
        <v>10</v>
      </c>
      <c r="W234" s="121">
        <f t="shared" si="107"/>
        <v>10</v>
      </c>
      <c r="X234" s="121">
        <f t="shared" si="107"/>
        <v>10</v>
      </c>
      <c r="Y234" s="124">
        <f t="shared" si="107"/>
        <v>10</v>
      </c>
      <c r="Z234" s="122">
        <f>SUM(Q234:Y234)</f>
        <v>90</v>
      </c>
      <c r="AA234" s="125">
        <f>P234+Z234</f>
        <v>180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0</v>
      </c>
      <c r="H235" s="127">
        <f t="shared" ref="H235:O235" si="108">IF(H234-H231=-1,3+H233)+IF(H234-H231=0,2+H233)+IF(H234-H231=1,1+H233)+IF(H234-H231=2,H233)+IF(H234-H231=3,IF(H233-1&gt;0,H233-1,0))+IF(H234-H231=4,IF(H233-2&gt;0,H233-2,0))</f>
        <v>0</v>
      </c>
      <c r="I235" s="127">
        <f t="shared" si="108"/>
        <v>0</v>
      </c>
      <c r="J235" s="127">
        <f t="shared" si="108"/>
        <v>0</v>
      </c>
      <c r="K235" s="127">
        <f t="shared" si="108"/>
        <v>0</v>
      </c>
      <c r="L235" s="127">
        <f t="shared" si="108"/>
        <v>0</v>
      </c>
      <c r="M235" s="127">
        <f t="shared" si="108"/>
        <v>0</v>
      </c>
      <c r="N235" s="127">
        <f t="shared" si="108"/>
        <v>0</v>
      </c>
      <c r="O235" s="128">
        <f t="shared" si="108"/>
        <v>0</v>
      </c>
      <c r="P235" s="129">
        <f>SUM(G235:O235)</f>
        <v>0</v>
      </c>
      <c r="Q235" s="130">
        <f t="shared" ref="Q235:Y235" si="109">IF(Q234-Q231=-1,3+Q233)+IF(Q234-Q231=0,2+Q233)+IF(Q234-Q231=1,1+Q233)+IF(Q234-Q231=2,Q233)+IF(Q234-Q231=3,IF(Q233-1&gt;0,Q233-1,0))+IF(Q234-Q231=4,IF(Q233-2&gt;0,Q233-2,0))</f>
        <v>0</v>
      </c>
      <c r="R235" s="131">
        <f t="shared" si="109"/>
        <v>0</v>
      </c>
      <c r="S235" s="131">
        <f t="shared" si="109"/>
        <v>0</v>
      </c>
      <c r="T235" s="131">
        <f t="shared" si="109"/>
        <v>0</v>
      </c>
      <c r="U235" s="131">
        <f t="shared" si="109"/>
        <v>0</v>
      </c>
      <c r="V235" s="131">
        <f t="shared" si="109"/>
        <v>0</v>
      </c>
      <c r="W235" s="131">
        <f t="shared" si="109"/>
        <v>0</v>
      </c>
      <c r="X235" s="131">
        <f t="shared" si="109"/>
        <v>0</v>
      </c>
      <c r="Y235" s="128">
        <f t="shared" si="109"/>
        <v>0</v>
      </c>
      <c r="Z235" s="129">
        <f>SUM(Q235:Y235)</f>
        <v>0</v>
      </c>
      <c r="AA235" s="132">
        <f>P235+Z235</f>
        <v>0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0">IF(G234-G231=-2,4)+IF(G234-G231=-1,3)+IF(G234-G231=0,2)+IF(G234-G231=1,1)+IF(G234-G231&gt;2,0)</f>
        <v>0</v>
      </c>
      <c r="H236" s="134">
        <f t="shared" si="110"/>
        <v>0</v>
      </c>
      <c r="I236" s="134">
        <f t="shared" si="110"/>
        <v>0</v>
      </c>
      <c r="J236" s="134">
        <f t="shared" si="110"/>
        <v>0</v>
      </c>
      <c r="K236" s="134">
        <f t="shared" si="110"/>
        <v>0</v>
      </c>
      <c r="L236" s="134">
        <f t="shared" si="110"/>
        <v>0</v>
      </c>
      <c r="M236" s="134">
        <f t="shared" si="110"/>
        <v>0</v>
      </c>
      <c r="N236" s="134">
        <f t="shared" si="110"/>
        <v>0</v>
      </c>
      <c r="O236" s="135">
        <f t="shared" si="110"/>
        <v>0</v>
      </c>
      <c r="P236" s="136">
        <f>SUM(G236:O236)</f>
        <v>0</v>
      </c>
      <c r="Q236" s="135">
        <f t="shared" ref="Q236:Y236" si="111">IF(Q234-Q231=-2,4)+IF(Q234-Q231=-1,3)+IF(Q234-Q231=0,2)+IF(Q234-Q231=1,1)+IF(Q234-Q231&gt;2,0)</f>
        <v>0</v>
      </c>
      <c r="R236" s="135">
        <f t="shared" si="111"/>
        <v>0</v>
      </c>
      <c r="S236" s="135">
        <f t="shared" si="111"/>
        <v>0</v>
      </c>
      <c r="T236" s="135">
        <f t="shared" si="111"/>
        <v>0</v>
      </c>
      <c r="U236" s="135">
        <f t="shared" si="111"/>
        <v>0</v>
      </c>
      <c r="V236" s="135">
        <f t="shared" si="111"/>
        <v>0</v>
      </c>
      <c r="W236" s="135">
        <f t="shared" si="111"/>
        <v>0</v>
      </c>
      <c r="X236" s="135">
        <f t="shared" si="111"/>
        <v>0</v>
      </c>
      <c r="Y236" s="135">
        <f t="shared" si="111"/>
        <v>0</v>
      </c>
      <c r="Z236" s="136">
        <f>SUM(Q236:Y236)</f>
        <v>0</v>
      </c>
      <c r="AA236" s="137">
        <f>P236+Z236</f>
        <v>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6</v>
      </c>
      <c r="H237" s="24">
        <f t="shared" ref="H237:O237" si="112">H234-H231</f>
        <v>6</v>
      </c>
      <c r="I237" s="24">
        <f t="shared" si="112"/>
        <v>5</v>
      </c>
      <c r="J237" s="24">
        <f t="shared" si="112"/>
        <v>6</v>
      </c>
      <c r="K237" s="24">
        <f t="shared" si="112"/>
        <v>7</v>
      </c>
      <c r="L237" s="24">
        <f t="shared" si="112"/>
        <v>5</v>
      </c>
      <c r="M237" s="24">
        <f t="shared" si="112"/>
        <v>7</v>
      </c>
      <c r="N237" s="24">
        <f t="shared" si="112"/>
        <v>5</v>
      </c>
      <c r="O237" s="15">
        <f t="shared" si="112"/>
        <v>7</v>
      </c>
      <c r="P237" s="15"/>
      <c r="Q237" s="15">
        <f t="shared" ref="Q237:Y237" si="113">Q234-Q231</f>
        <v>6</v>
      </c>
      <c r="R237" s="15">
        <f t="shared" si="113"/>
        <v>6</v>
      </c>
      <c r="S237" s="15">
        <f t="shared" si="113"/>
        <v>7</v>
      </c>
      <c r="T237" s="15">
        <f t="shared" si="113"/>
        <v>5</v>
      </c>
      <c r="U237" s="15">
        <f t="shared" si="113"/>
        <v>7</v>
      </c>
      <c r="V237" s="15">
        <f t="shared" si="113"/>
        <v>6</v>
      </c>
      <c r="W237" s="15">
        <f t="shared" si="113"/>
        <v>6</v>
      </c>
      <c r="X237" s="15">
        <f t="shared" si="113"/>
        <v>5</v>
      </c>
      <c r="Y237" s="15">
        <f t="shared" si="113"/>
        <v>6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0</v>
      </c>
      <c r="P240" s="241" t="s">
        <v>86</v>
      </c>
      <c r="Q240" s="241"/>
      <c r="R240" s="241"/>
      <c r="S240" s="241"/>
      <c r="T240" s="241"/>
      <c r="U240" s="141">
        <f>COUNTIF(G237:Y237,"=2")</f>
        <v>0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0</v>
      </c>
      <c r="P241" s="241" t="s">
        <v>89</v>
      </c>
      <c r="Q241" s="241"/>
      <c r="R241" s="241"/>
      <c r="S241" s="241"/>
      <c r="T241" s="241"/>
      <c r="U241" s="144">
        <f>COUNTIF(G237:Y237,"&gt;=3")</f>
        <v>18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0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0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0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18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>
        <f>C18</f>
        <v>0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e">
        <f>INDEX($C$11:$AC$40,MATCH(G250,$C$11:$C$40,0),27)</f>
        <v>#N/A</v>
      </c>
      <c r="Z250" s="75" t="s">
        <v>16</v>
      </c>
      <c r="AA250" s="96">
        <f>$D$3</f>
        <v>37684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20</v>
      </c>
      <c r="H251" s="245"/>
      <c r="I251" s="245"/>
      <c r="J251" s="245"/>
      <c r="K251" s="1"/>
      <c r="L251" s="245" t="e">
        <f>IF(X250="H",IF($X251="Blancs",$G$3,IF($X251="Jaunes",$G$4,IF($X251="Bleus",$G$5,$G$6))),IF($X251="Blancs",$I$3,IF($X251="Jaunes",$I$4,IF($X251="Bleus",$I$5,$I$6))))</f>
        <v>#N/A</v>
      </c>
      <c r="M251" s="245"/>
      <c r="N251" s="245"/>
      <c r="O251" s="245" t="e">
        <f>IF(X250="H",IF($X251="Blancs",$H$3,IF($X251="Jaunes",$H$4,IF($X251="Bleus",$H$5,$H$6))),IF($X251="Blancs",$J$3,IF($X251="Jaunes",$J$4,IF($X251="Bleus",$J$5,$J$6))))</f>
        <v>#N/A</v>
      </c>
      <c r="P251" s="245"/>
      <c r="Q251" s="246" t="e">
        <f>ROUND((G251*(L251/113)+(O251-AA254)),0)</f>
        <v>#N/A</v>
      </c>
      <c r="R251" s="246"/>
      <c r="S251" s="246"/>
      <c r="T251" s="246"/>
      <c r="U251" s="1"/>
      <c r="V251" s="266" t="s">
        <v>108</v>
      </c>
      <c r="W251" s="267"/>
      <c r="X251" s="187" t="e">
        <f>INDEX($C$11:$AC$40,MATCH(G250,$C$11:$C$40,0),26)</f>
        <v>#N/A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4">H$9</f>
        <v>4</v>
      </c>
      <c r="I254" s="103">
        <f t="shared" si="114"/>
        <v>5</v>
      </c>
      <c r="J254" s="103">
        <f t="shared" si="114"/>
        <v>4</v>
      </c>
      <c r="K254" s="103">
        <f t="shared" si="114"/>
        <v>3</v>
      </c>
      <c r="L254" s="103">
        <f t="shared" si="114"/>
        <v>5</v>
      </c>
      <c r="M254" s="103">
        <f t="shared" si="114"/>
        <v>3</v>
      </c>
      <c r="N254" s="103">
        <f t="shared" si="114"/>
        <v>5</v>
      </c>
      <c r="O254" s="103">
        <f t="shared" si="114"/>
        <v>3</v>
      </c>
      <c r="P254" s="104">
        <f>SUM(G254:O254)</f>
        <v>36</v>
      </c>
      <c r="Q254" s="103">
        <f t="shared" ref="Q254:Y254" si="115">Q$9</f>
        <v>4</v>
      </c>
      <c r="R254" s="105">
        <f t="shared" si="115"/>
        <v>4</v>
      </c>
      <c r="S254" s="105">
        <f t="shared" si="115"/>
        <v>3</v>
      </c>
      <c r="T254" s="105">
        <f t="shared" si="115"/>
        <v>5</v>
      </c>
      <c r="U254" s="105">
        <f t="shared" si="115"/>
        <v>3</v>
      </c>
      <c r="V254" s="105">
        <f t="shared" si="115"/>
        <v>4</v>
      </c>
      <c r="W254" s="105">
        <f t="shared" si="115"/>
        <v>4</v>
      </c>
      <c r="X254" s="105">
        <f t="shared" si="115"/>
        <v>5</v>
      </c>
      <c r="Y254" s="106">
        <f t="shared" si="11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116">H$10</f>
        <v>8</v>
      </c>
      <c r="I255" s="108">
        <f t="shared" si="116"/>
        <v>12</v>
      </c>
      <c r="J255" s="108">
        <f t="shared" si="116"/>
        <v>14</v>
      </c>
      <c r="K255" s="108">
        <f t="shared" si="116"/>
        <v>2</v>
      </c>
      <c r="L255" s="108">
        <f t="shared" si="116"/>
        <v>10</v>
      </c>
      <c r="M255" s="108">
        <f t="shared" si="116"/>
        <v>18</v>
      </c>
      <c r="N255" s="108">
        <f t="shared" si="116"/>
        <v>16</v>
      </c>
      <c r="O255" s="109">
        <f t="shared" si="116"/>
        <v>6</v>
      </c>
      <c r="P255" s="110"/>
      <c r="Q255" s="111">
        <f t="shared" ref="Q255:Y255" si="117">Q$10</f>
        <v>1</v>
      </c>
      <c r="R255" s="112">
        <f t="shared" si="117"/>
        <v>9</v>
      </c>
      <c r="S255" s="112">
        <f t="shared" si="117"/>
        <v>11</v>
      </c>
      <c r="T255" s="112">
        <f t="shared" si="117"/>
        <v>5</v>
      </c>
      <c r="U255" s="112">
        <f t="shared" si="117"/>
        <v>17</v>
      </c>
      <c r="V255" s="112">
        <f t="shared" si="117"/>
        <v>15</v>
      </c>
      <c r="W255" s="112">
        <f t="shared" si="117"/>
        <v>3</v>
      </c>
      <c r="X255" s="112">
        <f t="shared" si="117"/>
        <v>13</v>
      </c>
      <c r="Y255" s="109">
        <f t="shared" si="11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 t="e">
        <f>IF($Q251&lt;=18,IF(G255&lt;=$Q251,1,0),IF($Q251&lt;=36,IF(G255&lt;=($Q251-18),2,1),IF($Q251&lt;=54,IF(G255&lt;=($Q251-36),3,2),IF($Q251&gt;54,IF(G255&lt;=($Q251-54),4,3)))))</f>
        <v>#N/A</v>
      </c>
      <c r="H256" s="115" t="e">
        <f t="shared" ref="H256:O256" si="118">IF($Q251&lt;=18,IF(H255&lt;=$Q251,1,0),IF($Q251&lt;=36,IF(H255&lt;=($Q251-18),2,1),IF($Q251&lt;=54,IF(H255&lt;=($Q251-36),3,2),IF($Q251&gt;54,IF(H255&lt;=($Q251-54),4,3)))))</f>
        <v>#N/A</v>
      </c>
      <c r="I256" s="115" t="e">
        <f t="shared" si="118"/>
        <v>#N/A</v>
      </c>
      <c r="J256" s="115" t="e">
        <f t="shared" si="118"/>
        <v>#N/A</v>
      </c>
      <c r="K256" s="115" t="e">
        <f t="shared" si="118"/>
        <v>#N/A</v>
      </c>
      <c r="L256" s="115" t="e">
        <f t="shared" si="118"/>
        <v>#N/A</v>
      </c>
      <c r="M256" s="115" t="e">
        <f t="shared" si="118"/>
        <v>#N/A</v>
      </c>
      <c r="N256" s="115" t="e">
        <f t="shared" si="118"/>
        <v>#N/A</v>
      </c>
      <c r="O256" s="116" t="e">
        <f t="shared" si="118"/>
        <v>#N/A</v>
      </c>
      <c r="P256" s="117" t="e">
        <f>SUM(G256:O256)</f>
        <v>#N/A</v>
      </c>
      <c r="Q256" s="116" t="e">
        <f t="shared" ref="Q256:Y256" si="119">IF($Q251&lt;=18,IF(Q255&lt;=$Q251,1,0),IF($Q251&lt;=36,IF(Q255&lt;=($Q251-18),2,1),IF($Q251&lt;=54,IF(Q255&lt;=($Q251-36),3,2),IF($Q251&gt;54,IF(Q255&lt;=($Q251-54),4,3)))))</f>
        <v>#N/A</v>
      </c>
      <c r="R256" s="116" t="e">
        <f t="shared" si="119"/>
        <v>#N/A</v>
      </c>
      <c r="S256" s="116" t="e">
        <f t="shared" si="119"/>
        <v>#N/A</v>
      </c>
      <c r="T256" s="116" t="e">
        <f t="shared" si="119"/>
        <v>#N/A</v>
      </c>
      <c r="U256" s="116" t="e">
        <f t="shared" si="119"/>
        <v>#N/A</v>
      </c>
      <c r="V256" s="116" t="e">
        <f t="shared" si="119"/>
        <v>#N/A</v>
      </c>
      <c r="W256" s="116" t="e">
        <f t="shared" si="119"/>
        <v>#N/A</v>
      </c>
      <c r="X256" s="116" t="e">
        <f t="shared" si="119"/>
        <v>#N/A</v>
      </c>
      <c r="Y256" s="116" t="e">
        <f t="shared" si="119"/>
        <v>#N/A</v>
      </c>
      <c r="Z256" s="118" t="e">
        <f>SUM(Q256:Y256)</f>
        <v>#N/A</v>
      </c>
      <c r="AA256" s="119" t="e">
        <f>P256+Z256</f>
        <v>#N/A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0">G18</f>
        <v>10</v>
      </c>
      <c r="H257" s="121">
        <f t="shared" si="120"/>
        <v>10</v>
      </c>
      <c r="I257" s="121">
        <f t="shared" si="120"/>
        <v>10</v>
      </c>
      <c r="J257" s="121">
        <f t="shared" si="120"/>
        <v>10</v>
      </c>
      <c r="K257" s="121">
        <f t="shared" si="120"/>
        <v>10</v>
      </c>
      <c r="L257" s="121">
        <f t="shared" si="120"/>
        <v>10</v>
      </c>
      <c r="M257" s="121">
        <f t="shared" si="120"/>
        <v>10</v>
      </c>
      <c r="N257" s="121">
        <f t="shared" si="120"/>
        <v>10</v>
      </c>
      <c r="O257" s="121">
        <f t="shared" si="120"/>
        <v>10</v>
      </c>
      <c r="P257" s="122">
        <f>SUM(G257:O257)</f>
        <v>90</v>
      </c>
      <c r="Q257" s="123">
        <f t="shared" ref="Q257:Y257" si="121">Q18</f>
        <v>10</v>
      </c>
      <c r="R257" s="121">
        <f t="shared" si="121"/>
        <v>10</v>
      </c>
      <c r="S257" s="121">
        <f t="shared" si="121"/>
        <v>10</v>
      </c>
      <c r="T257" s="121">
        <f t="shared" si="121"/>
        <v>10</v>
      </c>
      <c r="U257" s="121">
        <f t="shared" si="121"/>
        <v>10</v>
      </c>
      <c r="V257" s="121">
        <f t="shared" si="121"/>
        <v>10</v>
      </c>
      <c r="W257" s="121">
        <f t="shared" si="121"/>
        <v>10</v>
      </c>
      <c r="X257" s="121">
        <f t="shared" si="121"/>
        <v>10</v>
      </c>
      <c r="Y257" s="124">
        <f t="shared" si="121"/>
        <v>10</v>
      </c>
      <c r="Z257" s="122">
        <f>SUM(Q257:Y257)</f>
        <v>90</v>
      </c>
      <c r="AA257" s="125">
        <f>P257+Z257</f>
        <v>180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0</v>
      </c>
      <c r="H258" s="127">
        <f t="shared" ref="H258:O258" si="122">IF(H257-H254=-1,3+H256)+IF(H257-H254=0,2+H256)+IF(H257-H254=1,1+H256)+IF(H257-H254=2,H256)+IF(H257-H254=3,IF(H256-1&gt;0,H256-1,0))+IF(H257-H254=4,IF(H256-2&gt;0,H256-2,0))</f>
        <v>0</v>
      </c>
      <c r="I258" s="127">
        <f t="shared" si="122"/>
        <v>0</v>
      </c>
      <c r="J258" s="127">
        <f t="shared" si="122"/>
        <v>0</v>
      </c>
      <c r="K258" s="127">
        <f t="shared" si="122"/>
        <v>0</v>
      </c>
      <c r="L258" s="127">
        <f t="shared" si="122"/>
        <v>0</v>
      </c>
      <c r="M258" s="127">
        <f t="shared" si="122"/>
        <v>0</v>
      </c>
      <c r="N258" s="127">
        <f t="shared" si="122"/>
        <v>0</v>
      </c>
      <c r="O258" s="128">
        <f t="shared" si="122"/>
        <v>0</v>
      </c>
      <c r="P258" s="129">
        <f>SUM(G258:O258)</f>
        <v>0</v>
      </c>
      <c r="Q258" s="130">
        <f t="shared" ref="Q258:Y258" si="123">IF(Q257-Q254=-1,3+Q256)+IF(Q257-Q254=0,2+Q256)+IF(Q257-Q254=1,1+Q256)+IF(Q257-Q254=2,Q256)+IF(Q257-Q254=3,IF(Q256-1&gt;0,Q256-1,0))+IF(Q257-Q254=4,IF(Q256-2&gt;0,Q256-2,0))</f>
        <v>0</v>
      </c>
      <c r="R258" s="131">
        <f t="shared" si="123"/>
        <v>0</v>
      </c>
      <c r="S258" s="131">
        <f t="shared" si="123"/>
        <v>0</v>
      </c>
      <c r="T258" s="131">
        <f t="shared" si="123"/>
        <v>0</v>
      </c>
      <c r="U258" s="131">
        <f t="shared" si="123"/>
        <v>0</v>
      </c>
      <c r="V258" s="131">
        <f t="shared" si="123"/>
        <v>0</v>
      </c>
      <c r="W258" s="131">
        <f t="shared" si="123"/>
        <v>0</v>
      </c>
      <c r="X258" s="131">
        <f t="shared" si="123"/>
        <v>0</v>
      </c>
      <c r="Y258" s="128">
        <f t="shared" si="123"/>
        <v>0</v>
      </c>
      <c r="Z258" s="129">
        <f>SUM(Q258:Y258)</f>
        <v>0</v>
      </c>
      <c r="AA258" s="132">
        <f>P258+Z258</f>
        <v>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4">IF(G257-G254=-2,4)+IF(G257-G254=-1,3)+IF(G257-G254=0,2)+IF(G257-G254=1,1)+IF(G257-G254&gt;2,0)</f>
        <v>0</v>
      </c>
      <c r="H259" s="134">
        <f t="shared" si="124"/>
        <v>0</v>
      </c>
      <c r="I259" s="134">
        <f t="shared" si="124"/>
        <v>0</v>
      </c>
      <c r="J259" s="134">
        <f t="shared" si="124"/>
        <v>0</v>
      </c>
      <c r="K259" s="134">
        <f t="shared" si="124"/>
        <v>0</v>
      </c>
      <c r="L259" s="134">
        <f t="shared" si="124"/>
        <v>0</v>
      </c>
      <c r="M259" s="134">
        <f t="shared" si="124"/>
        <v>0</v>
      </c>
      <c r="N259" s="134">
        <f t="shared" si="124"/>
        <v>0</v>
      </c>
      <c r="O259" s="135">
        <f t="shared" si="124"/>
        <v>0</v>
      </c>
      <c r="P259" s="136">
        <f>SUM(G259:O259)</f>
        <v>0</v>
      </c>
      <c r="Q259" s="135">
        <f t="shared" ref="Q259:Y259" si="125">IF(Q257-Q254=-2,4)+IF(Q257-Q254=-1,3)+IF(Q257-Q254=0,2)+IF(Q257-Q254=1,1)+IF(Q257-Q254&gt;2,0)</f>
        <v>0</v>
      </c>
      <c r="R259" s="135">
        <f t="shared" si="125"/>
        <v>0</v>
      </c>
      <c r="S259" s="135">
        <f t="shared" si="125"/>
        <v>0</v>
      </c>
      <c r="T259" s="135">
        <f t="shared" si="125"/>
        <v>0</v>
      </c>
      <c r="U259" s="135">
        <f t="shared" si="125"/>
        <v>0</v>
      </c>
      <c r="V259" s="135">
        <f t="shared" si="125"/>
        <v>0</v>
      </c>
      <c r="W259" s="135">
        <f t="shared" si="125"/>
        <v>0</v>
      </c>
      <c r="X259" s="135">
        <f t="shared" si="125"/>
        <v>0</v>
      </c>
      <c r="Y259" s="135">
        <f t="shared" si="125"/>
        <v>0</v>
      </c>
      <c r="Z259" s="136">
        <f>SUM(Q259:Y259)</f>
        <v>0</v>
      </c>
      <c r="AA259" s="137">
        <f>P259+Z259</f>
        <v>0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6</v>
      </c>
      <c r="H260" s="24">
        <f t="shared" ref="H260:O260" si="126">H257-H254</f>
        <v>6</v>
      </c>
      <c r="I260" s="24">
        <f t="shared" si="126"/>
        <v>5</v>
      </c>
      <c r="J260" s="24">
        <f t="shared" si="126"/>
        <v>6</v>
      </c>
      <c r="K260" s="24">
        <f t="shared" si="126"/>
        <v>7</v>
      </c>
      <c r="L260" s="24">
        <f t="shared" si="126"/>
        <v>5</v>
      </c>
      <c r="M260" s="24">
        <f t="shared" si="126"/>
        <v>7</v>
      </c>
      <c r="N260" s="24">
        <f t="shared" si="126"/>
        <v>5</v>
      </c>
      <c r="O260" s="15">
        <f t="shared" si="126"/>
        <v>7</v>
      </c>
      <c r="P260" s="15"/>
      <c r="Q260" s="15">
        <f t="shared" ref="Q260:Y260" si="127">Q257-Q254</f>
        <v>6</v>
      </c>
      <c r="R260" s="15">
        <f t="shared" si="127"/>
        <v>6</v>
      </c>
      <c r="S260" s="15">
        <f t="shared" si="127"/>
        <v>7</v>
      </c>
      <c r="T260" s="15">
        <f t="shared" si="127"/>
        <v>5</v>
      </c>
      <c r="U260" s="15">
        <f t="shared" si="127"/>
        <v>7</v>
      </c>
      <c r="V260" s="15">
        <f t="shared" si="127"/>
        <v>6</v>
      </c>
      <c r="W260" s="15">
        <f t="shared" si="127"/>
        <v>6</v>
      </c>
      <c r="X260" s="15">
        <f t="shared" si="127"/>
        <v>5</v>
      </c>
      <c r="Y260" s="15">
        <f t="shared" si="127"/>
        <v>6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0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0</v>
      </c>
      <c r="P264" s="241" t="s">
        <v>89</v>
      </c>
      <c r="Q264" s="241"/>
      <c r="R264" s="241"/>
      <c r="S264" s="241"/>
      <c r="T264" s="241"/>
      <c r="U264" s="144">
        <f>COUNTIF(G260:Y260,"&gt;=3")</f>
        <v>18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0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0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18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>
        <f>C19</f>
        <v>0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e">
        <f>INDEX($C$11:$AC$40,MATCH(G273,$C$11:$C$40,0),27)</f>
        <v>#N/A</v>
      </c>
      <c r="Z273" s="75" t="s">
        <v>16</v>
      </c>
      <c r="AA273" s="96">
        <f>$D$3</f>
        <v>37684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20</v>
      </c>
      <c r="H274" s="245"/>
      <c r="I274" s="245"/>
      <c r="J274" s="245"/>
      <c r="K274" s="1"/>
      <c r="L274" s="245" t="e">
        <f>IF(X273="H",IF($X274="Blancs",$G$3,IF($X274="Jaunes",$G$4,IF($X274="Bleus",$G$5,$G$6))),IF($X274="Blancs",$I$3,IF($X274="Jaunes",$I$4,IF($X274="Bleus",$I$5,$I$6))))</f>
        <v>#N/A</v>
      </c>
      <c r="M274" s="245"/>
      <c r="N274" s="245"/>
      <c r="O274" s="245" t="e">
        <f>IF(X273="H",IF($X274="Blancs",$H$3,IF($X274="Jaunes",$H$4,IF($X274="Bleus",$H$5,$H$6))),IF($X274="Blancs",$J$3,IF($X274="Jaunes",$J$4,IF($X274="Bleus",$J$5,$J$6))))</f>
        <v>#N/A</v>
      </c>
      <c r="P274" s="245"/>
      <c r="Q274" s="246" t="e">
        <f>ROUND((G274*(L274/113)+(O274-AA277)),0)</f>
        <v>#N/A</v>
      </c>
      <c r="R274" s="246"/>
      <c r="S274" s="246"/>
      <c r="T274" s="246"/>
      <c r="U274" s="1"/>
      <c r="V274" s="266" t="s">
        <v>108</v>
      </c>
      <c r="W274" s="267"/>
      <c r="X274" s="187" t="e">
        <f>INDEX($C$11:$AC$40,MATCH(G273,$C$11:$C$40,0),26)</f>
        <v>#N/A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8">H$9</f>
        <v>4</v>
      </c>
      <c r="I277" s="103">
        <f t="shared" si="128"/>
        <v>5</v>
      </c>
      <c r="J277" s="103">
        <f t="shared" si="128"/>
        <v>4</v>
      </c>
      <c r="K277" s="103">
        <f t="shared" si="128"/>
        <v>3</v>
      </c>
      <c r="L277" s="103">
        <f t="shared" si="128"/>
        <v>5</v>
      </c>
      <c r="M277" s="103">
        <f t="shared" si="128"/>
        <v>3</v>
      </c>
      <c r="N277" s="103">
        <f t="shared" si="128"/>
        <v>5</v>
      </c>
      <c r="O277" s="103">
        <f t="shared" si="128"/>
        <v>3</v>
      </c>
      <c r="P277" s="104">
        <f>SUM(G277:O277)</f>
        <v>36</v>
      </c>
      <c r="Q277" s="103">
        <f t="shared" ref="Q277:Y277" si="129">Q$9</f>
        <v>4</v>
      </c>
      <c r="R277" s="105">
        <f t="shared" si="129"/>
        <v>4</v>
      </c>
      <c r="S277" s="105">
        <f t="shared" si="129"/>
        <v>3</v>
      </c>
      <c r="T277" s="105">
        <f t="shared" si="129"/>
        <v>5</v>
      </c>
      <c r="U277" s="105">
        <f t="shared" si="129"/>
        <v>3</v>
      </c>
      <c r="V277" s="105">
        <f t="shared" si="129"/>
        <v>4</v>
      </c>
      <c r="W277" s="105">
        <f t="shared" si="129"/>
        <v>4</v>
      </c>
      <c r="X277" s="105">
        <f t="shared" si="129"/>
        <v>5</v>
      </c>
      <c r="Y277" s="106">
        <f t="shared" si="129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130">H$10</f>
        <v>8</v>
      </c>
      <c r="I278" s="108">
        <f t="shared" si="130"/>
        <v>12</v>
      </c>
      <c r="J278" s="108">
        <f t="shared" si="130"/>
        <v>14</v>
      </c>
      <c r="K278" s="108">
        <f t="shared" si="130"/>
        <v>2</v>
      </c>
      <c r="L278" s="108">
        <f t="shared" si="130"/>
        <v>10</v>
      </c>
      <c r="M278" s="108">
        <f t="shared" si="130"/>
        <v>18</v>
      </c>
      <c r="N278" s="108">
        <f t="shared" si="130"/>
        <v>16</v>
      </c>
      <c r="O278" s="109">
        <f t="shared" si="130"/>
        <v>6</v>
      </c>
      <c r="P278" s="110"/>
      <c r="Q278" s="111">
        <f t="shared" ref="Q278:Y278" si="131">Q$10</f>
        <v>1</v>
      </c>
      <c r="R278" s="112">
        <f t="shared" si="131"/>
        <v>9</v>
      </c>
      <c r="S278" s="112">
        <f t="shared" si="131"/>
        <v>11</v>
      </c>
      <c r="T278" s="112">
        <f t="shared" si="131"/>
        <v>5</v>
      </c>
      <c r="U278" s="112">
        <f t="shared" si="131"/>
        <v>17</v>
      </c>
      <c r="V278" s="112">
        <f t="shared" si="131"/>
        <v>15</v>
      </c>
      <c r="W278" s="112">
        <f t="shared" si="131"/>
        <v>3</v>
      </c>
      <c r="X278" s="112">
        <f t="shared" si="131"/>
        <v>13</v>
      </c>
      <c r="Y278" s="109">
        <f t="shared" si="131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 t="e">
        <f>IF($Q274&lt;=18,IF(G278&lt;=$Q274,1,0),IF($Q274&lt;=36,IF(G278&lt;=($Q274-18),2,1),IF($Q274&lt;=54,IF(G278&lt;=($Q274-36),3,2),IF($Q274&gt;54,IF(G278&lt;=($Q274-54),4,3)))))</f>
        <v>#N/A</v>
      </c>
      <c r="H279" s="115" t="e">
        <f t="shared" ref="H279:O279" si="132">IF($Q274&lt;=18,IF(H278&lt;=$Q274,1,0),IF($Q274&lt;=36,IF(H278&lt;=($Q274-18),2,1),IF($Q274&lt;=54,IF(H278&lt;=($Q274-36),3,2),IF($Q274&gt;54,IF(H278&lt;=($Q274-54),4,3)))))</f>
        <v>#N/A</v>
      </c>
      <c r="I279" s="115" t="e">
        <f t="shared" si="132"/>
        <v>#N/A</v>
      </c>
      <c r="J279" s="115" t="e">
        <f t="shared" si="132"/>
        <v>#N/A</v>
      </c>
      <c r="K279" s="115" t="e">
        <f t="shared" si="132"/>
        <v>#N/A</v>
      </c>
      <c r="L279" s="115" t="e">
        <f t="shared" si="132"/>
        <v>#N/A</v>
      </c>
      <c r="M279" s="115" t="e">
        <f t="shared" si="132"/>
        <v>#N/A</v>
      </c>
      <c r="N279" s="115" t="e">
        <f t="shared" si="132"/>
        <v>#N/A</v>
      </c>
      <c r="O279" s="116" t="e">
        <f t="shared" si="132"/>
        <v>#N/A</v>
      </c>
      <c r="P279" s="117" t="e">
        <f>SUM(G279:O279)</f>
        <v>#N/A</v>
      </c>
      <c r="Q279" s="116" t="e">
        <f t="shared" ref="Q279:Y279" si="133">IF($Q274&lt;=18,IF(Q278&lt;=$Q274,1,0),IF($Q274&lt;=36,IF(Q278&lt;=($Q274-18),2,1),IF($Q274&lt;=54,IF(Q278&lt;=($Q274-36),3,2),IF($Q274&gt;54,IF(Q278&lt;=($Q274-54),4,3)))))</f>
        <v>#N/A</v>
      </c>
      <c r="R279" s="116" t="e">
        <f t="shared" si="133"/>
        <v>#N/A</v>
      </c>
      <c r="S279" s="116" t="e">
        <f t="shared" si="133"/>
        <v>#N/A</v>
      </c>
      <c r="T279" s="116" t="e">
        <f t="shared" si="133"/>
        <v>#N/A</v>
      </c>
      <c r="U279" s="116" t="e">
        <f t="shared" si="133"/>
        <v>#N/A</v>
      </c>
      <c r="V279" s="116" t="e">
        <f t="shared" si="133"/>
        <v>#N/A</v>
      </c>
      <c r="W279" s="116" t="e">
        <f t="shared" si="133"/>
        <v>#N/A</v>
      </c>
      <c r="X279" s="116" t="e">
        <f t="shared" si="133"/>
        <v>#N/A</v>
      </c>
      <c r="Y279" s="116" t="e">
        <f t="shared" si="133"/>
        <v>#N/A</v>
      </c>
      <c r="Z279" s="118" t="e">
        <f>SUM(Q279:Y279)</f>
        <v>#N/A</v>
      </c>
      <c r="AA279" s="119" t="e">
        <f>P279+Z279</f>
        <v>#N/A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4">G19</f>
        <v>10</v>
      </c>
      <c r="H280" s="121">
        <f t="shared" si="134"/>
        <v>10</v>
      </c>
      <c r="I280" s="121">
        <f t="shared" si="134"/>
        <v>10</v>
      </c>
      <c r="J280" s="121">
        <f t="shared" si="134"/>
        <v>10</v>
      </c>
      <c r="K280" s="121">
        <f t="shared" si="134"/>
        <v>10</v>
      </c>
      <c r="L280" s="121">
        <f t="shared" si="134"/>
        <v>10</v>
      </c>
      <c r="M280" s="121">
        <f t="shared" si="134"/>
        <v>10</v>
      </c>
      <c r="N280" s="121">
        <f t="shared" si="134"/>
        <v>10</v>
      </c>
      <c r="O280" s="121">
        <f t="shared" si="134"/>
        <v>10</v>
      </c>
      <c r="P280" s="122">
        <f>SUM(G280:O280)</f>
        <v>90</v>
      </c>
      <c r="Q280" s="123">
        <f t="shared" ref="Q280:Y280" si="135">Q19</f>
        <v>10</v>
      </c>
      <c r="R280" s="121">
        <f t="shared" si="135"/>
        <v>10</v>
      </c>
      <c r="S280" s="121">
        <f t="shared" si="135"/>
        <v>10</v>
      </c>
      <c r="T280" s="121">
        <f t="shared" si="135"/>
        <v>10</v>
      </c>
      <c r="U280" s="121">
        <f t="shared" si="135"/>
        <v>10</v>
      </c>
      <c r="V280" s="121">
        <f t="shared" si="135"/>
        <v>10</v>
      </c>
      <c r="W280" s="121">
        <f t="shared" si="135"/>
        <v>10</v>
      </c>
      <c r="X280" s="121">
        <f t="shared" si="135"/>
        <v>10</v>
      </c>
      <c r="Y280" s="124">
        <f t="shared" si="135"/>
        <v>10</v>
      </c>
      <c r="Z280" s="122">
        <f>SUM(Q280:Y280)</f>
        <v>90</v>
      </c>
      <c r="AA280" s="125">
        <f>P280+Z280</f>
        <v>180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6">IF(H280-H277=-1,3+H279)+IF(H280-H277=0,2+H279)+IF(H280-H277=1,1+H279)+IF(H280-H277=2,H279)+IF(H280-H277=3,IF(H279-1&gt;0,H279-1,0))+IF(H280-H277=4,IF(H279-2&gt;0,H279-2,0))</f>
        <v>0</v>
      </c>
      <c r="I281" s="127">
        <f t="shared" si="136"/>
        <v>0</v>
      </c>
      <c r="J281" s="127">
        <f t="shared" si="136"/>
        <v>0</v>
      </c>
      <c r="K281" s="127">
        <f t="shared" si="136"/>
        <v>0</v>
      </c>
      <c r="L281" s="127">
        <f t="shared" si="136"/>
        <v>0</v>
      </c>
      <c r="M281" s="127">
        <f t="shared" si="136"/>
        <v>0</v>
      </c>
      <c r="N281" s="127">
        <f t="shared" si="136"/>
        <v>0</v>
      </c>
      <c r="O281" s="128">
        <f t="shared" si="136"/>
        <v>0</v>
      </c>
      <c r="P281" s="129">
        <f>SUM(G281:O281)</f>
        <v>0</v>
      </c>
      <c r="Q281" s="130">
        <f t="shared" ref="Q281:Y281" si="137">IF(Q280-Q277=-1,3+Q279)+IF(Q280-Q277=0,2+Q279)+IF(Q280-Q277=1,1+Q279)+IF(Q280-Q277=2,Q279)+IF(Q280-Q277=3,IF(Q279-1&gt;0,Q279-1,0))+IF(Q280-Q277=4,IF(Q279-2&gt;0,Q279-2,0))</f>
        <v>0</v>
      </c>
      <c r="R281" s="131">
        <f t="shared" si="137"/>
        <v>0</v>
      </c>
      <c r="S281" s="131">
        <f t="shared" si="137"/>
        <v>0</v>
      </c>
      <c r="T281" s="131">
        <f t="shared" si="137"/>
        <v>0</v>
      </c>
      <c r="U281" s="131">
        <f t="shared" si="137"/>
        <v>0</v>
      </c>
      <c r="V281" s="131">
        <f t="shared" si="137"/>
        <v>0</v>
      </c>
      <c r="W281" s="131">
        <f t="shared" si="137"/>
        <v>0</v>
      </c>
      <c r="X281" s="131">
        <f t="shared" si="137"/>
        <v>0</v>
      </c>
      <c r="Y281" s="128">
        <f t="shared" si="137"/>
        <v>0</v>
      </c>
      <c r="Z281" s="129">
        <f>SUM(Q281:Y281)</f>
        <v>0</v>
      </c>
      <c r="AA281" s="132">
        <f>P281+Z281</f>
        <v>0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8">IF(G280-G277=-2,4)+IF(G280-G277=-1,3)+IF(G280-G277=0,2)+IF(G280-G277=1,1)+IF(G280-G277&gt;2,0)</f>
        <v>0</v>
      </c>
      <c r="H282" s="134">
        <f t="shared" si="138"/>
        <v>0</v>
      </c>
      <c r="I282" s="134">
        <f t="shared" si="138"/>
        <v>0</v>
      </c>
      <c r="J282" s="134">
        <f t="shared" si="138"/>
        <v>0</v>
      </c>
      <c r="K282" s="134">
        <f t="shared" si="138"/>
        <v>0</v>
      </c>
      <c r="L282" s="134">
        <f t="shared" si="138"/>
        <v>0</v>
      </c>
      <c r="M282" s="134">
        <f t="shared" si="138"/>
        <v>0</v>
      </c>
      <c r="N282" s="134">
        <f t="shared" si="138"/>
        <v>0</v>
      </c>
      <c r="O282" s="135">
        <f t="shared" si="138"/>
        <v>0</v>
      </c>
      <c r="P282" s="136">
        <f>SUM(G282:O282)</f>
        <v>0</v>
      </c>
      <c r="Q282" s="135">
        <f t="shared" ref="Q282:Y282" si="139">IF(Q280-Q277=-2,4)+IF(Q280-Q277=-1,3)+IF(Q280-Q277=0,2)+IF(Q280-Q277=1,1)+IF(Q280-Q277&gt;2,0)</f>
        <v>0</v>
      </c>
      <c r="R282" s="135">
        <f t="shared" si="139"/>
        <v>0</v>
      </c>
      <c r="S282" s="135">
        <f t="shared" si="139"/>
        <v>0</v>
      </c>
      <c r="T282" s="135">
        <f t="shared" si="139"/>
        <v>0</v>
      </c>
      <c r="U282" s="135">
        <f t="shared" si="139"/>
        <v>0</v>
      </c>
      <c r="V282" s="135">
        <f t="shared" si="139"/>
        <v>0</v>
      </c>
      <c r="W282" s="135">
        <f t="shared" si="139"/>
        <v>0</v>
      </c>
      <c r="X282" s="135">
        <f t="shared" si="139"/>
        <v>0</v>
      </c>
      <c r="Y282" s="135">
        <f t="shared" si="139"/>
        <v>0</v>
      </c>
      <c r="Z282" s="136">
        <f>SUM(Q282:Y282)</f>
        <v>0</v>
      </c>
      <c r="AA282" s="137">
        <f>P282+Z282</f>
        <v>0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6</v>
      </c>
      <c r="H283" s="24">
        <f t="shared" ref="H283:O283" si="140">H280-H277</f>
        <v>6</v>
      </c>
      <c r="I283" s="24">
        <f t="shared" si="140"/>
        <v>5</v>
      </c>
      <c r="J283" s="24">
        <f t="shared" si="140"/>
        <v>6</v>
      </c>
      <c r="K283" s="24">
        <f t="shared" si="140"/>
        <v>7</v>
      </c>
      <c r="L283" s="24">
        <f t="shared" si="140"/>
        <v>5</v>
      </c>
      <c r="M283" s="24">
        <f t="shared" si="140"/>
        <v>7</v>
      </c>
      <c r="N283" s="24">
        <f t="shared" si="140"/>
        <v>5</v>
      </c>
      <c r="O283" s="15">
        <f t="shared" si="140"/>
        <v>7</v>
      </c>
      <c r="P283" s="15"/>
      <c r="Q283" s="15">
        <f t="shared" ref="Q283:Y283" si="141">Q280-Q277</f>
        <v>6</v>
      </c>
      <c r="R283" s="15">
        <f t="shared" si="141"/>
        <v>6</v>
      </c>
      <c r="S283" s="15">
        <f t="shared" si="141"/>
        <v>7</v>
      </c>
      <c r="T283" s="15">
        <f t="shared" si="141"/>
        <v>5</v>
      </c>
      <c r="U283" s="15">
        <f t="shared" si="141"/>
        <v>7</v>
      </c>
      <c r="V283" s="15">
        <f t="shared" si="141"/>
        <v>6</v>
      </c>
      <c r="W283" s="15">
        <f t="shared" si="141"/>
        <v>6</v>
      </c>
      <c r="X283" s="15">
        <f t="shared" si="141"/>
        <v>5</v>
      </c>
      <c r="Y283" s="15">
        <f t="shared" si="141"/>
        <v>6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0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0</v>
      </c>
      <c r="P287" s="241" t="s">
        <v>89</v>
      </c>
      <c r="Q287" s="241"/>
      <c r="R287" s="241"/>
      <c r="S287" s="241"/>
      <c r="T287" s="241"/>
      <c r="U287" s="144">
        <f>COUNTIF(G283:Y283,"&gt;=3")</f>
        <v>18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0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0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18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>
        <f>C20</f>
        <v>0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e">
        <f>INDEX($C$11:$AC$40,MATCH(G296,$C$11:$C$40,0),27)</f>
        <v>#N/A</v>
      </c>
      <c r="Z296" s="75" t="s">
        <v>16</v>
      </c>
      <c r="AA296" s="96">
        <f>$D$3</f>
        <v>37684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20</v>
      </c>
      <c r="H297" s="245"/>
      <c r="I297" s="245"/>
      <c r="J297" s="245"/>
      <c r="K297" s="1"/>
      <c r="L297" s="245" t="e">
        <f>IF(X296="H",IF($X297="Blancs",$G$3,IF($X297="Jaunes",$G$4,IF($X297="Bleus",$G$5,$G$6))),IF($X297="Blancs",$I$3,IF($X297="Jaunes",$I$4,IF($X297="Bleus",$I$5,$I$6))))</f>
        <v>#N/A</v>
      </c>
      <c r="M297" s="245"/>
      <c r="N297" s="245"/>
      <c r="O297" s="245" t="e">
        <f>IF(X296="H",IF($X297="Blancs",$H$3,IF($X297="Jaunes",$H$4,IF($X297="Bleus",$H$5,$H$6))),IF($X297="Blancs",$J$3,IF($X297="Jaunes",$J$4,IF($X297="Bleus",$J$5,$J$6))))</f>
        <v>#N/A</v>
      </c>
      <c r="P297" s="245"/>
      <c r="Q297" s="246" t="e">
        <f>ROUND((G297*(L297/113)+(O297-AA300)),0)</f>
        <v>#N/A</v>
      </c>
      <c r="R297" s="246"/>
      <c r="S297" s="246"/>
      <c r="T297" s="246"/>
      <c r="U297" s="1"/>
      <c r="V297" s="266" t="s">
        <v>108</v>
      </c>
      <c r="W297" s="267"/>
      <c r="X297" s="187" t="e">
        <f>INDEX($C$11:$AC$40,MATCH(G296,$C$11:$C$40,0),26)</f>
        <v>#N/A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2">H$9</f>
        <v>4</v>
      </c>
      <c r="I300" s="103">
        <f t="shared" si="142"/>
        <v>5</v>
      </c>
      <c r="J300" s="103">
        <f t="shared" si="142"/>
        <v>4</v>
      </c>
      <c r="K300" s="103">
        <f t="shared" si="142"/>
        <v>3</v>
      </c>
      <c r="L300" s="103">
        <f t="shared" si="142"/>
        <v>5</v>
      </c>
      <c r="M300" s="103">
        <f t="shared" si="142"/>
        <v>3</v>
      </c>
      <c r="N300" s="103">
        <f t="shared" si="142"/>
        <v>5</v>
      </c>
      <c r="O300" s="103">
        <f t="shared" si="142"/>
        <v>3</v>
      </c>
      <c r="P300" s="104">
        <f>SUM(G300:O300)</f>
        <v>36</v>
      </c>
      <c r="Q300" s="103">
        <f t="shared" ref="Q300:Y300" si="143">Q$9</f>
        <v>4</v>
      </c>
      <c r="R300" s="105">
        <f t="shared" si="143"/>
        <v>4</v>
      </c>
      <c r="S300" s="105">
        <f t="shared" si="143"/>
        <v>3</v>
      </c>
      <c r="T300" s="105">
        <f t="shared" si="143"/>
        <v>5</v>
      </c>
      <c r="U300" s="105">
        <f t="shared" si="143"/>
        <v>3</v>
      </c>
      <c r="V300" s="105">
        <f t="shared" si="143"/>
        <v>4</v>
      </c>
      <c r="W300" s="105">
        <f t="shared" si="143"/>
        <v>4</v>
      </c>
      <c r="X300" s="105">
        <f t="shared" si="143"/>
        <v>5</v>
      </c>
      <c r="Y300" s="106">
        <f t="shared" si="14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144">H$10</f>
        <v>8</v>
      </c>
      <c r="I301" s="108">
        <f t="shared" si="144"/>
        <v>12</v>
      </c>
      <c r="J301" s="108">
        <f t="shared" si="144"/>
        <v>14</v>
      </c>
      <c r="K301" s="108">
        <f t="shared" si="144"/>
        <v>2</v>
      </c>
      <c r="L301" s="108">
        <f t="shared" si="144"/>
        <v>10</v>
      </c>
      <c r="M301" s="108">
        <f t="shared" si="144"/>
        <v>18</v>
      </c>
      <c r="N301" s="108">
        <f t="shared" si="144"/>
        <v>16</v>
      </c>
      <c r="O301" s="109">
        <f t="shared" si="144"/>
        <v>6</v>
      </c>
      <c r="P301" s="110"/>
      <c r="Q301" s="111">
        <f t="shared" ref="Q301:Y301" si="145">Q$10</f>
        <v>1</v>
      </c>
      <c r="R301" s="112">
        <f t="shared" si="145"/>
        <v>9</v>
      </c>
      <c r="S301" s="112">
        <f t="shared" si="145"/>
        <v>11</v>
      </c>
      <c r="T301" s="112">
        <f t="shared" si="145"/>
        <v>5</v>
      </c>
      <c r="U301" s="112">
        <f t="shared" si="145"/>
        <v>17</v>
      </c>
      <c r="V301" s="112">
        <f t="shared" si="145"/>
        <v>15</v>
      </c>
      <c r="W301" s="112">
        <f t="shared" si="145"/>
        <v>3</v>
      </c>
      <c r="X301" s="112">
        <f t="shared" si="145"/>
        <v>13</v>
      </c>
      <c r="Y301" s="109">
        <f t="shared" si="14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 t="e">
        <f>IF($Q297&lt;=18,IF(G301&lt;=$Q297,1,0),IF($Q297&lt;=36,IF(G301&lt;=($Q297-18),2,1),IF($Q297&lt;=54,IF(G301&lt;=($Q297-36),3,2),IF($Q297&gt;54,IF(G301&lt;=($Q297-54),4,3)))))</f>
        <v>#N/A</v>
      </c>
      <c r="H302" s="115" t="e">
        <f t="shared" ref="H302:O302" si="146">IF($Q297&lt;=18,IF(H301&lt;=$Q297,1,0),IF($Q297&lt;=36,IF(H301&lt;=($Q297-18),2,1),IF($Q297&lt;=54,IF(H301&lt;=($Q297-36),3,2),IF($Q297&gt;54,IF(H301&lt;=($Q297-54),4,3)))))</f>
        <v>#N/A</v>
      </c>
      <c r="I302" s="115" t="e">
        <f t="shared" si="146"/>
        <v>#N/A</v>
      </c>
      <c r="J302" s="115" t="e">
        <f t="shared" si="146"/>
        <v>#N/A</v>
      </c>
      <c r="K302" s="115" t="e">
        <f t="shared" si="146"/>
        <v>#N/A</v>
      </c>
      <c r="L302" s="115" t="e">
        <f t="shared" si="146"/>
        <v>#N/A</v>
      </c>
      <c r="M302" s="115" t="e">
        <f t="shared" si="146"/>
        <v>#N/A</v>
      </c>
      <c r="N302" s="115" t="e">
        <f t="shared" si="146"/>
        <v>#N/A</v>
      </c>
      <c r="O302" s="116" t="e">
        <f t="shared" si="146"/>
        <v>#N/A</v>
      </c>
      <c r="P302" s="117" t="e">
        <f>SUM(G302:O302)</f>
        <v>#N/A</v>
      </c>
      <c r="Q302" s="116" t="e">
        <f t="shared" ref="Q302:Y302" si="147">IF($Q297&lt;=18,IF(Q301&lt;=$Q297,1,0),IF($Q297&lt;=36,IF(Q301&lt;=($Q297-18),2,1),IF($Q297&lt;=54,IF(Q301&lt;=($Q297-36),3,2),IF($Q297&gt;54,IF(Q301&lt;=($Q297-54),4,3)))))</f>
        <v>#N/A</v>
      </c>
      <c r="R302" s="116" t="e">
        <f t="shared" si="147"/>
        <v>#N/A</v>
      </c>
      <c r="S302" s="116" t="e">
        <f t="shared" si="147"/>
        <v>#N/A</v>
      </c>
      <c r="T302" s="116" t="e">
        <f t="shared" si="147"/>
        <v>#N/A</v>
      </c>
      <c r="U302" s="116" t="e">
        <f t="shared" si="147"/>
        <v>#N/A</v>
      </c>
      <c r="V302" s="116" t="e">
        <f t="shared" si="147"/>
        <v>#N/A</v>
      </c>
      <c r="W302" s="116" t="e">
        <f t="shared" si="147"/>
        <v>#N/A</v>
      </c>
      <c r="X302" s="116" t="e">
        <f t="shared" si="147"/>
        <v>#N/A</v>
      </c>
      <c r="Y302" s="116" t="e">
        <f t="shared" si="147"/>
        <v>#N/A</v>
      </c>
      <c r="Z302" s="118" t="e">
        <f>SUM(Q302:Y302)</f>
        <v>#N/A</v>
      </c>
      <c r="AA302" s="119" t="e">
        <f>P302+Z302</f>
        <v>#N/A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8">G20</f>
        <v>10</v>
      </c>
      <c r="H303" s="121">
        <f t="shared" si="148"/>
        <v>10</v>
      </c>
      <c r="I303" s="121">
        <f t="shared" si="148"/>
        <v>10</v>
      </c>
      <c r="J303" s="121">
        <f t="shared" si="148"/>
        <v>10</v>
      </c>
      <c r="K303" s="121">
        <f t="shared" si="148"/>
        <v>10</v>
      </c>
      <c r="L303" s="121">
        <f t="shared" si="148"/>
        <v>10</v>
      </c>
      <c r="M303" s="121">
        <f t="shared" si="148"/>
        <v>10</v>
      </c>
      <c r="N303" s="121">
        <f t="shared" si="148"/>
        <v>10</v>
      </c>
      <c r="O303" s="121">
        <f t="shared" si="148"/>
        <v>10</v>
      </c>
      <c r="P303" s="122">
        <f>SUM(G303:O303)</f>
        <v>90</v>
      </c>
      <c r="Q303" s="123">
        <f t="shared" ref="Q303:Y303" si="149">Q20</f>
        <v>10</v>
      </c>
      <c r="R303" s="121">
        <f t="shared" si="149"/>
        <v>10</v>
      </c>
      <c r="S303" s="121">
        <f t="shared" si="149"/>
        <v>10</v>
      </c>
      <c r="T303" s="121">
        <f t="shared" si="149"/>
        <v>10</v>
      </c>
      <c r="U303" s="121">
        <f t="shared" si="149"/>
        <v>10</v>
      </c>
      <c r="V303" s="121">
        <f t="shared" si="149"/>
        <v>10</v>
      </c>
      <c r="W303" s="121">
        <f t="shared" si="149"/>
        <v>10</v>
      </c>
      <c r="X303" s="121">
        <f t="shared" si="149"/>
        <v>10</v>
      </c>
      <c r="Y303" s="124">
        <f t="shared" si="149"/>
        <v>10</v>
      </c>
      <c r="Z303" s="122">
        <f>SUM(Q303:Y303)</f>
        <v>90</v>
      </c>
      <c r="AA303" s="125">
        <f>P303+Z303</f>
        <v>180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0">IF(H303-H300=-1,3+H302)+IF(H303-H300=0,2+H302)+IF(H303-H300=1,1+H302)+IF(H303-H300=2,H302)+IF(H303-H300=3,IF(H302-1&gt;0,H302-1,0))+IF(H303-H300=4,IF(H302-2&gt;0,H302-2,0))</f>
        <v>0</v>
      </c>
      <c r="I304" s="127">
        <f t="shared" si="150"/>
        <v>0</v>
      </c>
      <c r="J304" s="127">
        <f t="shared" si="150"/>
        <v>0</v>
      </c>
      <c r="K304" s="127">
        <f t="shared" si="150"/>
        <v>0</v>
      </c>
      <c r="L304" s="127">
        <f t="shared" si="150"/>
        <v>0</v>
      </c>
      <c r="M304" s="127">
        <f t="shared" si="150"/>
        <v>0</v>
      </c>
      <c r="N304" s="127">
        <f t="shared" si="150"/>
        <v>0</v>
      </c>
      <c r="O304" s="128">
        <f t="shared" si="150"/>
        <v>0</v>
      </c>
      <c r="P304" s="129">
        <f>SUM(G304:O304)</f>
        <v>0</v>
      </c>
      <c r="Q304" s="130">
        <f t="shared" ref="Q304:Y304" si="151">IF(Q303-Q300=-1,3+Q302)+IF(Q303-Q300=0,2+Q302)+IF(Q303-Q300=1,1+Q302)+IF(Q303-Q300=2,Q302)+IF(Q303-Q300=3,IF(Q302-1&gt;0,Q302-1,0))+IF(Q303-Q300=4,IF(Q302-2&gt;0,Q302-2,0))</f>
        <v>0</v>
      </c>
      <c r="R304" s="131">
        <f t="shared" si="151"/>
        <v>0</v>
      </c>
      <c r="S304" s="131">
        <f t="shared" si="151"/>
        <v>0</v>
      </c>
      <c r="T304" s="131">
        <f t="shared" si="151"/>
        <v>0</v>
      </c>
      <c r="U304" s="131">
        <f t="shared" si="151"/>
        <v>0</v>
      </c>
      <c r="V304" s="131">
        <f t="shared" si="151"/>
        <v>0</v>
      </c>
      <c r="W304" s="131">
        <f t="shared" si="151"/>
        <v>0</v>
      </c>
      <c r="X304" s="131">
        <f t="shared" si="151"/>
        <v>0</v>
      </c>
      <c r="Y304" s="128">
        <f t="shared" si="151"/>
        <v>0</v>
      </c>
      <c r="Z304" s="129">
        <f>SUM(Q304:Y304)</f>
        <v>0</v>
      </c>
      <c r="AA304" s="132">
        <f>P304+Z304</f>
        <v>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2">IF(G303-G300=-2,4)+IF(G303-G300=-1,3)+IF(G303-G300=0,2)+IF(G303-G300=1,1)+IF(G303-G300&gt;2,0)</f>
        <v>0</v>
      </c>
      <c r="H305" s="134">
        <f t="shared" si="152"/>
        <v>0</v>
      </c>
      <c r="I305" s="134">
        <f t="shared" si="152"/>
        <v>0</v>
      </c>
      <c r="J305" s="134">
        <f t="shared" si="152"/>
        <v>0</v>
      </c>
      <c r="K305" s="134">
        <f t="shared" si="152"/>
        <v>0</v>
      </c>
      <c r="L305" s="134">
        <f t="shared" si="152"/>
        <v>0</v>
      </c>
      <c r="M305" s="134">
        <f t="shared" si="152"/>
        <v>0</v>
      </c>
      <c r="N305" s="134">
        <f t="shared" si="152"/>
        <v>0</v>
      </c>
      <c r="O305" s="135">
        <f t="shared" si="152"/>
        <v>0</v>
      </c>
      <c r="P305" s="136">
        <f>SUM(G305:O305)</f>
        <v>0</v>
      </c>
      <c r="Q305" s="135">
        <f t="shared" ref="Q305:Y305" si="153">IF(Q303-Q300=-2,4)+IF(Q303-Q300=-1,3)+IF(Q303-Q300=0,2)+IF(Q303-Q300=1,1)+IF(Q303-Q300&gt;2,0)</f>
        <v>0</v>
      </c>
      <c r="R305" s="135">
        <f t="shared" si="153"/>
        <v>0</v>
      </c>
      <c r="S305" s="135">
        <f t="shared" si="153"/>
        <v>0</v>
      </c>
      <c r="T305" s="135">
        <f t="shared" si="153"/>
        <v>0</v>
      </c>
      <c r="U305" s="135">
        <f t="shared" si="153"/>
        <v>0</v>
      </c>
      <c r="V305" s="135">
        <f t="shared" si="153"/>
        <v>0</v>
      </c>
      <c r="W305" s="135">
        <f t="shared" si="153"/>
        <v>0</v>
      </c>
      <c r="X305" s="135">
        <f t="shared" si="153"/>
        <v>0</v>
      </c>
      <c r="Y305" s="135">
        <f t="shared" si="153"/>
        <v>0</v>
      </c>
      <c r="Z305" s="136">
        <f>SUM(Q305:Y305)</f>
        <v>0</v>
      </c>
      <c r="AA305" s="137">
        <f>P305+Z305</f>
        <v>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4">H303-H300</f>
        <v>6</v>
      </c>
      <c r="I306" s="24">
        <f t="shared" si="154"/>
        <v>5</v>
      </c>
      <c r="J306" s="24">
        <f t="shared" si="154"/>
        <v>6</v>
      </c>
      <c r="K306" s="24">
        <f t="shared" si="154"/>
        <v>7</v>
      </c>
      <c r="L306" s="24">
        <f t="shared" si="154"/>
        <v>5</v>
      </c>
      <c r="M306" s="24">
        <f t="shared" si="154"/>
        <v>7</v>
      </c>
      <c r="N306" s="24">
        <f t="shared" si="154"/>
        <v>5</v>
      </c>
      <c r="O306" s="15">
        <f t="shared" si="154"/>
        <v>7</v>
      </c>
      <c r="P306" s="15"/>
      <c r="Q306" s="15">
        <f t="shared" ref="Q306:Y306" si="155">Q303-Q300</f>
        <v>6</v>
      </c>
      <c r="R306" s="15">
        <f t="shared" si="155"/>
        <v>6</v>
      </c>
      <c r="S306" s="15">
        <f t="shared" si="155"/>
        <v>7</v>
      </c>
      <c r="T306" s="15">
        <f t="shared" si="155"/>
        <v>5</v>
      </c>
      <c r="U306" s="15">
        <f t="shared" si="155"/>
        <v>7</v>
      </c>
      <c r="V306" s="15">
        <f t="shared" si="155"/>
        <v>6</v>
      </c>
      <c r="W306" s="15">
        <f t="shared" si="155"/>
        <v>6</v>
      </c>
      <c r="X306" s="15">
        <f t="shared" si="155"/>
        <v>5</v>
      </c>
      <c r="Y306" s="15">
        <f t="shared" si="155"/>
        <v>6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>
        <f>C21</f>
        <v>0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e">
        <f>INDEX($C$11:$AC$40,MATCH(G319,$C$11:$C$40,0),27)</f>
        <v>#N/A</v>
      </c>
      <c r="Z319" s="75" t="s">
        <v>16</v>
      </c>
      <c r="AA319" s="96">
        <f>$D$3</f>
        <v>37684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20</v>
      </c>
      <c r="H320" s="245"/>
      <c r="I320" s="245"/>
      <c r="J320" s="245"/>
      <c r="K320" s="1"/>
      <c r="L320" s="245" t="e">
        <f>IF(X319="H",IF($X320="Blancs",$G$3,IF($X320="Jaunes",$G$4,IF($X320="Bleus",$G$5,$G$6))),IF($X320="Blancs",$I$3,IF($X320="Jaunes",$I$4,IF($X320="Bleus",$I$5,$I$6))))</f>
        <v>#N/A</v>
      </c>
      <c r="M320" s="245"/>
      <c r="N320" s="245"/>
      <c r="O320" s="245" t="e">
        <f>IF(X319="H",IF($X320="Blancs",$H$3,IF($X320="Jaunes",$H$4,IF($X320="Bleus",$H$5,$H$6))),IF($X320="Blancs",$J$3,IF($X320="Jaunes",$J$4,IF($X320="Bleus",$J$5,$J$6))))</f>
        <v>#N/A</v>
      </c>
      <c r="P320" s="245"/>
      <c r="Q320" s="246" t="e">
        <f>ROUND((G320*(L320/113)+(O320-AA323)),0)</f>
        <v>#N/A</v>
      </c>
      <c r="R320" s="246"/>
      <c r="S320" s="246"/>
      <c r="T320" s="246"/>
      <c r="U320" s="1"/>
      <c r="V320" s="266" t="s">
        <v>108</v>
      </c>
      <c r="W320" s="267"/>
      <c r="X320" s="187" t="e">
        <f>INDEX($C$11:$AC$40,MATCH(G319,$C$11:$C$40,0),26)</f>
        <v>#N/A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6">H$9</f>
        <v>4</v>
      </c>
      <c r="I323" s="103">
        <f t="shared" si="156"/>
        <v>5</v>
      </c>
      <c r="J323" s="103">
        <f t="shared" si="156"/>
        <v>4</v>
      </c>
      <c r="K323" s="103">
        <f t="shared" si="156"/>
        <v>3</v>
      </c>
      <c r="L323" s="103">
        <f t="shared" si="156"/>
        <v>5</v>
      </c>
      <c r="M323" s="103">
        <f t="shared" si="156"/>
        <v>3</v>
      </c>
      <c r="N323" s="103">
        <f t="shared" si="156"/>
        <v>5</v>
      </c>
      <c r="O323" s="103">
        <f t="shared" si="156"/>
        <v>3</v>
      </c>
      <c r="P323" s="104">
        <f>SUM(G323:O323)</f>
        <v>36</v>
      </c>
      <c r="Q323" s="103">
        <f t="shared" ref="Q323:Y323" si="157">Q$9</f>
        <v>4</v>
      </c>
      <c r="R323" s="105">
        <f t="shared" si="157"/>
        <v>4</v>
      </c>
      <c r="S323" s="105">
        <f t="shared" si="157"/>
        <v>3</v>
      </c>
      <c r="T323" s="105">
        <f t="shared" si="157"/>
        <v>5</v>
      </c>
      <c r="U323" s="105">
        <f t="shared" si="157"/>
        <v>3</v>
      </c>
      <c r="V323" s="105">
        <f t="shared" si="157"/>
        <v>4</v>
      </c>
      <c r="W323" s="105">
        <f t="shared" si="157"/>
        <v>4</v>
      </c>
      <c r="X323" s="105">
        <f t="shared" si="157"/>
        <v>5</v>
      </c>
      <c r="Y323" s="106">
        <f t="shared" si="157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158">H$10</f>
        <v>8</v>
      </c>
      <c r="I324" s="108">
        <f t="shared" si="158"/>
        <v>12</v>
      </c>
      <c r="J324" s="108">
        <f t="shared" si="158"/>
        <v>14</v>
      </c>
      <c r="K324" s="108">
        <f t="shared" si="158"/>
        <v>2</v>
      </c>
      <c r="L324" s="108">
        <f t="shared" si="158"/>
        <v>10</v>
      </c>
      <c r="M324" s="108">
        <f t="shared" si="158"/>
        <v>18</v>
      </c>
      <c r="N324" s="108">
        <f t="shared" si="158"/>
        <v>16</v>
      </c>
      <c r="O324" s="109">
        <f t="shared" si="158"/>
        <v>6</v>
      </c>
      <c r="P324" s="110"/>
      <c r="Q324" s="111">
        <f t="shared" ref="Q324:Y324" si="159">Q$10</f>
        <v>1</v>
      </c>
      <c r="R324" s="112">
        <f t="shared" si="159"/>
        <v>9</v>
      </c>
      <c r="S324" s="112">
        <f t="shared" si="159"/>
        <v>11</v>
      </c>
      <c r="T324" s="112">
        <f t="shared" si="159"/>
        <v>5</v>
      </c>
      <c r="U324" s="112">
        <f t="shared" si="159"/>
        <v>17</v>
      </c>
      <c r="V324" s="112">
        <f t="shared" si="159"/>
        <v>15</v>
      </c>
      <c r="W324" s="112">
        <f t="shared" si="159"/>
        <v>3</v>
      </c>
      <c r="X324" s="112">
        <f t="shared" si="159"/>
        <v>13</v>
      </c>
      <c r="Y324" s="109">
        <f t="shared" si="159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 t="e">
        <f>IF($Q320&lt;=18,IF(G324&lt;=$Q320,1,0),IF($Q320&lt;=36,IF(G324&lt;=($Q320-18),2,1),IF($Q320&lt;=54,IF(G324&lt;=($Q320-36),3,2),IF($Q320&gt;54,IF(G324&lt;=($Q320-54),4,3)))))</f>
        <v>#N/A</v>
      </c>
      <c r="H325" s="115" t="e">
        <f t="shared" ref="H325:O325" si="160">IF($Q320&lt;=18,IF(H324&lt;=$Q320,1,0),IF($Q320&lt;=36,IF(H324&lt;=($Q320-18),2,1),IF($Q320&lt;=54,IF(H324&lt;=($Q320-36),3,2),IF($Q320&gt;54,IF(H324&lt;=($Q320-54),4,3)))))</f>
        <v>#N/A</v>
      </c>
      <c r="I325" s="115" t="e">
        <f t="shared" si="160"/>
        <v>#N/A</v>
      </c>
      <c r="J325" s="115" t="e">
        <f t="shared" si="160"/>
        <v>#N/A</v>
      </c>
      <c r="K325" s="115" t="e">
        <f t="shared" si="160"/>
        <v>#N/A</v>
      </c>
      <c r="L325" s="115" t="e">
        <f t="shared" si="160"/>
        <v>#N/A</v>
      </c>
      <c r="M325" s="115" t="e">
        <f t="shared" si="160"/>
        <v>#N/A</v>
      </c>
      <c r="N325" s="115" t="e">
        <f t="shared" si="160"/>
        <v>#N/A</v>
      </c>
      <c r="O325" s="116" t="e">
        <f t="shared" si="160"/>
        <v>#N/A</v>
      </c>
      <c r="P325" s="117" t="e">
        <f>SUM(G325:O325)</f>
        <v>#N/A</v>
      </c>
      <c r="Q325" s="116" t="e">
        <f t="shared" ref="Q325:Y325" si="161">IF($Q320&lt;=18,IF(Q324&lt;=$Q320,1,0),IF($Q320&lt;=36,IF(Q324&lt;=($Q320-18),2,1),IF($Q320&lt;=54,IF(Q324&lt;=($Q320-36),3,2),IF($Q320&gt;54,IF(Q324&lt;=($Q320-54),4,3)))))</f>
        <v>#N/A</v>
      </c>
      <c r="R325" s="116" t="e">
        <f t="shared" si="161"/>
        <v>#N/A</v>
      </c>
      <c r="S325" s="116" t="e">
        <f t="shared" si="161"/>
        <v>#N/A</v>
      </c>
      <c r="T325" s="116" t="e">
        <f t="shared" si="161"/>
        <v>#N/A</v>
      </c>
      <c r="U325" s="116" t="e">
        <f t="shared" si="161"/>
        <v>#N/A</v>
      </c>
      <c r="V325" s="116" t="e">
        <f t="shared" si="161"/>
        <v>#N/A</v>
      </c>
      <c r="W325" s="116" t="e">
        <f t="shared" si="161"/>
        <v>#N/A</v>
      </c>
      <c r="X325" s="116" t="e">
        <f t="shared" si="161"/>
        <v>#N/A</v>
      </c>
      <c r="Y325" s="116" t="e">
        <f t="shared" si="161"/>
        <v>#N/A</v>
      </c>
      <c r="Z325" s="118" t="e">
        <f>SUM(Q325:Y325)</f>
        <v>#N/A</v>
      </c>
      <c r="AA325" s="119" t="e">
        <f>P325+Z325</f>
        <v>#N/A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2">G21</f>
        <v>10</v>
      </c>
      <c r="H326" s="121">
        <f t="shared" si="162"/>
        <v>10</v>
      </c>
      <c r="I326" s="121">
        <f t="shared" si="162"/>
        <v>10</v>
      </c>
      <c r="J326" s="121">
        <f t="shared" si="162"/>
        <v>10</v>
      </c>
      <c r="K326" s="121">
        <f t="shared" si="162"/>
        <v>10</v>
      </c>
      <c r="L326" s="121">
        <f t="shared" si="162"/>
        <v>10</v>
      </c>
      <c r="M326" s="121">
        <f t="shared" si="162"/>
        <v>10</v>
      </c>
      <c r="N326" s="121">
        <f t="shared" si="162"/>
        <v>10</v>
      </c>
      <c r="O326" s="121">
        <f t="shared" si="162"/>
        <v>10</v>
      </c>
      <c r="P326" s="122">
        <f>SUM(G326:O326)</f>
        <v>90</v>
      </c>
      <c r="Q326" s="123">
        <f t="shared" ref="Q326:Y326" si="163">Q21</f>
        <v>10</v>
      </c>
      <c r="R326" s="121">
        <f t="shared" si="163"/>
        <v>10</v>
      </c>
      <c r="S326" s="121">
        <f t="shared" si="163"/>
        <v>10</v>
      </c>
      <c r="T326" s="121">
        <f t="shared" si="163"/>
        <v>10</v>
      </c>
      <c r="U326" s="121">
        <f t="shared" si="163"/>
        <v>10</v>
      </c>
      <c r="V326" s="121">
        <f t="shared" si="163"/>
        <v>10</v>
      </c>
      <c r="W326" s="121">
        <f t="shared" si="163"/>
        <v>10</v>
      </c>
      <c r="X326" s="121">
        <f t="shared" si="163"/>
        <v>10</v>
      </c>
      <c r="Y326" s="124">
        <f t="shared" si="163"/>
        <v>10</v>
      </c>
      <c r="Z326" s="122">
        <f>SUM(Q326:Y326)</f>
        <v>90</v>
      </c>
      <c r="AA326" s="125">
        <f>P326+Z326</f>
        <v>180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4">IF(H326-H323=-1,3+H325)+IF(H326-H323=0,2+H325)+IF(H326-H323=1,1+H325)+IF(H326-H323=2,H325)+IF(H326-H323=3,IF(H325-1&gt;0,H325-1,0))+IF(H326-H323=4,IF(H325-2&gt;0,H325-2,0))</f>
        <v>0</v>
      </c>
      <c r="I327" s="127">
        <f t="shared" si="164"/>
        <v>0</v>
      </c>
      <c r="J327" s="127">
        <f t="shared" si="164"/>
        <v>0</v>
      </c>
      <c r="K327" s="127">
        <f t="shared" si="164"/>
        <v>0</v>
      </c>
      <c r="L327" s="127">
        <f t="shared" si="164"/>
        <v>0</v>
      </c>
      <c r="M327" s="127">
        <f t="shared" si="164"/>
        <v>0</v>
      </c>
      <c r="N327" s="127">
        <f t="shared" si="164"/>
        <v>0</v>
      </c>
      <c r="O327" s="128">
        <f t="shared" si="164"/>
        <v>0</v>
      </c>
      <c r="P327" s="129">
        <f>SUM(G327:O327)</f>
        <v>0</v>
      </c>
      <c r="Q327" s="130">
        <f t="shared" ref="Q327:Y327" si="165">IF(Q326-Q323=-1,3+Q325)+IF(Q326-Q323=0,2+Q325)+IF(Q326-Q323=1,1+Q325)+IF(Q326-Q323=2,Q325)+IF(Q326-Q323=3,IF(Q325-1&gt;0,Q325-1,0))+IF(Q326-Q323=4,IF(Q325-2&gt;0,Q325-2,0))</f>
        <v>0</v>
      </c>
      <c r="R327" s="131">
        <f t="shared" si="165"/>
        <v>0</v>
      </c>
      <c r="S327" s="131">
        <f t="shared" si="165"/>
        <v>0</v>
      </c>
      <c r="T327" s="131">
        <f t="shared" si="165"/>
        <v>0</v>
      </c>
      <c r="U327" s="131">
        <f t="shared" si="165"/>
        <v>0</v>
      </c>
      <c r="V327" s="131">
        <f t="shared" si="165"/>
        <v>0</v>
      </c>
      <c r="W327" s="131">
        <f t="shared" si="165"/>
        <v>0</v>
      </c>
      <c r="X327" s="131">
        <f t="shared" si="165"/>
        <v>0</v>
      </c>
      <c r="Y327" s="128">
        <f t="shared" si="165"/>
        <v>0</v>
      </c>
      <c r="Z327" s="129">
        <f>SUM(Q327:Y327)</f>
        <v>0</v>
      </c>
      <c r="AA327" s="132">
        <f>P327+Z327</f>
        <v>0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6">IF(G326-G323=-2,4)+IF(G326-G323=-1,3)+IF(G326-G323=0,2)+IF(G326-G323=1,1)+IF(G326-G323&gt;2,0)</f>
        <v>0</v>
      </c>
      <c r="H328" s="134">
        <f t="shared" si="166"/>
        <v>0</v>
      </c>
      <c r="I328" s="134">
        <f t="shared" si="166"/>
        <v>0</v>
      </c>
      <c r="J328" s="134">
        <f t="shared" si="166"/>
        <v>0</v>
      </c>
      <c r="K328" s="134">
        <f t="shared" si="166"/>
        <v>0</v>
      </c>
      <c r="L328" s="134">
        <f t="shared" si="166"/>
        <v>0</v>
      </c>
      <c r="M328" s="134">
        <f t="shared" si="166"/>
        <v>0</v>
      </c>
      <c r="N328" s="134">
        <f t="shared" si="166"/>
        <v>0</v>
      </c>
      <c r="O328" s="135">
        <f t="shared" si="166"/>
        <v>0</v>
      </c>
      <c r="P328" s="136">
        <f>SUM(G328:O328)</f>
        <v>0</v>
      </c>
      <c r="Q328" s="135">
        <f t="shared" ref="Q328:Y328" si="167">IF(Q326-Q323=-2,4)+IF(Q326-Q323=-1,3)+IF(Q326-Q323=0,2)+IF(Q326-Q323=1,1)+IF(Q326-Q323&gt;2,0)</f>
        <v>0</v>
      </c>
      <c r="R328" s="135">
        <f t="shared" si="167"/>
        <v>0</v>
      </c>
      <c r="S328" s="135">
        <f t="shared" si="167"/>
        <v>0</v>
      </c>
      <c r="T328" s="135">
        <f t="shared" si="167"/>
        <v>0</v>
      </c>
      <c r="U328" s="135">
        <f t="shared" si="167"/>
        <v>0</v>
      </c>
      <c r="V328" s="135">
        <f t="shared" si="167"/>
        <v>0</v>
      </c>
      <c r="W328" s="135">
        <f t="shared" si="167"/>
        <v>0</v>
      </c>
      <c r="X328" s="135">
        <f t="shared" si="167"/>
        <v>0</v>
      </c>
      <c r="Y328" s="135">
        <f t="shared" si="167"/>
        <v>0</v>
      </c>
      <c r="Z328" s="136">
        <f>SUM(Q328:Y328)</f>
        <v>0</v>
      </c>
      <c r="AA328" s="137">
        <f>P328+Z328</f>
        <v>0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68">H326-H323</f>
        <v>6</v>
      </c>
      <c r="I329" s="24">
        <f t="shared" si="168"/>
        <v>5</v>
      </c>
      <c r="J329" s="24">
        <f t="shared" si="168"/>
        <v>6</v>
      </c>
      <c r="K329" s="24">
        <f t="shared" si="168"/>
        <v>7</v>
      </c>
      <c r="L329" s="24">
        <f t="shared" si="168"/>
        <v>5</v>
      </c>
      <c r="M329" s="24">
        <f t="shared" si="168"/>
        <v>7</v>
      </c>
      <c r="N329" s="24">
        <f t="shared" si="168"/>
        <v>5</v>
      </c>
      <c r="O329" s="15">
        <f t="shared" si="168"/>
        <v>7</v>
      </c>
      <c r="P329" s="15"/>
      <c r="Q329" s="15">
        <f t="shared" ref="Q329:Y329" si="169">Q326-Q323</f>
        <v>6</v>
      </c>
      <c r="R329" s="15">
        <f t="shared" si="169"/>
        <v>6</v>
      </c>
      <c r="S329" s="15">
        <f t="shared" si="169"/>
        <v>7</v>
      </c>
      <c r="T329" s="15">
        <f t="shared" si="169"/>
        <v>5</v>
      </c>
      <c r="U329" s="15">
        <f t="shared" si="169"/>
        <v>7</v>
      </c>
      <c r="V329" s="15">
        <f t="shared" si="169"/>
        <v>6</v>
      </c>
      <c r="W329" s="15">
        <f t="shared" si="169"/>
        <v>6</v>
      </c>
      <c r="X329" s="15">
        <f t="shared" si="169"/>
        <v>5</v>
      </c>
      <c r="Y329" s="15">
        <f t="shared" si="169"/>
        <v>6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0</v>
      </c>
      <c r="P332" s="241" t="s">
        <v>86</v>
      </c>
      <c r="Q332" s="241"/>
      <c r="R332" s="241"/>
      <c r="S332" s="241"/>
      <c r="T332" s="241"/>
      <c r="U332" s="141">
        <f>COUNTIF(G329:Y329,"=2")</f>
        <v>0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0</v>
      </c>
      <c r="P333" s="241" t="s">
        <v>89</v>
      </c>
      <c r="Q333" s="241"/>
      <c r="R333" s="241"/>
      <c r="S333" s="241"/>
      <c r="T333" s="241"/>
      <c r="U333" s="144">
        <f>COUNTIF(G329:Y329,"&gt;=3")</f>
        <v>18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0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0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0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18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>
        <f>C22</f>
        <v>0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e">
        <f>INDEX($C$11:$AC$40,MATCH(G342,$C$11:$C$40,0),27)</f>
        <v>#N/A</v>
      </c>
      <c r="Z342" s="75" t="s">
        <v>16</v>
      </c>
      <c r="AA342" s="96">
        <f>$D$3</f>
        <v>37684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20</v>
      </c>
      <c r="H343" s="245"/>
      <c r="I343" s="245"/>
      <c r="J343" s="245"/>
      <c r="K343" s="1"/>
      <c r="L343" s="245" t="e">
        <f>IF(X342="H",IF($X343="Blancs",$G$3,IF($X343="Jaunes",$G$4,IF($X343="Bleus",$G$5,$G$6))),IF($X343="Blancs",$I$3,IF($X343="Jaunes",$I$4,IF($X343="Bleus",$I$5,$I$6))))</f>
        <v>#N/A</v>
      </c>
      <c r="M343" s="245"/>
      <c r="N343" s="245"/>
      <c r="O343" s="245" t="e">
        <f>IF(X342="H",IF($X343="Blancs",$H$3,IF($X343="Jaunes",$H$4,IF($X343="Bleus",$H$5,$H$6))),IF($X343="Blancs",$J$3,IF($X343="Jaunes",$J$4,IF($X343="Bleus",$J$5,$J$6))))</f>
        <v>#N/A</v>
      </c>
      <c r="P343" s="245"/>
      <c r="Q343" s="246" t="e">
        <f>ROUND((G343*(L343/113)+(O343-AA346)),0)</f>
        <v>#N/A</v>
      </c>
      <c r="R343" s="246"/>
      <c r="S343" s="246"/>
      <c r="T343" s="246"/>
      <c r="U343" s="1"/>
      <c r="V343" s="266" t="s">
        <v>108</v>
      </c>
      <c r="W343" s="267"/>
      <c r="X343" s="187" t="e">
        <f>INDEX($C$11:$AC$40,MATCH(G342,$C$11:$C$40,0),26)</f>
        <v>#N/A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0">H$9</f>
        <v>4</v>
      </c>
      <c r="I346" s="103">
        <f t="shared" si="170"/>
        <v>5</v>
      </c>
      <c r="J346" s="103">
        <f t="shared" si="170"/>
        <v>4</v>
      </c>
      <c r="K346" s="103">
        <f t="shared" si="170"/>
        <v>3</v>
      </c>
      <c r="L346" s="103">
        <f t="shared" si="170"/>
        <v>5</v>
      </c>
      <c r="M346" s="103">
        <f t="shared" si="170"/>
        <v>3</v>
      </c>
      <c r="N346" s="103">
        <f t="shared" si="170"/>
        <v>5</v>
      </c>
      <c r="O346" s="103">
        <f t="shared" si="170"/>
        <v>3</v>
      </c>
      <c r="P346" s="104">
        <f>SUM(G346:O346)</f>
        <v>36</v>
      </c>
      <c r="Q346" s="103">
        <f t="shared" ref="Q346:Y346" si="171">Q$9</f>
        <v>4</v>
      </c>
      <c r="R346" s="105">
        <f t="shared" si="171"/>
        <v>4</v>
      </c>
      <c r="S346" s="105">
        <f t="shared" si="171"/>
        <v>3</v>
      </c>
      <c r="T346" s="105">
        <f t="shared" si="171"/>
        <v>5</v>
      </c>
      <c r="U346" s="105">
        <f t="shared" si="171"/>
        <v>3</v>
      </c>
      <c r="V346" s="105">
        <f t="shared" si="171"/>
        <v>4</v>
      </c>
      <c r="W346" s="105">
        <f t="shared" si="171"/>
        <v>4</v>
      </c>
      <c r="X346" s="105">
        <f t="shared" si="171"/>
        <v>5</v>
      </c>
      <c r="Y346" s="106">
        <f t="shared" si="17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172">H$10</f>
        <v>8</v>
      </c>
      <c r="I347" s="108">
        <f t="shared" si="172"/>
        <v>12</v>
      </c>
      <c r="J347" s="108">
        <f t="shared" si="172"/>
        <v>14</v>
      </c>
      <c r="K347" s="108">
        <f t="shared" si="172"/>
        <v>2</v>
      </c>
      <c r="L347" s="108">
        <f t="shared" si="172"/>
        <v>10</v>
      </c>
      <c r="M347" s="108">
        <f t="shared" si="172"/>
        <v>18</v>
      </c>
      <c r="N347" s="108">
        <f t="shared" si="172"/>
        <v>16</v>
      </c>
      <c r="O347" s="109">
        <f t="shared" si="172"/>
        <v>6</v>
      </c>
      <c r="P347" s="110"/>
      <c r="Q347" s="111">
        <f t="shared" ref="Q347:Y347" si="173">Q$10</f>
        <v>1</v>
      </c>
      <c r="R347" s="112">
        <f t="shared" si="173"/>
        <v>9</v>
      </c>
      <c r="S347" s="112">
        <f t="shared" si="173"/>
        <v>11</v>
      </c>
      <c r="T347" s="112">
        <f t="shared" si="173"/>
        <v>5</v>
      </c>
      <c r="U347" s="112">
        <f t="shared" si="173"/>
        <v>17</v>
      </c>
      <c r="V347" s="112">
        <f t="shared" si="173"/>
        <v>15</v>
      </c>
      <c r="W347" s="112">
        <f t="shared" si="173"/>
        <v>3</v>
      </c>
      <c r="X347" s="112">
        <f t="shared" si="173"/>
        <v>13</v>
      </c>
      <c r="Y347" s="109">
        <f t="shared" si="17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 t="e">
        <f>IF($Q343&lt;=18,IF(G347&lt;=$Q343,1,0),IF($Q343&lt;=36,IF(G347&lt;=($Q343-18),2,1),IF($Q343&lt;=54,IF(G347&lt;=($Q343-36),3,2),IF($Q343&gt;54,IF(G347&lt;=($Q343-54),4,3)))))</f>
        <v>#N/A</v>
      </c>
      <c r="H348" s="115" t="e">
        <f t="shared" ref="H348:O348" si="174">IF($Q343&lt;=18,IF(H347&lt;=$Q343,1,0),IF($Q343&lt;=36,IF(H347&lt;=($Q343-18),2,1),IF($Q343&lt;=54,IF(H347&lt;=($Q343-36),3,2),IF($Q343&gt;54,IF(H347&lt;=($Q343-54),4,3)))))</f>
        <v>#N/A</v>
      </c>
      <c r="I348" s="115" t="e">
        <f t="shared" si="174"/>
        <v>#N/A</v>
      </c>
      <c r="J348" s="115" t="e">
        <f t="shared" si="174"/>
        <v>#N/A</v>
      </c>
      <c r="K348" s="115" t="e">
        <f t="shared" si="174"/>
        <v>#N/A</v>
      </c>
      <c r="L348" s="115" t="e">
        <f t="shared" si="174"/>
        <v>#N/A</v>
      </c>
      <c r="M348" s="115" t="e">
        <f t="shared" si="174"/>
        <v>#N/A</v>
      </c>
      <c r="N348" s="115" t="e">
        <f t="shared" si="174"/>
        <v>#N/A</v>
      </c>
      <c r="O348" s="116" t="e">
        <f t="shared" si="174"/>
        <v>#N/A</v>
      </c>
      <c r="P348" s="117" t="e">
        <f>SUM(G348:O348)</f>
        <v>#N/A</v>
      </c>
      <c r="Q348" s="116" t="e">
        <f t="shared" ref="Q348:Y348" si="175">IF($Q343&lt;=18,IF(Q347&lt;=$Q343,1,0),IF($Q343&lt;=36,IF(Q347&lt;=($Q343-18),2,1),IF($Q343&lt;=54,IF(Q347&lt;=($Q343-36),3,2),IF($Q343&gt;54,IF(Q347&lt;=($Q343-54),4,3)))))</f>
        <v>#N/A</v>
      </c>
      <c r="R348" s="116" t="e">
        <f t="shared" si="175"/>
        <v>#N/A</v>
      </c>
      <c r="S348" s="116" t="e">
        <f t="shared" si="175"/>
        <v>#N/A</v>
      </c>
      <c r="T348" s="116" t="e">
        <f t="shared" si="175"/>
        <v>#N/A</v>
      </c>
      <c r="U348" s="116" t="e">
        <f t="shared" si="175"/>
        <v>#N/A</v>
      </c>
      <c r="V348" s="116" t="e">
        <f t="shared" si="175"/>
        <v>#N/A</v>
      </c>
      <c r="W348" s="116" t="e">
        <f t="shared" si="175"/>
        <v>#N/A</v>
      </c>
      <c r="X348" s="116" t="e">
        <f t="shared" si="175"/>
        <v>#N/A</v>
      </c>
      <c r="Y348" s="116" t="e">
        <f t="shared" si="175"/>
        <v>#N/A</v>
      </c>
      <c r="Z348" s="118" t="e">
        <f>SUM(Q348:Y348)</f>
        <v>#N/A</v>
      </c>
      <c r="AA348" s="119" t="e">
        <f>P348+Z348</f>
        <v>#N/A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6">G22</f>
        <v>10</v>
      </c>
      <c r="H349" s="121">
        <f t="shared" si="176"/>
        <v>10</v>
      </c>
      <c r="I349" s="121">
        <f t="shared" si="176"/>
        <v>10</v>
      </c>
      <c r="J349" s="121">
        <f t="shared" si="176"/>
        <v>10</v>
      </c>
      <c r="K349" s="121">
        <f t="shared" si="176"/>
        <v>10</v>
      </c>
      <c r="L349" s="121">
        <f t="shared" si="176"/>
        <v>10</v>
      </c>
      <c r="M349" s="121">
        <f t="shared" si="176"/>
        <v>10</v>
      </c>
      <c r="N349" s="121">
        <f t="shared" si="176"/>
        <v>10</v>
      </c>
      <c r="O349" s="121">
        <f t="shared" si="176"/>
        <v>10</v>
      </c>
      <c r="P349" s="122">
        <f>SUM(G349:O349)</f>
        <v>90</v>
      </c>
      <c r="Q349" s="123">
        <f t="shared" ref="Q349:Y349" si="177">Q22</f>
        <v>10</v>
      </c>
      <c r="R349" s="121">
        <f t="shared" si="177"/>
        <v>10</v>
      </c>
      <c r="S349" s="121">
        <f t="shared" si="177"/>
        <v>10</v>
      </c>
      <c r="T349" s="121">
        <f t="shared" si="177"/>
        <v>10</v>
      </c>
      <c r="U349" s="121">
        <f t="shared" si="177"/>
        <v>10</v>
      </c>
      <c r="V349" s="121">
        <f t="shared" si="177"/>
        <v>10</v>
      </c>
      <c r="W349" s="121">
        <f t="shared" si="177"/>
        <v>10</v>
      </c>
      <c r="X349" s="121">
        <f t="shared" si="177"/>
        <v>10</v>
      </c>
      <c r="Y349" s="124">
        <f t="shared" si="177"/>
        <v>10</v>
      </c>
      <c r="Z349" s="122">
        <f>SUM(Q349:Y349)</f>
        <v>90</v>
      </c>
      <c r="AA349" s="125">
        <f>P349+Z349</f>
        <v>180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8">IF(H349-H346=-1,3+H348)+IF(H349-H346=0,2+H348)+IF(H349-H346=1,1+H348)+IF(H349-H346=2,H348)+IF(H349-H346=3,IF(H348-1&gt;0,H348-1,0))+IF(H349-H346=4,IF(H348-2&gt;0,H348-2,0))</f>
        <v>0</v>
      </c>
      <c r="I350" s="127">
        <f t="shared" si="178"/>
        <v>0</v>
      </c>
      <c r="J350" s="127">
        <f t="shared" si="178"/>
        <v>0</v>
      </c>
      <c r="K350" s="127">
        <f t="shared" si="178"/>
        <v>0</v>
      </c>
      <c r="L350" s="127">
        <f t="shared" si="178"/>
        <v>0</v>
      </c>
      <c r="M350" s="127">
        <f t="shared" si="178"/>
        <v>0</v>
      </c>
      <c r="N350" s="127">
        <f t="shared" si="178"/>
        <v>0</v>
      </c>
      <c r="O350" s="128">
        <f t="shared" si="178"/>
        <v>0</v>
      </c>
      <c r="P350" s="129">
        <f>SUM(G350:O350)</f>
        <v>0</v>
      </c>
      <c r="Q350" s="130">
        <f t="shared" ref="Q350:Y350" si="179">IF(Q349-Q346=-1,3+Q348)+IF(Q349-Q346=0,2+Q348)+IF(Q349-Q346=1,1+Q348)+IF(Q349-Q346=2,Q348)+IF(Q349-Q346=3,IF(Q348-1&gt;0,Q348-1,0))+IF(Q349-Q346=4,IF(Q348-2&gt;0,Q348-2,0))</f>
        <v>0</v>
      </c>
      <c r="R350" s="131">
        <f t="shared" si="179"/>
        <v>0</v>
      </c>
      <c r="S350" s="131">
        <f t="shared" si="179"/>
        <v>0</v>
      </c>
      <c r="T350" s="131">
        <f t="shared" si="179"/>
        <v>0</v>
      </c>
      <c r="U350" s="131">
        <f t="shared" si="179"/>
        <v>0</v>
      </c>
      <c r="V350" s="131">
        <f t="shared" si="179"/>
        <v>0</v>
      </c>
      <c r="W350" s="131">
        <f t="shared" si="179"/>
        <v>0</v>
      </c>
      <c r="X350" s="131">
        <f t="shared" si="179"/>
        <v>0</v>
      </c>
      <c r="Y350" s="128">
        <f t="shared" si="179"/>
        <v>0</v>
      </c>
      <c r="Z350" s="129">
        <f>SUM(Q350:Y350)</f>
        <v>0</v>
      </c>
      <c r="AA350" s="132">
        <f>P350+Z350</f>
        <v>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0">IF(G349-G346=-2,4)+IF(G349-G346=-1,3)+IF(G349-G346=0,2)+IF(G349-G346=1,1)+IF(G349-G346&gt;2,0)</f>
        <v>0</v>
      </c>
      <c r="H351" s="134">
        <f t="shared" si="180"/>
        <v>0</v>
      </c>
      <c r="I351" s="134">
        <f t="shared" si="180"/>
        <v>0</v>
      </c>
      <c r="J351" s="134">
        <f t="shared" si="180"/>
        <v>0</v>
      </c>
      <c r="K351" s="134">
        <f t="shared" si="180"/>
        <v>0</v>
      </c>
      <c r="L351" s="134">
        <f t="shared" si="180"/>
        <v>0</v>
      </c>
      <c r="M351" s="134">
        <f t="shared" si="180"/>
        <v>0</v>
      </c>
      <c r="N351" s="134">
        <f t="shared" si="180"/>
        <v>0</v>
      </c>
      <c r="O351" s="135">
        <f t="shared" si="180"/>
        <v>0</v>
      </c>
      <c r="P351" s="136">
        <f>SUM(G351:O351)</f>
        <v>0</v>
      </c>
      <c r="Q351" s="135">
        <f t="shared" ref="Q351:Y351" si="181">IF(Q349-Q346=-2,4)+IF(Q349-Q346=-1,3)+IF(Q349-Q346=0,2)+IF(Q349-Q346=1,1)+IF(Q349-Q346&gt;2,0)</f>
        <v>0</v>
      </c>
      <c r="R351" s="135">
        <f t="shared" si="181"/>
        <v>0</v>
      </c>
      <c r="S351" s="135">
        <f t="shared" si="181"/>
        <v>0</v>
      </c>
      <c r="T351" s="135">
        <f t="shared" si="181"/>
        <v>0</v>
      </c>
      <c r="U351" s="135">
        <f t="shared" si="181"/>
        <v>0</v>
      </c>
      <c r="V351" s="135">
        <f t="shared" si="181"/>
        <v>0</v>
      </c>
      <c r="W351" s="135">
        <f t="shared" si="181"/>
        <v>0</v>
      </c>
      <c r="X351" s="135">
        <f t="shared" si="181"/>
        <v>0</v>
      </c>
      <c r="Y351" s="135">
        <f t="shared" si="181"/>
        <v>0</v>
      </c>
      <c r="Z351" s="136">
        <f>SUM(Q351:Y351)</f>
        <v>0</v>
      </c>
      <c r="AA351" s="137">
        <f>P351+Z351</f>
        <v>0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6</v>
      </c>
      <c r="H352" s="24">
        <f t="shared" ref="H352:O352" si="182">H349-H346</f>
        <v>6</v>
      </c>
      <c r="I352" s="24">
        <f t="shared" si="182"/>
        <v>5</v>
      </c>
      <c r="J352" s="24">
        <f t="shared" si="182"/>
        <v>6</v>
      </c>
      <c r="K352" s="24">
        <f t="shared" si="182"/>
        <v>7</v>
      </c>
      <c r="L352" s="24">
        <f t="shared" si="182"/>
        <v>5</v>
      </c>
      <c r="M352" s="24">
        <f t="shared" si="182"/>
        <v>7</v>
      </c>
      <c r="N352" s="24">
        <f t="shared" si="182"/>
        <v>5</v>
      </c>
      <c r="O352" s="15">
        <f t="shared" si="182"/>
        <v>7</v>
      </c>
      <c r="P352" s="15"/>
      <c r="Q352" s="15">
        <f t="shared" ref="Q352:Y352" si="183">Q349-Q346</f>
        <v>6</v>
      </c>
      <c r="R352" s="15">
        <f t="shared" si="183"/>
        <v>6</v>
      </c>
      <c r="S352" s="15">
        <f t="shared" si="183"/>
        <v>7</v>
      </c>
      <c r="T352" s="15">
        <f t="shared" si="183"/>
        <v>5</v>
      </c>
      <c r="U352" s="15">
        <f t="shared" si="183"/>
        <v>7</v>
      </c>
      <c r="V352" s="15">
        <f t="shared" si="183"/>
        <v>6</v>
      </c>
      <c r="W352" s="15">
        <f t="shared" si="183"/>
        <v>6</v>
      </c>
      <c r="X352" s="15">
        <f t="shared" si="183"/>
        <v>5</v>
      </c>
      <c r="Y352" s="15">
        <f t="shared" si="183"/>
        <v>6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0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0</v>
      </c>
      <c r="P356" s="241" t="s">
        <v>89</v>
      </c>
      <c r="Q356" s="241"/>
      <c r="R356" s="241"/>
      <c r="S356" s="241"/>
      <c r="T356" s="241"/>
      <c r="U356" s="144">
        <f>COUNTIF(G352:Y352,"&gt;=3")</f>
        <v>18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0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0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18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>
        <f>C23</f>
        <v>0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e">
        <f>INDEX($C$11:$AC$40,MATCH(G365,$C$11:$C$40,0),27)</f>
        <v>#N/A</v>
      </c>
      <c r="Z365" s="75" t="s">
        <v>16</v>
      </c>
      <c r="AA365" s="96">
        <f>$D$3</f>
        <v>37684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20</v>
      </c>
      <c r="H366" s="245"/>
      <c r="I366" s="245"/>
      <c r="J366" s="245"/>
      <c r="K366" s="1"/>
      <c r="L366" s="245" t="e">
        <f>IF(X365="H",IF($X366="Blancs",$G$3,IF($X366="Jaunes",$G$4,IF($X366="Bleus",$G$5,$G$6))),IF($X366="Blancs",$I$3,IF($X366="Jaunes",$I$4,IF($X366="Bleus",$I$5,$I$6))))</f>
        <v>#N/A</v>
      </c>
      <c r="M366" s="245"/>
      <c r="N366" s="245"/>
      <c r="O366" s="245" t="e">
        <f>IF(X365="H",IF($X366="Blancs",$H$3,IF($X366="Jaunes",$H$4,IF($X366="Bleus",$H$5,$H$6))),IF($X366="Blancs",$J$3,IF($X366="Jaunes",$J$4,IF($X366="Bleus",$J$5,$J$6))))</f>
        <v>#N/A</v>
      </c>
      <c r="P366" s="245"/>
      <c r="Q366" s="246" t="e">
        <f>ROUND((G366*(L366/113)+(O366-AA369)),0)</f>
        <v>#N/A</v>
      </c>
      <c r="R366" s="246"/>
      <c r="S366" s="246"/>
      <c r="T366" s="246"/>
      <c r="U366" s="1"/>
      <c r="V366" s="266" t="s">
        <v>108</v>
      </c>
      <c r="W366" s="267"/>
      <c r="X366" s="187" t="e">
        <f>INDEX($C$11:$AC$40,MATCH(G365,$C$11:$C$40,0),26)</f>
        <v>#N/A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4">H$9</f>
        <v>4</v>
      </c>
      <c r="I369" s="103">
        <f t="shared" si="184"/>
        <v>5</v>
      </c>
      <c r="J369" s="103">
        <f t="shared" si="184"/>
        <v>4</v>
      </c>
      <c r="K369" s="103">
        <f t="shared" si="184"/>
        <v>3</v>
      </c>
      <c r="L369" s="103">
        <f t="shared" si="184"/>
        <v>5</v>
      </c>
      <c r="M369" s="103">
        <f t="shared" si="184"/>
        <v>3</v>
      </c>
      <c r="N369" s="103">
        <f t="shared" si="184"/>
        <v>5</v>
      </c>
      <c r="O369" s="103">
        <f t="shared" si="184"/>
        <v>3</v>
      </c>
      <c r="P369" s="104">
        <f>SUM(G369:O369)</f>
        <v>36</v>
      </c>
      <c r="Q369" s="103">
        <f t="shared" ref="Q369:Y369" si="185">Q$9</f>
        <v>4</v>
      </c>
      <c r="R369" s="105">
        <f t="shared" si="185"/>
        <v>4</v>
      </c>
      <c r="S369" s="105">
        <f t="shared" si="185"/>
        <v>3</v>
      </c>
      <c r="T369" s="105">
        <f t="shared" si="185"/>
        <v>5</v>
      </c>
      <c r="U369" s="105">
        <f t="shared" si="185"/>
        <v>3</v>
      </c>
      <c r="V369" s="105">
        <f t="shared" si="185"/>
        <v>4</v>
      </c>
      <c r="W369" s="105">
        <f t="shared" si="185"/>
        <v>4</v>
      </c>
      <c r="X369" s="105">
        <f t="shared" si="185"/>
        <v>5</v>
      </c>
      <c r="Y369" s="106">
        <f t="shared" si="185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186">H$10</f>
        <v>8</v>
      </c>
      <c r="I370" s="108">
        <f t="shared" si="186"/>
        <v>12</v>
      </c>
      <c r="J370" s="108">
        <f t="shared" si="186"/>
        <v>14</v>
      </c>
      <c r="K370" s="108">
        <f t="shared" si="186"/>
        <v>2</v>
      </c>
      <c r="L370" s="108">
        <f t="shared" si="186"/>
        <v>10</v>
      </c>
      <c r="M370" s="108">
        <f t="shared" si="186"/>
        <v>18</v>
      </c>
      <c r="N370" s="108">
        <f t="shared" si="186"/>
        <v>16</v>
      </c>
      <c r="O370" s="109">
        <f t="shared" si="186"/>
        <v>6</v>
      </c>
      <c r="P370" s="110"/>
      <c r="Q370" s="111">
        <f t="shared" ref="Q370:Y370" si="187">Q$10</f>
        <v>1</v>
      </c>
      <c r="R370" s="112">
        <f t="shared" si="187"/>
        <v>9</v>
      </c>
      <c r="S370" s="112">
        <f t="shared" si="187"/>
        <v>11</v>
      </c>
      <c r="T370" s="112">
        <f t="shared" si="187"/>
        <v>5</v>
      </c>
      <c r="U370" s="112">
        <f t="shared" si="187"/>
        <v>17</v>
      </c>
      <c r="V370" s="112">
        <f t="shared" si="187"/>
        <v>15</v>
      </c>
      <c r="W370" s="112">
        <f t="shared" si="187"/>
        <v>3</v>
      </c>
      <c r="X370" s="112">
        <f t="shared" si="187"/>
        <v>13</v>
      </c>
      <c r="Y370" s="109">
        <f t="shared" si="187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 t="e">
        <f>IF($Q366&lt;=18,IF(G370&lt;=$Q366,1,0),IF($Q366&lt;=36,IF(G370&lt;=($Q366-18),2,1),IF($Q366&lt;=54,IF(G370&lt;=($Q366-36),3,2),IF($Q366&gt;54,IF(G370&lt;=($Q366-54),4,3)))))</f>
        <v>#N/A</v>
      </c>
      <c r="H371" s="115" t="e">
        <f t="shared" ref="H371:O371" si="188">IF($Q366&lt;=18,IF(H370&lt;=$Q366,1,0),IF($Q366&lt;=36,IF(H370&lt;=($Q366-18),2,1),IF($Q366&lt;=54,IF(H370&lt;=($Q366-36),3,2),IF($Q366&gt;54,IF(H370&lt;=($Q366-54),4,3)))))</f>
        <v>#N/A</v>
      </c>
      <c r="I371" s="115" t="e">
        <f t="shared" si="188"/>
        <v>#N/A</v>
      </c>
      <c r="J371" s="115" t="e">
        <f t="shared" si="188"/>
        <v>#N/A</v>
      </c>
      <c r="K371" s="115" t="e">
        <f t="shared" si="188"/>
        <v>#N/A</v>
      </c>
      <c r="L371" s="115" t="e">
        <f t="shared" si="188"/>
        <v>#N/A</v>
      </c>
      <c r="M371" s="115" t="e">
        <f t="shared" si="188"/>
        <v>#N/A</v>
      </c>
      <c r="N371" s="115" t="e">
        <f t="shared" si="188"/>
        <v>#N/A</v>
      </c>
      <c r="O371" s="116" t="e">
        <f t="shared" si="188"/>
        <v>#N/A</v>
      </c>
      <c r="P371" s="117" t="e">
        <f>SUM(G371:O371)</f>
        <v>#N/A</v>
      </c>
      <c r="Q371" s="116" t="e">
        <f t="shared" ref="Q371:Y371" si="189">IF($Q366&lt;=18,IF(Q370&lt;=$Q366,1,0),IF($Q366&lt;=36,IF(Q370&lt;=($Q366-18),2,1),IF($Q366&lt;=54,IF(Q370&lt;=($Q366-36),3,2),IF($Q366&gt;54,IF(Q370&lt;=($Q366-54),4,3)))))</f>
        <v>#N/A</v>
      </c>
      <c r="R371" s="116" t="e">
        <f t="shared" si="189"/>
        <v>#N/A</v>
      </c>
      <c r="S371" s="116" t="e">
        <f t="shared" si="189"/>
        <v>#N/A</v>
      </c>
      <c r="T371" s="116" t="e">
        <f t="shared" si="189"/>
        <v>#N/A</v>
      </c>
      <c r="U371" s="116" t="e">
        <f t="shared" si="189"/>
        <v>#N/A</v>
      </c>
      <c r="V371" s="116" t="e">
        <f t="shared" si="189"/>
        <v>#N/A</v>
      </c>
      <c r="W371" s="116" t="e">
        <f t="shared" si="189"/>
        <v>#N/A</v>
      </c>
      <c r="X371" s="116" t="e">
        <f t="shared" si="189"/>
        <v>#N/A</v>
      </c>
      <c r="Y371" s="116" t="e">
        <f t="shared" si="189"/>
        <v>#N/A</v>
      </c>
      <c r="Z371" s="118" t="e">
        <f>SUM(Q371:Y371)</f>
        <v>#N/A</v>
      </c>
      <c r="AA371" s="119" t="e">
        <f>P371+Z371</f>
        <v>#N/A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0">G23</f>
        <v>10</v>
      </c>
      <c r="H372" s="121">
        <f t="shared" si="190"/>
        <v>10</v>
      </c>
      <c r="I372" s="121">
        <f t="shared" si="190"/>
        <v>10</v>
      </c>
      <c r="J372" s="121">
        <f t="shared" si="190"/>
        <v>10</v>
      </c>
      <c r="K372" s="121">
        <f t="shared" si="190"/>
        <v>10</v>
      </c>
      <c r="L372" s="121">
        <f t="shared" si="190"/>
        <v>10</v>
      </c>
      <c r="M372" s="121">
        <f t="shared" si="190"/>
        <v>10</v>
      </c>
      <c r="N372" s="121">
        <f t="shared" si="190"/>
        <v>10</v>
      </c>
      <c r="O372" s="121">
        <f t="shared" si="190"/>
        <v>10</v>
      </c>
      <c r="P372" s="122">
        <f>SUM(G372:O372)</f>
        <v>90</v>
      </c>
      <c r="Q372" s="123">
        <f t="shared" ref="Q372:Y372" si="191">Q23</f>
        <v>10</v>
      </c>
      <c r="R372" s="121">
        <f t="shared" si="191"/>
        <v>10</v>
      </c>
      <c r="S372" s="121">
        <f t="shared" si="191"/>
        <v>10</v>
      </c>
      <c r="T372" s="121">
        <f t="shared" si="191"/>
        <v>10</v>
      </c>
      <c r="U372" s="121">
        <f t="shared" si="191"/>
        <v>10</v>
      </c>
      <c r="V372" s="121">
        <f t="shared" si="191"/>
        <v>10</v>
      </c>
      <c r="W372" s="121">
        <f t="shared" si="191"/>
        <v>10</v>
      </c>
      <c r="X372" s="121">
        <f t="shared" si="191"/>
        <v>10</v>
      </c>
      <c r="Y372" s="124">
        <f t="shared" si="191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2">IF(H372-H369=-1,3+H371)+IF(H372-H369=0,2+H371)+IF(H372-H369=1,1+H371)+IF(H372-H369=2,H371)+IF(H372-H369=3,IF(H371-1&gt;0,H371-1,0))+IF(H372-H369=4,IF(H371-2&gt;0,H371-2,0))</f>
        <v>0</v>
      </c>
      <c r="I373" s="127">
        <f t="shared" si="192"/>
        <v>0</v>
      </c>
      <c r="J373" s="127">
        <f t="shared" si="192"/>
        <v>0</v>
      </c>
      <c r="K373" s="127">
        <f t="shared" si="192"/>
        <v>0</v>
      </c>
      <c r="L373" s="127">
        <f t="shared" si="192"/>
        <v>0</v>
      </c>
      <c r="M373" s="127">
        <f t="shared" si="192"/>
        <v>0</v>
      </c>
      <c r="N373" s="127">
        <f t="shared" si="192"/>
        <v>0</v>
      </c>
      <c r="O373" s="128">
        <f t="shared" si="192"/>
        <v>0</v>
      </c>
      <c r="P373" s="129">
        <f>SUM(G373:O373)</f>
        <v>0</v>
      </c>
      <c r="Q373" s="130">
        <f t="shared" ref="Q373:Y373" si="193">IF(Q372-Q369=-1,3+Q371)+IF(Q372-Q369=0,2+Q371)+IF(Q372-Q369=1,1+Q371)+IF(Q372-Q369=2,Q371)+IF(Q372-Q369=3,IF(Q371-1&gt;0,Q371-1,0))+IF(Q372-Q369=4,IF(Q371-2&gt;0,Q371-2,0))</f>
        <v>0</v>
      </c>
      <c r="R373" s="131">
        <f t="shared" si="193"/>
        <v>0</v>
      </c>
      <c r="S373" s="131">
        <f t="shared" si="193"/>
        <v>0</v>
      </c>
      <c r="T373" s="131">
        <f t="shared" si="193"/>
        <v>0</v>
      </c>
      <c r="U373" s="131">
        <f t="shared" si="193"/>
        <v>0</v>
      </c>
      <c r="V373" s="131">
        <f t="shared" si="193"/>
        <v>0</v>
      </c>
      <c r="W373" s="131">
        <f t="shared" si="193"/>
        <v>0</v>
      </c>
      <c r="X373" s="131">
        <f t="shared" si="193"/>
        <v>0</v>
      </c>
      <c r="Y373" s="128">
        <f t="shared" si="193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4">IF(G372-G369=-2,4)+IF(G372-G369=-1,3)+IF(G372-G369=0,2)+IF(G372-G369=1,1)+IF(G372-G369&gt;2,0)</f>
        <v>0</v>
      </c>
      <c r="H374" s="134">
        <f t="shared" si="194"/>
        <v>0</v>
      </c>
      <c r="I374" s="134">
        <f t="shared" si="194"/>
        <v>0</v>
      </c>
      <c r="J374" s="134">
        <f t="shared" si="194"/>
        <v>0</v>
      </c>
      <c r="K374" s="134">
        <f t="shared" si="194"/>
        <v>0</v>
      </c>
      <c r="L374" s="134">
        <f t="shared" si="194"/>
        <v>0</v>
      </c>
      <c r="M374" s="134">
        <f t="shared" si="194"/>
        <v>0</v>
      </c>
      <c r="N374" s="134">
        <f t="shared" si="194"/>
        <v>0</v>
      </c>
      <c r="O374" s="135">
        <f t="shared" si="194"/>
        <v>0</v>
      </c>
      <c r="P374" s="136">
        <f>SUM(G374:O374)</f>
        <v>0</v>
      </c>
      <c r="Q374" s="135">
        <f t="shared" ref="Q374:Y374" si="195">IF(Q372-Q369=-2,4)+IF(Q372-Q369=-1,3)+IF(Q372-Q369=0,2)+IF(Q372-Q369=1,1)+IF(Q372-Q369&gt;2,0)</f>
        <v>0</v>
      </c>
      <c r="R374" s="135">
        <f t="shared" si="195"/>
        <v>0</v>
      </c>
      <c r="S374" s="135">
        <f t="shared" si="195"/>
        <v>0</v>
      </c>
      <c r="T374" s="135">
        <f t="shared" si="195"/>
        <v>0</v>
      </c>
      <c r="U374" s="135">
        <f t="shared" si="195"/>
        <v>0</v>
      </c>
      <c r="V374" s="135">
        <f t="shared" si="195"/>
        <v>0</v>
      </c>
      <c r="W374" s="135">
        <f t="shared" si="195"/>
        <v>0</v>
      </c>
      <c r="X374" s="135">
        <f t="shared" si="195"/>
        <v>0</v>
      </c>
      <c r="Y374" s="135">
        <f t="shared" si="195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6">H372-H369</f>
        <v>6</v>
      </c>
      <c r="I375" s="24">
        <f t="shared" si="196"/>
        <v>5</v>
      </c>
      <c r="J375" s="24">
        <f t="shared" si="196"/>
        <v>6</v>
      </c>
      <c r="K375" s="24">
        <f t="shared" si="196"/>
        <v>7</v>
      </c>
      <c r="L375" s="24">
        <f t="shared" si="196"/>
        <v>5</v>
      </c>
      <c r="M375" s="24">
        <f t="shared" si="196"/>
        <v>7</v>
      </c>
      <c r="N375" s="24">
        <f t="shared" si="196"/>
        <v>5</v>
      </c>
      <c r="O375" s="15">
        <f t="shared" si="196"/>
        <v>7</v>
      </c>
      <c r="P375" s="15"/>
      <c r="Q375" s="15">
        <f t="shared" ref="Q375:Y375" si="197">Q372-Q369</f>
        <v>6</v>
      </c>
      <c r="R375" s="15">
        <f t="shared" si="197"/>
        <v>6</v>
      </c>
      <c r="S375" s="15">
        <f t="shared" si="197"/>
        <v>7</v>
      </c>
      <c r="T375" s="15">
        <f t="shared" si="197"/>
        <v>5</v>
      </c>
      <c r="U375" s="15">
        <f t="shared" si="197"/>
        <v>7</v>
      </c>
      <c r="V375" s="15">
        <f t="shared" si="197"/>
        <v>6</v>
      </c>
      <c r="W375" s="15">
        <f t="shared" si="197"/>
        <v>6</v>
      </c>
      <c r="X375" s="15">
        <f t="shared" si="197"/>
        <v>5</v>
      </c>
      <c r="Y375" s="15">
        <f t="shared" si="197"/>
        <v>6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37684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8">H$9</f>
        <v>4</v>
      </c>
      <c r="I392" s="103">
        <f t="shared" si="198"/>
        <v>5</v>
      </c>
      <c r="J392" s="103">
        <f t="shared" si="198"/>
        <v>4</v>
      </c>
      <c r="K392" s="103">
        <f t="shared" si="198"/>
        <v>3</v>
      </c>
      <c r="L392" s="103">
        <f t="shared" si="198"/>
        <v>5</v>
      </c>
      <c r="M392" s="103">
        <f t="shared" si="198"/>
        <v>3</v>
      </c>
      <c r="N392" s="103">
        <f t="shared" si="198"/>
        <v>5</v>
      </c>
      <c r="O392" s="103">
        <f t="shared" si="198"/>
        <v>3</v>
      </c>
      <c r="P392" s="104">
        <f>SUM(G392:O392)</f>
        <v>36</v>
      </c>
      <c r="Q392" s="103">
        <f t="shared" ref="Q392:Y392" si="199">Q$9</f>
        <v>4</v>
      </c>
      <c r="R392" s="105">
        <f t="shared" si="199"/>
        <v>4</v>
      </c>
      <c r="S392" s="105">
        <f t="shared" si="199"/>
        <v>3</v>
      </c>
      <c r="T392" s="105">
        <f t="shared" si="199"/>
        <v>5</v>
      </c>
      <c r="U392" s="105">
        <f t="shared" si="199"/>
        <v>3</v>
      </c>
      <c r="V392" s="105">
        <f t="shared" si="199"/>
        <v>4</v>
      </c>
      <c r="W392" s="105">
        <f t="shared" si="199"/>
        <v>4</v>
      </c>
      <c r="X392" s="105">
        <f t="shared" si="199"/>
        <v>5</v>
      </c>
      <c r="Y392" s="106">
        <f t="shared" si="19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200">H$10</f>
        <v>8</v>
      </c>
      <c r="I393" s="108">
        <f t="shared" si="200"/>
        <v>12</v>
      </c>
      <c r="J393" s="108">
        <f t="shared" si="200"/>
        <v>14</v>
      </c>
      <c r="K393" s="108">
        <f t="shared" si="200"/>
        <v>2</v>
      </c>
      <c r="L393" s="108">
        <f t="shared" si="200"/>
        <v>10</v>
      </c>
      <c r="M393" s="108">
        <f t="shared" si="200"/>
        <v>18</v>
      </c>
      <c r="N393" s="108">
        <f t="shared" si="200"/>
        <v>16</v>
      </c>
      <c r="O393" s="109">
        <f t="shared" si="200"/>
        <v>6</v>
      </c>
      <c r="P393" s="110"/>
      <c r="Q393" s="111">
        <f t="shared" ref="Q393:Y393" si="201">Q$10</f>
        <v>1</v>
      </c>
      <c r="R393" s="112">
        <f t="shared" si="201"/>
        <v>9</v>
      </c>
      <c r="S393" s="112">
        <f t="shared" si="201"/>
        <v>11</v>
      </c>
      <c r="T393" s="112">
        <f t="shared" si="201"/>
        <v>5</v>
      </c>
      <c r="U393" s="112">
        <f t="shared" si="201"/>
        <v>17</v>
      </c>
      <c r="V393" s="112">
        <f t="shared" si="201"/>
        <v>15</v>
      </c>
      <c r="W393" s="112">
        <f t="shared" si="201"/>
        <v>3</v>
      </c>
      <c r="X393" s="112">
        <f t="shared" si="201"/>
        <v>13</v>
      </c>
      <c r="Y393" s="109">
        <f t="shared" si="20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2">IF($Q389&lt;=18,IF(H393&lt;=$Q389,1,0),IF($Q389&lt;=36,IF(H393&lt;=($Q389-18),2,1),IF($Q389&lt;=54,IF(H393&lt;=($Q389-36),3,2),IF($Q389&gt;54,IF(H393&lt;=($Q389-54),4,3)))))</f>
        <v>#N/A</v>
      </c>
      <c r="I394" s="115" t="e">
        <f t="shared" si="202"/>
        <v>#N/A</v>
      </c>
      <c r="J394" s="115" t="e">
        <f t="shared" si="202"/>
        <v>#N/A</v>
      </c>
      <c r="K394" s="115" t="e">
        <f t="shared" si="202"/>
        <v>#N/A</v>
      </c>
      <c r="L394" s="115" t="e">
        <f t="shared" si="202"/>
        <v>#N/A</v>
      </c>
      <c r="M394" s="115" t="e">
        <f t="shared" si="202"/>
        <v>#N/A</v>
      </c>
      <c r="N394" s="115" t="e">
        <f t="shared" si="202"/>
        <v>#N/A</v>
      </c>
      <c r="O394" s="116" t="e">
        <f t="shared" si="202"/>
        <v>#N/A</v>
      </c>
      <c r="P394" s="117" t="e">
        <f>SUM(G394:O394)</f>
        <v>#N/A</v>
      </c>
      <c r="Q394" s="116" t="e">
        <f t="shared" ref="Q394:Y394" si="203">IF($Q389&lt;=18,IF(Q393&lt;=$Q389,1,0),IF($Q389&lt;=36,IF(Q393&lt;=($Q389-18),2,1),IF($Q389&lt;=54,IF(Q393&lt;=($Q389-36),3,2),IF($Q389&gt;54,IF(Q393&lt;=($Q389-54),4,3)))))</f>
        <v>#N/A</v>
      </c>
      <c r="R394" s="116" t="e">
        <f t="shared" si="203"/>
        <v>#N/A</v>
      </c>
      <c r="S394" s="116" t="e">
        <f t="shared" si="203"/>
        <v>#N/A</v>
      </c>
      <c r="T394" s="116" t="e">
        <f t="shared" si="203"/>
        <v>#N/A</v>
      </c>
      <c r="U394" s="116" t="e">
        <f t="shared" si="203"/>
        <v>#N/A</v>
      </c>
      <c r="V394" s="116" t="e">
        <f t="shared" si="203"/>
        <v>#N/A</v>
      </c>
      <c r="W394" s="116" t="e">
        <f t="shared" si="203"/>
        <v>#N/A</v>
      </c>
      <c r="X394" s="116" t="e">
        <f t="shared" si="203"/>
        <v>#N/A</v>
      </c>
      <c r="Y394" s="116" t="e">
        <f t="shared" si="203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4">G24</f>
        <v>10</v>
      </c>
      <c r="H395" s="121">
        <f t="shared" si="204"/>
        <v>10</v>
      </c>
      <c r="I395" s="121">
        <f t="shared" si="204"/>
        <v>10</v>
      </c>
      <c r="J395" s="121">
        <f t="shared" si="204"/>
        <v>10</v>
      </c>
      <c r="K395" s="121">
        <f t="shared" si="204"/>
        <v>10</v>
      </c>
      <c r="L395" s="121">
        <f t="shared" si="204"/>
        <v>10</v>
      </c>
      <c r="M395" s="121">
        <f t="shared" si="204"/>
        <v>10</v>
      </c>
      <c r="N395" s="121">
        <f t="shared" si="204"/>
        <v>10</v>
      </c>
      <c r="O395" s="121">
        <f t="shared" si="204"/>
        <v>10</v>
      </c>
      <c r="P395" s="122">
        <f>SUM(G395:O395)</f>
        <v>90</v>
      </c>
      <c r="Q395" s="123">
        <f t="shared" ref="Q395:Y395" si="205">Q24</f>
        <v>10</v>
      </c>
      <c r="R395" s="121">
        <f t="shared" si="205"/>
        <v>10</v>
      </c>
      <c r="S395" s="121">
        <f t="shared" si="205"/>
        <v>10</v>
      </c>
      <c r="T395" s="121">
        <f t="shared" si="205"/>
        <v>10</v>
      </c>
      <c r="U395" s="121">
        <f t="shared" si="205"/>
        <v>10</v>
      </c>
      <c r="V395" s="121">
        <f t="shared" si="205"/>
        <v>10</v>
      </c>
      <c r="W395" s="121">
        <f t="shared" si="205"/>
        <v>10</v>
      </c>
      <c r="X395" s="121">
        <f t="shared" si="205"/>
        <v>10</v>
      </c>
      <c r="Y395" s="124">
        <f t="shared" si="205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6">IF(H395-H392=-1,3+H394)+IF(H395-H392=0,2+H394)+IF(H395-H392=1,1+H394)+IF(H395-H392=2,H394)+IF(H395-H392=3,IF(H394-1&gt;0,H394-1,0))+IF(H395-H392=4,IF(H394-2&gt;0,H394-2,0))</f>
        <v>0</v>
      </c>
      <c r="I396" s="127">
        <f t="shared" si="206"/>
        <v>0</v>
      </c>
      <c r="J396" s="127">
        <f t="shared" si="206"/>
        <v>0</v>
      </c>
      <c r="K396" s="127">
        <f t="shared" si="206"/>
        <v>0</v>
      </c>
      <c r="L396" s="127">
        <f t="shared" si="206"/>
        <v>0</v>
      </c>
      <c r="M396" s="127">
        <f t="shared" si="206"/>
        <v>0</v>
      </c>
      <c r="N396" s="127">
        <f t="shared" si="206"/>
        <v>0</v>
      </c>
      <c r="O396" s="128">
        <f t="shared" si="206"/>
        <v>0</v>
      </c>
      <c r="P396" s="129">
        <f>SUM(G396:O396)</f>
        <v>0</v>
      </c>
      <c r="Q396" s="130">
        <f t="shared" ref="Q396:Y396" si="207">IF(Q395-Q392=-1,3+Q394)+IF(Q395-Q392=0,2+Q394)+IF(Q395-Q392=1,1+Q394)+IF(Q395-Q392=2,Q394)+IF(Q395-Q392=3,IF(Q394-1&gt;0,Q394-1,0))+IF(Q395-Q392=4,IF(Q394-2&gt;0,Q394-2,0))</f>
        <v>0</v>
      </c>
      <c r="R396" s="131">
        <f t="shared" si="207"/>
        <v>0</v>
      </c>
      <c r="S396" s="131">
        <f t="shared" si="207"/>
        <v>0</v>
      </c>
      <c r="T396" s="131">
        <f t="shared" si="207"/>
        <v>0</v>
      </c>
      <c r="U396" s="131">
        <f t="shared" si="207"/>
        <v>0</v>
      </c>
      <c r="V396" s="131">
        <f t="shared" si="207"/>
        <v>0</v>
      </c>
      <c r="W396" s="131">
        <f t="shared" si="207"/>
        <v>0</v>
      </c>
      <c r="X396" s="131">
        <f t="shared" si="207"/>
        <v>0</v>
      </c>
      <c r="Y396" s="128">
        <f t="shared" si="207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8">IF(G395-G392=-2,4)+IF(G395-G392=-1,3)+IF(G395-G392=0,2)+IF(G395-G392=1,1)+IF(G395-G392&gt;2,0)</f>
        <v>0</v>
      </c>
      <c r="H397" s="134">
        <f t="shared" si="208"/>
        <v>0</v>
      </c>
      <c r="I397" s="134">
        <f t="shared" si="208"/>
        <v>0</v>
      </c>
      <c r="J397" s="134">
        <f t="shared" si="208"/>
        <v>0</v>
      </c>
      <c r="K397" s="134">
        <f t="shared" si="208"/>
        <v>0</v>
      </c>
      <c r="L397" s="134">
        <f t="shared" si="208"/>
        <v>0</v>
      </c>
      <c r="M397" s="134">
        <f t="shared" si="208"/>
        <v>0</v>
      </c>
      <c r="N397" s="134">
        <f t="shared" si="208"/>
        <v>0</v>
      </c>
      <c r="O397" s="135">
        <f t="shared" si="208"/>
        <v>0</v>
      </c>
      <c r="P397" s="136">
        <f>SUM(G397:O397)</f>
        <v>0</v>
      </c>
      <c r="Q397" s="135">
        <f t="shared" ref="Q397:Y397" si="209">IF(Q395-Q392=-2,4)+IF(Q395-Q392=-1,3)+IF(Q395-Q392=0,2)+IF(Q395-Q392=1,1)+IF(Q395-Q392&gt;2,0)</f>
        <v>0</v>
      </c>
      <c r="R397" s="135">
        <f t="shared" si="209"/>
        <v>0</v>
      </c>
      <c r="S397" s="135">
        <f t="shared" si="209"/>
        <v>0</v>
      </c>
      <c r="T397" s="135">
        <f t="shared" si="209"/>
        <v>0</v>
      </c>
      <c r="U397" s="135">
        <f t="shared" si="209"/>
        <v>0</v>
      </c>
      <c r="V397" s="135">
        <f t="shared" si="209"/>
        <v>0</v>
      </c>
      <c r="W397" s="135">
        <f t="shared" si="209"/>
        <v>0</v>
      </c>
      <c r="X397" s="135">
        <f t="shared" si="209"/>
        <v>0</v>
      </c>
      <c r="Y397" s="135">
        <f t="shared" si="209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0">H395-H392</f>
        <v>6</v>
      </c>
      <c r="I398" s="24">
        <f t="shared" si="210"/>
        <v>5</v>
      </c>
      <c r="J398" s="24">
        <f t="shared" si="210"/>
        <v>6</v>
      </c>
      <c r="K398" s="24">
        <f t="shared" si="210"/>
        <v>7</v>
      </c>
      <c r="L398" s="24">
        <f t="shared" si="210"/>
        <v>5</v>
      </c>
      <c r="M398" s="24">
        <f t="shared" si="210"/>
        <v>7</v>
      </c>
      <c r="N398" s="24">
        <f t="shared" si="210"/>
        <v>5</v>
      </c>
      <c r="O398" s="15">
        <f t="shared" si="210"/>
        <v>7</v>
      </c>
      <c r="P398" s="15"/>
      <c r="Q398" s="15">
        <f t="shared" ref="Q398:Y398" si="211">Q395-Q392</f>
        <v>6</v>
      </c>
      <c r="R398" s="15">
        <f t="shared" si="211"/>
        <v>6</v>
      </c>
      <c r="S398" s="15">
        <f t="shared" si="211"/>
        <v>7</v>
      </c>
      <c r="T398" s="15">
        <f t="shared" si="211"/>
        <v>5</v>
      </c>
      <c r="U398" s="15">
        <f t="shared" si="211"/>
        <v>7</v>
      </c>
      <c r="V398" s="15">
        <f t="shared" si="211"/>
        <v>6</v>
      </c>
      <c r="W398" s="15">
        <f t="shared" si="211"/>
        <v>6</v>
      </c>
      <c r="X398" s="15">
        <f t="shared" si="211"/>
        <v>5</v>
      </c>
      <c r="Y398" s="15">
        <f t="shared" si="211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37684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2">H$9</f>
        <v>4</v>
      </c>
      <c r="I415" s="103">
        <f t="shared" si="212"/>
        <v>5</v>
      </c>
      <c r="J415" s="103">
        <f t="shared" si="212"/>
        <v>4</v>
      </c>
      <c r="K415" s="103">
        <f t="shared" si="212"/>
        <v>3</v>
      </c>
      <c r="L415" s="103">
        <f t="shared" si="212"/>
        <v>5</v>
      </c>
      <c r="M415" s="103">
        <f t="shared" si="212"/>
        <v>3</v>
      </c>
      <c r="N415" s="103">
        <f t="shared" si="212"/>
        <v>5</v>
      </c>
      <c r="O415" s="103">
        <f t="shared" si="212"/>
        <v>3</v>
      </c>
      <c r="P415" s="104">
        <f>SUM(G415:O415)</f>
        <v>36</v>
      </c>
      <c r="Q415" s="103">
        <f t="shared" ref="Q415:Y415" si="213">Q$9</f>
        <v>4</v>
      </c>
      <c r="R415" s="105">
        <f t="shared" si="213"/>
        <v>4</v>
      </c>
      <c r="S415" s="105">
        <f t="shared" si="213"/>
        <v>3</v>
      </c>
      <c r="T415" s="105">
        <f t="shared" si="213"/>
        <v>5</v>
      </c>
      <c r="U415" s="105">
        <f t="shared" si="213"/>
        <v>3</v>
      </c>
      <c r="V415" s="105">
        <f t="shared" si="213"/>
        <v>4</v>
      </c>
      <c r="W415" s="105">
        <f t="shared" si="213"/>
        <v>4</v>
      </c>
      <c r="X415" s="105">
        <f t="shared" si="213"/>
        <v>5</v>
      </c>
      <c r="Y415" s="106">
        <f t="shared" si="213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214">H$10</f>
        <v>8</v>
      </c>
      <c r="I416" s="108">
        <f t="shared" si="214"/>
        <v>12</v>
      </c>
      <c r="J416" s="108">
        <f t="shared" si="214"/>
        <v>14</v>
      </c>
      <c r="K416" s="108">
        <f t="shared" si="214"/>
        <v>2</v>
      </c>
      <c r="L416" s="108">
        <f t="shared" si="214"/>
        <v>10</v>
      </c>
      <c r="M416" s="108">
        <f t="shared" si="214"/>
        <v>18</v>
      </c>
      <c r="N416" s="108">
        <f t="shared" si="214"/>
        <v>16</v>
      </c>
      <c r="O416" s="109">
        <f t="shared" si="214"/>
        <v>6</v>
      </c>
      <c r="P416" s="110"/>
      <c r="Q416" s="111">
        <f t="shared" ref="Q416:Y416" si="215">Q$10</f>
        <v>1</v>
      </c>
      <c r="R416" s="112">
        <f t="shared" si="215"/>
        <v>9</v>
      </c>
      <c r="S416" s="112">
        <f t="shared" si="215"/>
        <v>11</v>
      </c>
      <c r="T416" s="112">
        <f t="shared" si="215"/>
        <v>5</v>
      </c>
      <c r="U416" s="112">
        <f t="shared" si="215"/>
        <v>17</v>
      </c>
      <c r="V416" s="112">
        <f t="shared" si="215"/>
        <v>15</v>
      </c>
      <c r="W416" s="112">
        <f t="shared" si="215"/>
        <v>3</v>
      </c>
      <c r="X416" s="112">
        <f t="shared" si="215"/>
        <v>13</v>
      </c>
      <c r="Y416" s="109">
        <f t="shared" si="215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6">IF($Q412&lt;=18,IF(H416&lt;=$Q412,1,0),IF($Q412&lt;=36,IF(H416&lt;=($Q412-18),2,1),IF($Q412&lt;=54,IF(H416&lt;=($Q412-36),3,2),IF($Q412&gt;54,IF(H416&lt;=($Q412-54),4,3)))))</f>
        <v>#N/A</v>
      </c>
      <c r="I417" s="115" t="e">
        <f t="shared" si="216"/>
        <v>#N/A</v>
      </c>
      <c r="J417" s="115" t="e">
        <f t="shared" si="216"/>
        <v>#N/A</v>
      </c>
      <c r="K417" s="115" t="e">
        <f t="shared" si="216"/>
        <v>#N/A</v>
      </c>
      <c r="L417" s="115" t="e">
        <f t="shared" si="216"/>
        <v>#N/A</v>
      </c>
      <c r="M417" s="115" t="e">
        <f t="shared" si="216"/>
        <v>#N/A</v>
      </c>
      <c r="N417" s="115" t="e">
        <f t="shared" si="216"/>
        <v>#N/A</v>
      </c>
      <c r="O417" s="116" t="e">
        <f t="shared" si="216"/>
        <v>#N/A</v>
      </c>
      <c r="P417" s="117" t="e">
        <f>SUM(G417:O417)</f>
        <v>#N/A</v>
      </c>
      <c r="Q417" s="116" t="e">
        <f t="shared" ref="Q417:Y417" si="217">IF($Q412&lt;=18,IF(Q416&lt;=$Q412,1,0),IF($Q412&lt;=36,IF(Q416&lt;=($Q412-18),2,1),IF($Q412&lt;=54,IF(Q416&lt;=($Q412-36),3,2),IF($Q412&gt;54,IF(Q416&lt;=($Q412-54),4,3)))))</f>
        <v>#N/A</v>
      </c>
      <c r="R417" s="116" t="e">
        <f t="shared" si="217"/>
        <v>#N/A</v>
      </c>
      <c r="S417" s="116" t="e">
        <f t="shared" si="217"/>
        <v>#N/A</v>
      </c>
      <c r="T417" s="116" t="e">
        <f t="shared" si="217"/>
        <v>#N/A</v>
      </c>
      <c r="U417" s="116" t="e">
        <f t="shared" si="217"/>
        <v>#N/A</v>
      </c>
      <c r="V417" s="116" t="e">
        <f t="shared" si="217"/>
        <v>#N/A</v>
      </c>
      <c r="W417" s="116" t="e">
        <f t="shared" si="217"/>
        <v>#N/A</v>
      </c>
      <c r="X417" s="116" t="e">
        <f t="shared" si="217"/>
        <v>#N/A</v>
      </c>
      <c r="Y417" s="116" t="e">
        <f t="shared" si="217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8">G25</f>
        <v>10</v>
      </c>
      <c r="H418" s="121">
        <f t="shared" si="218"/>
        <v>10</v>
      </c>
      <c r="I418" s="121">
        <f t="shared" si="218"/>
        <v>10</v>
      </c>
      <c r="J418" s="121">
        <f t="shared" si="218"/>
        <v>10</v>
      </c>
      <c r="K418" s="121">
        <f t="shared" si="218"/>
        <v>10</v>
      </c>
      <c r="L418" s="121">
        <f t="shared" si="218"/>
        <v>10</v>
      </c>
      <c r="M418" s="121">
        <f t="shared" si="218"/>
        <v>10</v>
      </c>
      <c r="N418" s="121">
        <f t="shared" si="218"/>
        <v>10</v>
      </c>
      <c r="O418" s="121">
        <f t="shared" si="218"/>
        <v>10</v>
      </c>
      <c r="P418" s="122">
        <f>SUM(G418:O418)</f>
        <v>90</v>
      </c>
      <c r="Q418" s="123">
        <f t="shared" ref="Q418:Y418" si="219">Q25</f>
        <v>10</v>
      </c>
      <c r="R418" s="121">
        <f t="shared" si="219"/>
        <v>10</v>
      </c>
      <c r="S418" s="121">
        <f t="shared" si="219"/>
        <v>10</v>
      </c>
      <c r="T418" s="121">
        <f t="shared" si="219"/>
        <v>10</v>
      </c>
      <c r="U418" s="121">
        <f t="shared" si="219"/>
        <v>10</v>
      </c>
      <c r="V418" s="121">
        <f t="shared" si="219"/>
        <v>10</v>
      </c>
      <c r="W418" s="121">
        <f t="shared" si="219"/>
        <v>10</v>
      </c>
      <c r="X418" s="121">
        <f t="shared" si="219"/>
        <v>10</v>
      </c>
      <c r="Y418" s="124">
        <f t="shared" si="219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0">IF(H418-H415=-1,3+H417)+IF(H418-H415=0,2+H417)+IF(H418-H415=1,1+H417)+IF(H418-H415=2,H417)+IF(H418-H415=3,IF(H417-1&gt;0,H417-1,0))+IF(H418-H415=4,IF(H417-2&gt;0,H417-2,0))</f>
        <v>0</v>
      </c>
      <c r="I419" s="127">
        <f t="shared" si="220"/>
        <v>0</v>
      </c>
      <c r="J419" s="127">
        <f t="shared" si="220"/>
        <v>0</v>
      </c>
      <c r="K419" s="127">
        <f t="shared" si="220"/>
        <v>0</v>
      </c>
      <c r="L419" s="127">
        <f t="shared" si="220"/>
        <v>0</v>
      </c>
      <c r="M419" s="127">
        <f t="shared" si="220"/>
        <v>0</v>
      </c>
      <c r="N419" s="127">
        <f t="shared" si="220"/>
        <v>0</v>
      </c>
      <c r="O419" s="128">
        <f t="shared" si="220"/>
        <v>0</v>
      </c>
      <c r="P419" s="129">
        <f>SUM(G419:O419)</f>
        <v>0</v>
      </c>
      <c r="Q419" s="130">
        <f t="shared" ref="Q419:Y419" si="221">IF(Q418-Q415=-1,3+Q417)+IF(Q418-Q415=0,2+Q417)+IF(Q418-Q415=1,1+Q417)+IF(Q418-Q415=2,Q417)+IF(Q418-Q415=3,IF(Q417-1&gt;0,Q417-1,0))+IF(Q418-Q415=4,IF(Q417-2&gt;0,Q417-2,0))</f>
        <v>0</v>
      </c>
      <c r="R419" s="131">
        <f t="shared" si="221"/>
        <v>0</v>
      </c>
      <c r="S419" s="131">
        <f t="shared" si="221"/>
        <v>0</v>
      </c>
      <c r="T419" s="131">
        <f t="shared" si="221"/>
        <v>0</v>
      </c>
      <c r="U419" s="131">
        <f t="shared" si="221"/>
        <v>0</v>
      </c>
      <c r="V419" s="131">
        <f t="shared" si="221"/>
        <v>0</v>
      </c>
      <c r="W419" s="131">
        <f t="shared" si="221"/>
        <v>0</v>
      </c>
      <c r="X419" s="131">
        <f t="shared" si="221"/>
        <v>0</v>
      </c>
      <c r="Y419" s="128">
        <f t="shared" si="221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2">IF(G418-G415=-2,4)+IF(G418-G415=-1,3)+IF(G418-G415=0,2)+IF(G418-G415=1,1)+IF(G418-G415&gt;2,0)</f>
        <v>0</v>
      </c>
      <c r="H420" s="134">
        <f t="shared" si="222"/>
        <v>0</v>
      </c>
      <c r="I420" s="134">
        <f t="shared" si="222"/>
        <v>0</v>
      </c>
      <c r="J420" s="134">
        <f t="shared" si="222"/>
        <v>0</v>
      </c>
      <c r="K420" s="134">
        <f t="shared" si="222"/>
        <v>0</v>
      </c>
      <c r="L420" s="134">
        <f t="shared" si="222"/>
        <v>0</v>
      </c>
      <c r="M420" s="134">
        <f t="shared" si="222"/>
        <v>0</v>
      </c>
      <c r="N420" s="134">
        <f t="shared" si="222"/>
        <v>0</v>
      </c>
      <c r="O420" s="135">
        <f t="shared" si="222"/>
        <v>0</v>
      </c>
      <c r="P420" s="136">
        <f>SUM(G420:O420)</f>
        <v>0</v>
      </c>
      <c r="Q420" s="135">
        <f t="shared" ref="Q420:Y420" si="223">IF(Q418-Q415=-2,4)+IF(Q418-Q415=-1,3)+IF(Q418-Q415=0,2)+IF(Q418-Q415=1,1)+IF(Q418-Q415&gt;2,0)</f>
        <v>0</v>
      </c>
      <c r="R420" s="135">
        <f t="shared" si="223"/>
        <v>0</v>
      </c>
      <c r="S420" s="135">
        <f t="shared" si="223"/>
        <v>0</v>
      </c>
      <c r="T420" s="135">
        <f t="shared" si="223"/>
        <v>0</v>
      </c>
      <c r="U420" s="135">
        <f t="shared" si="223"/>
        <v>0</v>
      </c>
      <c r="V420" s="135">
        <f t="shared" si="223"/>
        <v>0</v>
      </c>
      <c r="W420" s="135">
        <f t="shared" si="223"/>
        <v>0</v>
      </c>
      <c r="X420" s="135">
        <f t="shared" si="223"/>
        <v>0</v>
      </c>
      <c r="Y420" s="135">
        <f t="shared" si="223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4">H418-H415</f>
        <v>6</v>
      </c>
      <c r="I421" s="24">
        <f t="shared" si="224"/>
        <v>5</v>
      </c>
      <c r="J421" s="24">
        <f t="shared" si="224"/>
        <v>6</v>
      </c>
      <c r="K421" s="24">
        <f t="shared" si="224"/>
        <v>7</v>
      </c>
      <c r="L421" s="24">
        <f t="shared" si="224"/>
        <v>5</v>
      </c>
      <c r="M421" s="24">
        <f t="shared" si="224"/>
        <v>7</v>
      </c>
      <c r="N421" s="24">
        <f t="shared" si="224"/>
        <v>5</v>
      </c>
      <c r="O421" s="15">
        <f t="shared" si="224"/>
        <v>7</v>
      </c>
      <c r="P421" s="15"/>
      <c r="Q421" s="15">
        <f t="shared" ref="Q421:Y421" si="225">Q418-Q415</f>
        <v>6</v>
      </c>
      <c r="R421" s="15">
        <f t="shared" si="225"/>
        <v>6</v>
      </c>
      <c r="S421" s="15">
        <f t="shared" si="225"/>
        <v>7</v>
      </c>
      <c r="T421" s="15">
        <f t="shared" si="225"/>
        <v>5</v>
      </c>
      <c r="U421" s="15">
        <f t="shared" si="225"/>
        <v>7</v>
      </c>
      <c r="V421" s="15">
        <f t="shared" si="225"/>
        <v>6</v>
      </c>
      <c r="W421" s="15">
        <f t="shared" si="225"/>
        <v>6</v>
      </c>
      <c r="X421" s="15">
        <f t="shared" si="225"/>
        <v>5</v>
      </c>
      <c r="Y421" s="15">
        <f t="shared" si="225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37684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6">H$9</f>
        <v>4</v>
      </c>
      <c r="I438" s="103">
        <f t="shared" si="226"/>
        <v>5</v>
      </c>
      <c r="J438" s="103">
        <f t="shared" si="226"/>
        <v>4</v>
      </c>
      <c r="K438" s="103">
        <f t="shared" si="226"/>
        <v>3</v>
      </c>
      <c r="L438" s="103">
        <f t="shared" si="226"/>
        <v>5</v>
      </c>
      <c r="M438" s="103">
        <f t="shared" si="226"/>
        <v>3</v>
      </c>
      <c r="N438" s="103">
        <f t="shared" si="226"/>
        <v>5</v>
      </c>
      <c r="O438" s="103">
        <f t="shared" si="226"/>
        <v>3</v>
      </c>
      <c r="P438" s="104">
        <f>SUM(G438:O438)</f>
        <v>36</v>
      </c>
      <c r="Q438" s="103">
        <f t="shared" ref="Q438:Y438" si="227">Q$9</f>
        <v>4</v>
      </c>
      <c r="R438" s="105">
        <f t="shared" si="227"/>
        <v>4</v>
      </c>
      <c r="S438" s="105">
        <f t="shared" si="227"/>
        <v>3</v>
      </c>
      <c r="T438" s="105">
        <f t="shared" si="227"/>
        <v>5</v>
      </c>
      <c r="U438" s="105">
        <f t="shared" si="227"/>
        <v>3</v>
      </c>
      <c r="V438" s="105">
        <f t="shared" si="227"/>
        <v>4</v>
      </c>
      <c r="W438" s="105">
        <f t="shared" si="227"/>
        <v>4</v>
      </c>
      <c r="X438" s="105">
        <f t="shared" si="227"/>
        <v>5</v>
      </c>
      <c r="Y438" s="106">
        <f t="shared" si="22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228">H$10</f>
        <v>8</v>
      </c>
      <c r="I439" s="108">
        <f t="shared" si="228"/>
        <v>12</v>
      </c>
      <c r="J439" s="108">
        <f t="shared" si="228"/>
        <v>14</v>
      </c>
      <c r="K439" s="108">
        <f t="shared" si="228"/>
        <v>2</v>
      </c>
      <c r="L439" s="108">
        <f t="shared" si="228"/>
        <v>10</v>
      </c>
      <c r="M439" s="108">
        <f t="shared" si="228"/>
        <v>18</v>
      </c>
      <c r="N439" s="108">
        <f t="shared" si="228"/>
        <v>16</v>
      </c>
      <c r="O439" s="109">
        <f t="shared" si="228"/>
        <v>6</v>
      </c>
      <c r="P439" s="110"/>
      <c r="Q439" s="111">
        <f t="shared" ref="Q439:Y439" si="229">Q$10</f>
        <v>1</v>
      </c>
      <c r="R439" s="112">
        <f t="shared" si="229"/>
        <v>9</v>
      </c>
      <c r="S439" s="112">
        <f t="shared" si="229"/>
        <v>11</v>
      </c>
      <c r="T439" s="112">
        <f t="shared" si="229"/>
        <v>5</v>
      </c>
      <c r="U439" s="112">
        <f t="shared" si="229"/>
        <v>17</v>
      </c>
      <c r="V439" s="112">
        <f t="shared" si="229"/>
        <v>15</v>
      </c>
      <c r="W439" s="112">
        <f t="shared" si="229"/>
        <v>3</v>
      </c>
      <c r="X439" s="112">
        <f t="shared" si="229"/>
        <v>13</v>
      </c>
      <c r="Y439" s="109">
        <f t="shared" si="22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0">IF($Q435&lt;=18,IF(H439&lt;=$Q435,1,0),IF($Q435&lt;=36,IF(H439&lt;=($Q435-18),2,1),IF($Q435&lt;=54,IF(H439&lt;=($Q435-36),3,2),IF($Q435&gt;54,IF(H439&lt;=($Q435-54),4,3)))))</f>
        <v>#N/A</v>
      </c>
      <c r="I440" s="115" t="e">
        <f t="shared" si="230"/>
        <v>#N/A</v>
      </c>
      <c r="J440" s="115" t="e">
        <f t="shared" si="230"/>
        <v>#N/A</v>
      </c>
      <c r="K440" s="115" t="e">
        <f t="shared" si="230"/>
        <v>#N/A</v>
      </c>
      <c r="L440" s="115" t="e">
        <f t="shared" si="230"/>
        <v>#N/A</v>
      </c>
      <c r="M440" s="115" t="e">
        <f t="shared" si="230"/>
        <v>#N/A</v>
      </c>
      <c r="N440" s="115" t="e">
        <f t="shared" si="230"/>
        <v>#N/A</v>
      </c>
      <c r="O440" s="116" t="e">
        <f t="shared" si="230"/>
        <v>#N/A</v>
      </c>
      <c r="P440" s="117" t="e">
        <f>SUM(G440:O440)</f>
        <v>#N/A</v>
      </c>
      <c r="Q440" s="116" t="e">
        <f t="shared" ref="Q440:Y440" si="231">IF($Q435&lt;=18,IF(Q439&lt;=$Q435,1,0),IF($Q435&lt;=36,IF(Q439&lt;=($Q435-18),2,1),IF($Q435&lt;=54,IF(Q439&lt;=($Q435-36),3,2),IF($Q435&gt;54,IF(Q439&lt;=($Q435-54),4,3)))))</f>
        <v>#N/A</v>
      </c>
      <c r="R440" s="116" t="e">
        <f t="shared" si="231"/>
        <v>#N/A</v>
      </c>
      <c r="S440" s="116" t="e">
        <f t="shared" si="231"/>
        <v>#N/A</v>
      </c>
      <c r="T440" s="116" t="e">
        <f t="shared" si="231"/>
        <v>#N/A</v>
      </c>
      <c r="U440" s="116" t="e">
        <f t="shared" si="231"/>
        <v>#N/A</v>
      </c>
      <c r="V440" s="116" t="e">
        <f t="shared" si="231"/>
        <v>#N/A</v>
      </c>
      <c r="W440" s="116" t="e">
        <f t="shared" si="231"/>
        <v>#N/A</v>
      </c>
      <c r="X440" s="116" t="e">
        <f t="shared" si="231"/>
        <v>#N/A</v>
      </c>
      <c r="Y440" s="116" t="e">
        <f t="shared" si="231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2">G26</f>
        <v>10</v>
      </c>
      <c r="H441" s="121">
        <f t="shared" si="232"/>
        <v>10</v>
      </c>
      <c r="I441" s="121">
        <f t="shared" si="232"/>
        <v>10</v>
      </c>
      <c r="J441" s="121">
        <f t="shared" si="232"/>
        <v>10</v>
      </c>
      <c r="K441" s="121">
        <f t="shared" si="232"/>
        <v>10</v>
      </c>
      <c r="L441" s="121">
        <f t="shared" si="232"/>
        <v>10</v>
      </c>
      <c r="M441" s="121">
        <f t="shared" si="232"/>
        <v>10</v>
      </c>
      <c r="N441" s="121">
        <f t="shared" si="232"/>
        <v>10</v>
      </c>
      <c r="O441" s="121">
        <f t="shared" si="232"/>
        <v>10</v>
      </c>
      <c r="P441" s="122">
        <f>SUM(G441:O441)</f>
        <v>90</v>
      </c>
      <c r="Q441" s="123">
        <f t="shared" ref="Q441:Y441" si="233">Q26</f>
        <v>10</v>
      </c>
      <c r="R441" s="121">
        <f t="shared" si="233"/>
        <v>10</v>
      </c>
      <c r="S441" s="121">
        <f t="shared" si="233"/>
        <v>10</v>
      </c>
      <c r="T441" s="121">
        <f t="shared" si="233"/>
        <v>10</v>
      </c>
      <c r="U441" s="121">
        <f t="shared" si="233"/>
        <v>10</v>
      </c>
      <c r="V441" s="121">
        <f t="shared" si="233"/>
        <v>10</v>
      </c>
      <c r="W441" s="121">
        <f t="shared" si="233"/>
        <v>10</v>
      </c>
      <c r="X441" s="121">
        <f t="shared" si="233"/>
        <v>10</v>
      </c>
      <c r="Y441" s="124">
        <f t="shared" si="233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4">IF(H441-H438=-1,3+H440)+IF(H441-H438=0,2+H440)+IF(H441-H438=1,1+H440)+IF(H441-H438=2,H440)+IF(H441-H438=3,IF(H440-1&gt;0,H440-1,0))+IF(H441-H438=4,IF(H440-2&gt;0,H440-2,0))</f>
        <v>0</v>
      </c>
      <c r="I442" s="127">
        <f t="shared" si="234"/>
        <v>0</v>
      </c>
      <c r="J442" s="127">
        <f t="shared" si="234"/>
        <v>0</v>
      </c>
      <c r="K442" s="127">
        <f t="shared" si="234"/>
        <v>0</v>
      </c>
      <c r="L442" s="127">
        <f t="shared" si="234"/>
        <v>0</v>
      </c>
      <c r="M442" s="127">
        <f t="shared" si="234"/>
        <v>0</v>
      </c>
      <c r="N442" s="127">
        <f t="shared" si="234"/>
        <v>0</v>
      </c>
      <c r="O442" s="128">
        <f t="shared" si="234"/>
        <v>0</v>
      </c>
      <c r="P442" s="129">
        <f>SUM(G442:O442)</f>
        <v>0</v>
      </c>
      <c r="Q442" s="130">
        <f t="shared" ref="Q442:Y442" si="235">IF(Q441-Q438=-1,3+Q440)+IF(Q441-Q438=0,2+Q440)+IF(Q441-Q438=1,1+Q440)+IF(Q441-Q438=2,Q440)+IF(Q441-Q438=3,IF(Q440-1&gt;0,Q440-1,0))+IF(Q441-Q438=4,IF(Q440-2&gt;0,Q440-2,0))</f>
        <v>0</v>
      </c>
      <c r="R442" s="131">
        <f t="shared" si="235"/>
        <v>0</v>
      </c>
      <c r="S442" s="131">
        <f t="shared" si="235"/>
        <v>0</v>
      </c>
      <c r="T442" s="131">
        <f t="shared" si="235"/>
        <v>0</v>
      </c>
      <c r="U442" s="131">
        <f t="shared" si="235"/>
        <v>0</v>
      </c>
      <c r="V442" s="131">
        <f t="shared" si="235"/>
        <v>0</v>
      </c>
      <c r="W442" s="131">
        <f t="shared" si="235"/>
        <v>0</v>
      </c>
      <c r="X442" s="131">
        <f t="shared" si="235"/>
        <v>0</v>
      </c>
      <c r="Y442" s="128">
        <f t="shared" si="235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6">IF(G441-G438=-2,4)+IF(G441-G438=-1,3)+IF(G441-G438=0,2)+IF(G441-G438=1,1)+IF(G441-G438&gt;2,0)</f>
        <v>0</v>
      </c>
      <c r="H443" s="134">
        <f t="shared" si="236"/>
        <v>0</v>
      </c>
      <c r="I443" s="134">
        <f t="shared" si="236"/>
        <v>0</v>
      </c>
      <c r="J443" s="134">
        <f t="shared" si="236"/>
        <v>0</v>
      </c>
      <c r="K443" s="134">
        <f t="shared" si="236"/>
        <v>0</v>
      </c>
      <c r="L443" s="134">
        <f t="shared" si="236"/>
        <v>0</v>
      </c>
      <c r="M443" s="134">
        <f t="shared" si="236"/>
        <v>0</v>
      </c>
      <c r="N443" s="134">
        <f t="shared" si="236"/>
        <v>0</v>
      </c>
      <c r="O443" s="135">
        <f t="shared" si="236"/>
        <v>0</v>
      </c>
      <c r="P443" s="136">
        <f>SUM(G443:O443)</f>
        <v>0</v>
      </c>
      <c r="Q443" s="135">
        <f t="shared" ref="Q443:Y443" si="237">IF(Q441-Q438=-2,4)+IF(Q441-Q438=-1,3)+IF(Q441-Q438=0,2)+IF(Q441-Q438=1,1)+IF(Q441-Q438&gt;2,0)</f>
        <v>0</v>
      </c>
      <c r="R443" s="135">
        <f t="shared" si="237"/>
        <v>0</v>
      </c>
      <c r="S443" s="135">
        <f t="shared" si="237"/>
        <v>0</v>
      </c>
      <c r="T443" s="135">
        <f t="shared" si="237"/>
        <v>0</v>
      </c>
      <c r="U443" s="135">
        <f t="shared" si="237"/>
        <v>0</v>
      </c>
      <c r="V443" s="135">
        <f t="shared" si="237"/>
        <v>0</v>
      </c>
      <c r="W443" s="135">
        <f t="shared" si="237"/>
        <v>0</v>
      </c>
      <c r="X443" s="135">
        <f t="shared" si="237"/>
        <v>0</v>
      </c>
      <c r="Y443" s="135">
        <f t="shared" si="237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8">H441-H438</f>
        <v>6</v>
      </c>
      <c r="I444" s="24">
        <f t="shared" si="238"/>
        <v>5</v>
      </c>
      <c r="J444" s="24">
        <f t="shared" si="238"/>
        <v>6</v>
      </c>
      <c r="K444" s="24">
        <f t="shared" si="238"/>
        <v>7</v>
      </c>
      <c r="L444" s="24">
        <f t="shared" si="238"/>
        <v>5</v>
      </c>
      <c r="M444" s="24">
        <f t="shared" si="238"/>
        <v>7</v>
      </c>
      <c r="N444" s="24">
        <f t="shared" si="238"/>
        <v>5</v>
      </c>
      <c r="O444" s="15">
        <f t="shared" si="238"/>
        <v>7</v>
      </c>
      <c r="P444" s="15"/>
      <c r="Q444" s="15">
        <f t="shared" ref="Q444:Y444" si="239">Q441-Q438</f>
        <v>6</v>
      </c>
      <c r="R444" s="15">
        <f t="shared" si="239"/>
        <v>6</v>
      </c>
      <c r="S444" s="15">
        <f t="shared" si="239"/>
        <v>7</v>
      </c>
      <c r="T444" s="15">
        <f t="shared" si="239"/>
        <v>5</v>
      </c>
      <c r="U444" s="15">
        <f t="shared" si="239"/>
        <v>7</v>
      </c>
      <c r="V444" s="15">
        <f t="shared" si="239"/>
        <v>6</v>
      </c>
      <c r="W444" s="15">
        <f t="shared" si="239"/>
        <v>6</v>
      </c>
      <c r="X444" s="15">
        <f t="shared" si="239"/>
        <v>5</v>
      </c>
      <c r="Y444" s="15">
        <f t="shared" si="239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37684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0">H$9</f>
        <v>4</v>
      </c>
      <c r="I461" s="103">
        <f t="shared" si="240"/>
        <v>5</v>
      </c>
      <c r="J461" s="103">
        <f t="shared" si="240"/>
        <v>4</v>
      </c>
      <c r="K461" s="103">
        <f t="shared" si="240"/>
        <v>3</v>
      </c>
      <c r="L461" s="103">
        <f t="shared" si="240"/>
        <v>5</v>
      </c>
      <c r="M461" s="103">
        <f t="shared" si="240"/>
        <v>3</v>
      </c>
      <c r="N461" s="103">
        <f t="shared" si="240"/>
        <v>5</v>
      </c>
      <c r="O461" s="103">
        <f t="shared" si="240"/>
        <v>3</v>
      </c>
      <c r="P461" s="104">
        <f>SUM(G461:O461)</f>
        <v>36</v>
      </c>
      <c r="Q461" s="103">
        <f t="shared" ref="Q461:Y461" si="241">Q$9</f>
        <v>4</v>
      </c>
      <c r="R461" s="105">
        <f t="shared" si="241"/>
        <v>4</v>
      </c>
      <c r="S461" s="105">
        <f t="shared" si="241"/>
        <v>3</v>
      </c>
      <c r="T461" s="105">
        <f t="shared" si="241"/>
        <v>5</v>
      </c>
      <c r="U461" s="105">
        <f t="shared" si="241"/>
        <v>3</v>
      </c>
      <c r="V461" s="105">
        <f t="shared" si="241"/>
        <v>4</v>
      </c>
      <c r="W461" s="105">
        <f t="shared" si="241"/>
        <v>4</v>
      </c>
      <c r="X461" s="105">
        <f t="shared" si="241"/>
        <v>5</v>
      </c>
      <c r="Y461" s="106">
        <f t="shared" si="241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242">H$10</f>
        <v>8</v>
      </c>
      <c r="I462" s="108">
        <f t="shared" si="242"/>
        <v>12</v>
      </c>
      <c r="J462" s="108">
        <f t="shared" si="242"/>
        <v>14</v>
      </c>
      <c r="K462" s="108">
        <f t="shared" si="242"/>
        <v>2</v>
      </c>
      <c r="L462" s="108">
        <f t="shared" si="242"/>
        <v>10</v>
      </c>
      <c r="M462" s="108">
        <f t="shared" si="242"/>
        <v>18</v>
      </c>
      <c r="N462" s="108">
        <f t="shared" si="242"/>
        <v>16</v>
      </c>
      <c r="O462" s="109">
        <f t="shared" si="242"/>
        <v>6</v>
      </c>
      <c r="P462" s="110"/>
      <c r="Q462" s="111">
        <f t="shared" ref="Q462:Y462" si="243">Q$10</f>
        <v>1</v>
      </c>
      <c r="R462" s="112">
        <f t="shared" si="243"/>
        <v>9</v>
      </c>
      <c r="S462" s="112">
        <f t="shared" si="243"/>
        <v>11</v>
      </c>
      <c r="T462" s="112">
        <f t="shared" si="243"/>
        <v>5</v>
      </c>
      <c r="U462" s="112">
        <f t="shared" si="243"/>
        <v>17</v>
      </c>
      <c r="V462" s="112">
        <f t="shared" si="243"/>
        <v>15</v>
      </c>
      <c r="W462" s="112">
        <f t="shared" si="243"/>
        <v>3</v>
      </c>
      <c r="X462" s="112">
        <f t="shared" si="243"/>
        <v>13</v>
      </c>
      <c r="Y462" s="109">
        <f t="shared" si="243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4">IF($Q458&lt;=18,IF(H462&lt;=$Q458,1,0),IF($Q458&lt;=36,IF(H462&lt;=($Q458-18),2,1),IF($Q458&lt;=54,IF(H462&lt;=($Q458-36),3,2),IF($Q458&gt;54,IF(H462&lt;=($Q458-54),4,3)))))</f>
        <v>#N/A</v>
      </c>
      <c r="I463" s="115" t="e">
        <f t="shared" si="244"/>
        <v>#N/A</v>
      </c>
      <c r="J463" s="115" t="e">
        <f t="shared" si="244"/>
        <v>#N/A</v>
      </c>
      <c r="K463" s="115" t="e">
        <f t="shared" si="244"/>
        <v>#N/A</v>
      </c>
      <c r="L463" s="115" t="e">
        <f t="shared" si="244"/>
        <v>#N/A</v>
      </c>
      <c r="M463" s="115" t="e">
        <f t="shared" si="244"/>
        <v>#N/A</v>
      </c>
      <c r="N463" s="115" t="e">
        <f t="shared" si="244"/>
        <v>#N/A</v>
      </c>
      <c r="O463" s="116" t="e">
        <f t="shared" si="244"/>
        <v>#N/A</v>
      </c>
      <c r="P463" s="117" t="e">
        <f>SUM(G463:O463)</f>
        <v>#N/A</v>
      </c>
      <c r="Q463" s="116" t="e">
        <f t="shared" ref="Q463:Y463" si="245">IF($Q458&lt;=18,IF(Q462&lt;=$Q458,1,0),IF($Q458&lt;=36,IF(Q462&lt;=($Q458-18),2,1),IF($Q458&lt;=54,IF(Q462&lt;=($Q458-36),3,2),IF($Q458&gt;54,IF(Q462&lt;=($Q458-54),4,3)))))</f>
        <v>#N/A</v>
      </c>
      <c r="R463" s="116" t="e">
        <f t="shared" si="245"/>
        <v>#N/A</v>
      </c>
      <c r="S463" s="116" t="e">
        <f t="shared" si="245"/>
        <v>#N/A</v>
      </c>
      <c r="T463" s="116" t="e">
        <f t="shared" si="245"/>
        <v>#N/A</v>
      </c>
      <c r="U463" s="116" t="e">
        <f t="shared" si="245"/>
        <v>#N/A</v>
      </c>
      <c r="V463" s="116" t="e">
        <f t="shared" si="245"/>
        <v>#N/A</v>
      </c>
      <c r="W463" s="116" t="e">
        <f t="shared" si="245"/>
        <v>#N/A</v>
      </c>
      <c r="X463" s="116" t="e">
        <f t="shared" si="245"/>
        <v>#N/A</v>
      </c>
      <c r="Y463" s="116" t="e">
        <f t="shared" si="245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6">G27</f>
        <v>10</v>
      </c>
      <c r="H464" s="121">
        <f t="shared" si="246"/>
        <v>10</v>
      </c>
      <c r="I464" s="121">
        <f t="shared" si="246"/>
        <v>10</v>
      </c>
      <c r="J464" s="121">
        <f t="shared" si="246"/>
        <v>10</v>
      </c>
      <c r="K464" s="121">
        <f t="shared" si="246"/>
        <v>10</v>
      </c>
      <c r="L464" s="121">
        <f t="shared" si="246"/>
        <v>10</v>
      </c>
      <c r="M464" s="121">
        <f t="shared" si="246"/>
        <v>10</v>
      </c>
      <c r="N464" s="121">
        <f t="shared" si="246"/>
        <v>10</v>
      </c>
      <c r="O464" s="121">
        <f t="shared" si="246"/>
        <v>10</v>
      </c>
      <c r="P464" s="122">
        <f>SUM(G464:O464)</f>
        <v>90</v>
      </c>
      <c r="Q464" s="123">
        <f t="shared" ref="Q464:Y464" si="247">Q27</f>
        <v>10</v>
      </c>
      <c r="R464" s="121">
        <f t="shared" si="247"/>
        <v>10</v>
      </c>
      <c r="S464" s="121">
        <f t="shared" si="247"/>
        <v>10</v>
      </c>
      <c r="T464" s="121">
        <f t="shared" si="247"/>
        <v>10</v>
      </c>
      <c r="U464" s="121">
        <f t="shared" si="247"/>
        <v>10</v>
      </c>
      <c r="V464" s="121">
        <f t="shared" si="247"/>
        <v>10</v>
      </c>
      <c r="W464" s="121">
        <f t="shared" si="247"/>
        <v>10</v>
      </c>
      <c r="X464" s="121">
        <f t="shared" si="247"/>
        <v>10</v>
      </c>
      <c r="Y464" s="124">
        <f t="shared" si="247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8">IF(H464-H461=-1,3+H463)+IF(H464-H461=0,2+H463)+IF(H464-H461=1,1+H463)+IF(H464-H461=2,H463)+IF(H464-H461=3,IF(H463-1&gt;0,H463-1,0))+IF(H464-H461=4,IF(H463-2&gt;0,H463-2,0))</f>
        <v>0</v>
      </c>
      <c r="I465" s="127">
        <f t="shared" si="248"/>
        <v>0</v>
      </c>
      <c r="J465" s="127">
        <f t="shared" si="248"/>
        <v>0</v>
      </c>
      <c r="K465" s="127">
        <f t="shared" si="248"/>
        <v>0</v>
      </c>
      <c r="L465" s="127">
        <f t="shared" si="248"/>
        <v>0</v>
      </c>
      <c r="M465" s="127">
        <f t="shared" si="248"/>
        <v>0</v>
      </c>
      <c r="N465" s="127">
        <f t="shared" si="248"/>
        <v>0</v>
      </c>
      <c r="O465" s="128">
        <f t="shared" si="248"/>
        <v>0</v>
      </c>
      <c r="P465" s="129">
        <f>SUM(G465:O465)</f>
        <v>0</v>
      </c>
      <c r="Q465" s="130">
        <f t="shared" ref="Q465:Y465" si="249">IF(Q464-Q461=-1,3+Q463)+IF(Q464-Q461=0,2+Q463)+IF(Q464-Q461=1,1+Q463)+IF(Q464-Q461=2,Q463)+IF(Q464-Q461=3,IF(Q463-1&gt;0,Q463-1,0))+IF(Q464-Q461=4,IF(Q463-2&gt;0,Q463-2,0))</f>
        <v>0</v>
      </c>
      <c r="R465" s="131">
        <f t="shared" si="249"/>
        <v>0</v>
      </c>
      <c r="S465" s="131">
        <f t="shared" si="249"/>
        <v>0</v>
      </c>
      <c r="T465" s="131">
        <f t="shared" si="249"/>
        <v>0</v>
      </c>
      <c r="U465" s="131">
        <f t="shared" si="249"/>
        <v>0</v>
      </c>
      <c r="V465" s="131">
        <f t="shared" si="249"/>
        <v>0</v>
      </c>
      <c r="W465" s="131">
        <f t="shared" si="249"/>
        <v>0</v>
      </c>
      <c r="X465" s="131">
        <f t="shared" si="249"/>
        <v>0</v>
      </c>
      <c r="Y465" s="128">
        <f t="shared" si="249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0">IF(G464-G461=-2,4)+IF(G464-G461=-1,3)+IF(G464-G461=0,2)+IF(G464-G461=1,1)+IF(G464-G461&gt;2,0)</f>
        <v>0</v>
      </c>
      <c r="H466" s="134">
        <f t="shared" si="250"/>
        <v>0</v>
      </c>
      <c r="I466" s="134">
        <f t="shared" si="250"/>
        <v>0</v>
      </c>
      <c r="J466" s="134">
        <f t="shared" si="250"/>
        <v>0</v>
      </c>
      <c r="K466" s="134">
        <f t="shared" si="250"/>
        <v>0</v>
      </c>
      <c r="L466" s="134">
        <f t="shared" si="250"/>
        <v>0</v>
      </c>
      <c r="M466" s="134">
        <f t="shared" si="250"/>
        <v>0</v>
      </c>
      <c r="N466" s="134">
        <f t="shared" si="250"/>
        <v>0</v>
      </c>
      <c r="O466" s="135">
        <f t="shared" si="250"/>
        <v>0</v>
      </c>
      <c r="P466" s="136">
        <f>SUM(G466:O466)</f>
        <v>0</v>
      </c>
      <c r="Q466" s="135">
        <f t="shared" ref="Q466:Y466" si="251">IF(Q464-Q461=-2,4)+IF(Q464-Q461=-1,3)+IF(Q464-Q461=0,2)+IF(Q464-Q461=1,1)+IF(Q464-Q461&gt;2,0)</f>
        <v>0</v>
      </c>
      <c r="R466" s="135">
        <f t="shared" si="251"/>
        <v>0</v>
      </c>
      <c r="S466" s="135">
        <f t="shared" si="251"/>
        <v>0</v>
      </c>
      <c r="T466" s="135">
        <f t="shared" si="251"/>
        <v>0</v>
      </c>
      <c r="U466" s="135">
        <f t="shared" si="251"/>
        <v>0</v>
      </c>
      <c r="V466" s="135">
        <f t="shared" si="251"/>
        <v>0</v>
      </c>
      <c r="W466" s="135">
        <f t="shared" si="251"/>
        <v>0</v>
      </c>
      <c r="X466" s="135">
        <f t="shared" si="251"/>
        <v>0</v>
      </c>
      <c r="Y466" s="135">
        <f t="shared" si="251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2">H464-H461</f>
        <v>6</v>
      </c>
      <c r="I467" s="24">
        <f t="shared" si="252"/>
        <v>5</v>
      </c>
      <c r="J467" s="24">
        <f t="shared" si="252"/>
        <v>6</v>
      </c>
      <c r="K467" s="24">
        <f t="shared" si="252"/>
        <v>7</v>
      </c>
      <c r="L467" s="24">
        <f t="shared" si="252"/>
        <v>5</v>
      </c>
      <c r="M467" s="24">
        <f t="shared" si="252"/>
        <v>7</v>
      </c>
      <c r="N467" s="24">
        <f t="shared" si="252"/>
        <v>5</v>
      </c>
      <c r="O467" s="15">
        <f t="shared" si="252"/>
        <v>7</v>
      </c>
      <c r="P467" s="15"/>
      <c r="Q467" s="15">
        <f t="shared" ref="Q467:Y467" si="253">Q464-Q461</f>
        <v>6</v>
      </c>
      <c r="R467" s="15">
        <f t="shared" si="253"/>
        <v>6</v>
      </c>
      <c r="S467" s="15">
        <f t="shared" si="253"/>
        <v>7</v>
      </c>
      <c r="T467" s="15">
        <f t="shared" si="253"/>
        <v>5</v>
      </c>
      <c r="U467" s="15">
        <f t="shared" si="253"/>
        <v>7</v>
      </c>
      <c r="V467" s="15">
        <f t="shared" si="253"/>
        <v>6</v>
      </c>
      <c r="W467" s="15">
        <f t="shared" si="253"/>
        <v>6</v>
      </c>
      <c r="X467" s="15">
        <f t="shared" si="253"/>
        <v>5</v>
      </c>
      <c r="Y467" s="15">
        <f t="shared" si="253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37684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4">H$9</f>
        <v>4</v>
      </c>
      <c r="I484" s="103">
        <f t="shared" si="254"/>
        <v>5</v>
      </c>
      <c r="J484" s="103">
        <f t="shared" si="254"/>
        <v>4</v>
      </c>
      <c r="K484" s="103">
        <f t="shared" si="254"/>
        <v>3</v>
      </c>
      <c r="L484" s="103">
        <f t="shared" si="254"/>
        <v>5</v>
      </c>
      <c r="M484" s="103">
        <f t="shared" si="254"/>
        <v>3</v>
      </c>
      <c r="N484" s="103">
        <f t="shared" si="254"/>
        <v>5</v>
      </c>
      <c r="O484" s="103">
        <f t="shared" si="254"/>
        <v>3</v>
      </c>
      <c r="P484" s="104">
        <f>SUM(G484:O484)</f>
        <v>36</v>
      </c>
      <c r="Q484" s="103">
        <f t="shared" ref="Q484:Y484" si="255">Q$9</f>
        <v>4</v>
      </c>
      <c r="R484" s="105">
        <f t="shared" si="255"/>
        <v>4</v>
      </c>
      <c r="S484" s="105">
        <f t="shared" si="255"/>
        <v>3</v>
      </c>
      <c r="T484" s="105">
        <f t="shared" si="255"/>
        <v>5</v>
      </c>
      <c r="U484" s="105">
        <f t="shared" si="255"/>
        <v>3</v>
      </c>
      <c r="V484" s="105">
        <f t="shared" si="255"/>
        <v>4</v>
      </c>
      <c r="W484" s="105">
        <f t="shared" si="255"/>
        <v>4</v>
      </c>
      <c r="X484" s="105">
        <f t="shared" si="255"/>
        <v>5</v>
      </c>
      <c r="Y484" s="106">
        <f t="shared" si="25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256">H$10</f>
        <v>8</v>
      </c>
      <c r="I485" s="108">
        <f t="shared" si="256"/>
        <v>12</v>
      </c>
      <c r="J485" s="108">
        <f t="shared" si="256"/>
        <v>14</v>
      </c>
      <c r="K485" s="108">
        <f t="shared" si="256"/>
        <v>2</v>
      </c>
      <c r="L485" s="108">
        <f t="shared" si="256"/>
        <v>10</v>
      </c>
      <c r="M485" s="108">
        <f t="shared" si="256"/>
        <v>18</v>
      </c>
      <c r="N485" s="108">
        <f t="shared" si="256"/>
        <v>16</v>
      </c>
      <c r="O485" s="109">
        <f t="shared" si="256"/>
        <v>6</v>
      </c>
      <c r="P485" s="110"/>
      <c r="Q485" s="111">
        <f t="shared" ref="Q485:Y485" si="257">Q$10</f>
        <v>1</v>
      </c>
      <c r="R485" s="112">
        <f t="shared" si="257"/>
        <v>9</v>
      </c>
      <c r="S485" s="112">
        <f t="shared" si="257"/>
        <v>11</v>
      </c>
      <c r="T485" s="112">
        <f t="shared" si="257"/>
        <v>5</v>
      </c>
      <c r="U485" s="112">
        <f t="shared" si="257"/>
        <v>17</v>
      </c>
      <c r="V485" s="112">
        <f t="shared" si="257"/>
        <v>15</v>
      </c>
      <c r="W485" s="112">
        <f t="shared" si="257"/>
        <v>3</v>
      </c>
      <c r="X485" s="112">
        <f t="shared" si="257"/>
        <v>13</v>
      </c>
      <c r="Y485" s="109">
        <f t="shared" si="25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8">IF($Q481&lt;=18,IF(H485&lt;=$Q481,1,0),IF($Q481&lt;=36,IF(H485&lt;=($Q481-18),2,1),IF($Q481&lt;=54,IF(H485&lt;=($Q481-36),3,2),IF($Q481&gt;54,IF(H485&lt;=($Q481-54),4,3)))))</f>
        <v>#N/A</v>
      </c>
      <c r="I486" s="115" t="e">
        <f t="shared" si="258"/>
        <v>#N/A</v>
      </c>
      <c r="J486" s="115" t="e">
        <f t="shared" si="258"/>
        <v>#N/A</v>
      </c>
      <c r="K486" s="115" t="e">
        <f t="shared" si="258"/>
        <v>#N/A</v>
      </c>
      <c r="L486" s="115" t="e">
        <f t="shared" si="258"/>
        <v>#N/A</v>
      </c>
      <c r="M486" s="115" t="e">
        <f t="shared" si="258"/>
        <v>#N/A</v>
      </c>
      <c r="N486" s="115" t="e">
        <f t="shared" si="258"/>
        <v>#N/A</v>
      </c>
      <c r="O486" s="116" t="e">
        <f t="shared" si="258"/>
        <v>#N/A</v>
      </c>
      <c r="P486" s="117" t="e">
        <f>SUM(G486:O486)</f>
        <v>#N/A</v>
      </c>
      <c r="Q486" s="116" t="e">
        <f t="shared" ref="Q486:Y486" si="259">IF($Q481&lt;=18,IF(Q485&lt;=$Q481,1,0),IF($Q481&lt;=36,IF(Q485&lt;=($Q481-18),2,1),IF($Q481&lt;=54,IF(Q485&lt;=($Q481-36),3,2),IF($Q481&gt;54,IF(Q485&lt;=($Q481-54),4,3)))))</f>
        <v>#N/A</v>
      </c>
      <c r="R486" s="116" t="e">
        <f t="shared" si="259"/>
        <v>#N/A</v>
      </c>
      <c r="S486" s="116" t="e">
        <f t="shared" si="259"/>
        <v>#N/A</v>
      </c>
      <c r="T486" s="116" t="e">
        <f t="shared" si="259"/>
        <v>#N/A</v>
      </c>
      <c r="U486" s="116" t="e">
        <f t="shared" si="259"/>
        <v>#N/A</v>
      </c>
      <c r="V486" s="116" t="e">
        <f t="shared" si="259"/>
        <v>#N/A</v>
      </c>
      <c r="W486" s="116" t="e">
        <f t="shared" si="259"/>
        <v>#N/A</v>
      </c>
      <c r="X486" s="116" t="e">
        <f t="shared" si="259"/>
        <v>#N/A</v>
      </c>
      <c r="Y486" s="116" t="e">
        <f t="shared" si="259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0">G28</f>
        <v>10</v>
      </c>
      <c r="H487" s="121">
        <f t="shared" si="260"/>
        <v>10</v>
      </c>
      <c r="I487" s="121">
        <f t="shared" si="260"/>
        <v>10</v>
      </c>
      <c r="J487" s="121">
        <f t="shared" si="260"/>
        <v>10</v>
      </c>
      <c r="K487" s="121">
        <f t="shared" si="260"/>
        <v>10</v>
      </c>
      <c r="L487" s="121">
        <f t="shared" si="260"/>
        <v>10</v>
      </c>
      <c r="M487" s="121">
        <f t="shared" si="260"/>
        <v>10</v>
      </c>
      <c r="N487" s="121">
        <f t="shared" si="260"/>
        <v>10</v>
      </c>
      <c r="O487" s="121">
        <f t="shared" si="260"/>
        <v>10</v>
      </c>
      <c r="P487" s="122">
        <f>SUM(G487:O487)</f>
        <v>90</v>
      </c>
      <c r="Q487" s="123">
        <f t="shared" ref="Q487:Y487" si="261">Q28</f>
        <v>10</v>
      </c>
      <c r="R487" s="121">
        <f t="shared" si="261"/>
        <v>10</v>
      </c>
      <c r="S487" s="121">
        <f t="shared" si="261"/>
        <v>10</v>
      </c>
      <c r="T487" s="121">
        <f t="shared" si="261"/>
        <v>10</v>
      </c>
      <c r="U487" s="121">
        <f t="shared" si="261"/>
        <v>10</v>
      </c>
      <c r="V487" s="121">
        <f t="shared" si="261"/>
        <v>10</v>
      </c>
      <c r="W487" s="121">
        <f t="shared" si="261"/>
        <v>10</v>
      </c>
      <c r="X487" s="121">
        <f t="shared" si="261"/>
        <v>10</v>
      </c>
      <c r="Y487" s="124">
        <f t="shared" si="261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2">IF(H487-H484=-1,3+H486)+IF(H487-H484=0,2+H486)+IF(H487-H484=1,1+H486)+IF(H487-H484=2,H486)+IF(H487-H484=3,IF(H486-1&gt;0,H486-1,0))+IF(H487-H484=4,IF(H486-2&gt;0,H486-2,0))</f>
        <v>0</v>
      </c>
      <c r="I488" s="127">
        <f t="shared" si="262"/>
        <v>0</v>
      </c>
      <c r="J488" s="127">
        <f t="shared" si="262"/>
        <v>0</v>
      </c>
      <c r="K488" s="127">
        <f t="shared" si="262"/>
        <v>0</v>
      </c>
      <c r="L488" s="127">
        <f t="shared" si="262"/>
        <v>0</v>
      </c>
      <c r="M488" s="127">
        <f t="shared" si="262"/>
        <v>0</v>
      </c>
      <c r="N488" s="127">
        <f t="shared" si="262"/>
        <v>0</v>
      </c>
      <c r="O488" s="128">
        <f t="shared" si="262"/>
        <v>0</v>
      </c>
      <c r="P488" s="129">
        <f>SUM(G488:O488)</f>
        <v>0</v>
      </c>
      <c r="Q488" s="130">
        <f t="shared" ref="Q488:Y488" si="263">IF(Q487-Q484=-1,3+Q486)+IF(Q487-Q484=0,2+Q486)+IF(Q487-Q484=1,1+Q486)+IF(Q487-Q484=2,Q486)+IF(Q487-Q484=3,IF(Q486-1&gt;0,Q486-1,0))+IF(Q487-Q484=4,IF(Q486-2&gt;0,Q486-2,0))</f>
        <v>0</v>
      </c>
      <c r="R488" s="131">
        <f t="shared" si="263"/>
        <v>0</v>
      </c>
      <c r="S488" s="131">
        <f t="shared" si="263"/>
        <v>0</v>
      </c>
      <c r="T488" s="131">
        <f t="shared" si="263"/>
        <v>0</v>
      </c>
      <c r="U488" s="131">
        <f t="shared" si="263"/>
        <v>0</v>
      </c>
      <c r="V488" s="131">
        <f t="shared" si="263"/>
        <v>0</v>
      </c>
      <c r="W488" s="131">
        <f t="shared" si="263"/>
        <v>0</v>
      </c>
      <c r="X488" s="131">
        <f t="shared" si="263"/>
        <v>0</v>
      </c>
      <c r="Y488" s="128">
        <f t="shared" si="263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4">IF(G487-G484=-2,4)+IF(G487-G484=-1,3)+IF(G487-G484=0,2)+IF(G487-G484=1,1)+IF(G487-G484&gt;2,0)</f>
        <v>0</v>
      </c>
      <c r="H489" s="134">
        <f t="shared" si="264"/>
        <v>0</v>
      </c>
      <c r="I489" s="134">
        <f t="shared" si="264"/>
        <v>0</v>
      </c>
      <c r="J489" s="134">
        <f t="shared" si="264"/>
        <v>0</v>
      </c>
      <c r="K489" s="134">
        <f t="shared" si="264"/>
        <v>0</v>
      </c>
      <c r="L489" s="134">
        <f t="shared" si="264"/>
        <v>0</v>
      </c>
      <c r="M489" s="134">
        <f t="shared" si="264"/>
        <v>0</v>
      </c>
      <c r="N489" s="134">
        <f t="shared" si="264"/>
        <v>0</v>
      </c>
      <c r="O489" s="135">
        <f t="shared" si="264"/>
        <v>0</v>
      </c>
      <c r="P489" s="136">
        <f>SUM(G489:O489)</f>
        <v>0</v>
      </c>
      <c r="Q489" s="135">
        <f t="shared" ref="Q489:Y489" si="265">IF(Q487-Q484=-2,4)+IF(Q487-Q484=-1,3)+IF(Q487-Q484=0,2)+IF(Q487-Q484=1,1)+IF(Q487-Q484&gt;2,0)</f>
        <v>0</v>
      </c>
      <c r="R489" s="135">
        <f t="shared" si="265"/>
        <v>0</v>
      </c>
      <c r="S489" s="135">
        <f t="shared" si="265"/>
        <v>0</v>
      </c>
      <c r="T489" s="135">
        <f t="shared" si="265"/>
        <v>0</v>
      </c>
      <c r="U489" s="135">
        <f t="shared" si="265"/>
        <v>0</v>
      </c>
      <c r="V489" s="135">
        <f t="shared" si="265"/>
        <v>0</v>
      </c>
      <c r="W489" s="135">
        <f t="shared" si="265"/>
        <v>0</v>
      </c>
      <c r="X489" s="135">
        <f t="shared" si="265"/>
        <v>0</v>
      </c>
      <c r="Y489" s="135">
        <f t="shared" si="265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6">H487-H484</f>
        <v>6</v>
      </c>
      <c r="I490" s="24">
        <f t="shared" si="266"/>
        <v>5</v>
      </c>
      <c r="J490" s="24">
        <f t="shared" si="266"/>
        <v>6</v>
      </c>
      <c r="K490" s="24">
        <f t="shared" si="266"/>
        <v>7</v>
      </c>
      <c r="L490" s="24">
        <f t="shared" si="266"/>
        <v>5</v>
      </c>
      <c r="M490" s="24">
        <f t="shared" si="266"/>
        <v>7</v>
      </c>
      <c r="N490" s="24">
        <f t="shared" si="266"/>
        <v>5</v>
      </c>
      <c r="O490" s="15">
        <f t="shared" si="266"/>
        <v>7</v>
      </c>
      <c r="P490" s="15"/>
      <c r="Q490" s="15">
        <f t="shared" ref="Q490:Y490" si="267">Q487-Q484</f>
        <v>6</v>
      </c>
      <c r="R490" s="15">
        <f t="shared" si="267"/>
        <v>6</v>
      </c>
      <c r="S490" s="15">
        <f t="shared" si="267"/>
        <v>7</v>
      </c>
      <c r="T490" s="15">
        <f t="shared" si="267"/>
        <v>5</v>
      </c>
      <c r="U490" s="15">
        <f t="shared" si="267"/>
        <v>7</v>
      </c>
      <c r="V490" s="15">
        <f t="shared" si="267"/>
        <v>6</v>
      </c>
      <c r="W490" s="15">
        <f t="shared" si="267"/>
        <v>6</v>
      </c>
      <c r="X490" s="15">
        <f t="shared" si="267"/>
        <v>5</v>
      </c>
      <c r="Y490" s="15">
        <f t="shared" si="267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37684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8">H$9</f>
        <v>4</v>
      </c>
      <c r="I507" s="103">
        <f t="shared" si="268"/>
        <v>5</v>
      </c>
      <c r="J507" s="103">
        <f t="shared" si="268"/>
        <v>4</v>
      </c>
      <c r="K507" s="103">
        <f t="shared" si="268"/>
        <v>3</v>
      </c>
      <c r="L507" s="103">
        <f t="shared" si="268"/>
        <v>5</v>
      </c>
      <c r="M507" s="103">
        <f t="shared" si="268"/>
        <v>3</v>
      </c>
      <c r="N507" s="103">
        <f t="shared" si="268"/>
        <v>5</v>
      </c>
      <c r="O507" s="103">
        <f t="shared" si="268"/>
        <v>3</v>
      </c>
      <c r="P507" s="104">
        <f>SUM(G507:O507)</f>
        <v>36</v>
      </c>
      <c r="Q507" s="103">
        <f t="shared" ref="Q507:Y507" si="269">Q$9</f>
        <v>4</v>
      </c>
      <c r="R507" s="105">
        <f t="shared" si="269"/>
        <v>4</v>
      </c>
      <c r="S507" s="105">
        <f t="shared" si="269"/>
        <v>3</v>
      </c>
      <c r="T507" s="105">
        <f t="shared" si="269"/>
        <v>5</v>
      </c>
      <c r="U507" s="105">
        <f t="shared" si="269"/>
        <v>3</v>
      </c>
      <c r="V507" s="105">
        <f t="shared" si="269"/>
        <v>4</v>
      </c>
      <c r="W507" s="105">
        <f t="shared" si="269"/>
        <v>4</v>
      </c>
      <c r="X507" s="105">
        <f t="shared" si="269"/>
        <v>5</v>
      </c>
      <c r="Y507" s="106">
        <f t="shared" si="269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270">H$10</f>
        <v>8</v>
      </c>
      <c r="I508" s="108">
        <f t="shared" si="270"/>
        <v>12</v>
      </c>
      <c r="J508" s="108">
        <f t="shared" si="270"/>
        <v>14</v>
      </c>
      <c r="K508" s="108">
        <f t="shared" si="270"/>
        <v>2</v>
      </c>
      <c r="L508" s="108">
        <f t="shared" si="270"/>
        <v>10</v>
      </c>
      <c r="M508" s="108">
        <f t="shared" si="270"/>
        <v>18</v>
      </c>
      <c r="N508" s="108">
        <f t="shared" si="270"/>
        <v>16</v>
      </c>
      <c r="O508" s="109">
        <f t="shared" si="270"/>
        <v>6</v>
      </c>
      <c r="P508" s="110"/>
      <c r="Q508" s="111">
        <f t="shared" ref="Q508:Y508" si="271">Q$10</f>
        <v>1</v>
      </c>
      <c r="R508" s="112">
        <f t="shared" si="271"/>
        <v>9</v>
      </c>
      <c r="S508" s="112">
        <f t="shared" si="271"/>
        <v>11</v>
      </c>
      <c r="T508" s="112">
        <f t="shared" si="271"/>
        <v>5</v>
      </c>
      <c r="U508" s="112">
        <f t="shared" si="271"/>
        <v>17</v>
      </c>
      <c r="V508" s="112">
        <f t="shared" si="271"/>
        <v>15</v>
      </c>
      <c r="W508" s="112">
        <f t="shared" si="271"/>
        <v>3</v>
      </c>
      <c r="X508" s="112">
        <f t="shared" si="271"/>
        <v>13</v>
      </c>
      <c r="Y508" s="109">
        <f t="shared" si="271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2">IF($Q504&lt;=18,IF(H508&lt;=$Q504,1,0),IF($Q504&lt;=36,IF(H508&lt;=($Q504-18),2,1),IF($Q504&lt;=54,IF(H508&lt;=($Q504-36),3,2),IF($Q504&gt;54,IF(H508&lt;=($Q504-54),4,3)))))</f>
        <v>#N/A</v>
      </c>
      <c r="I509" s="115" t="e">
        <f t="shared" si="272"/>
        <v>#N/A</v>
      </c>
      <c r="J509" s="115" t="e">
        <f t="shared" si="272"/>
        <v>#N/A</v>
      </c>
      <c r="K509" s="115" t="e">
        <f t="shared" si="272"/>
        <v>#N/A</v>
      </c>
      <c r="L509" s="115" t="e">
        <f t="shared" si="272"/>
        <v>#N/A</v>
      </c>
      <c r="M509" s="115" t="e">
        <f t="shared" si="272"/>
        <v>#N/A</v>
      </c>
      <c r="N509" s="115" t="e">
        <f t="shared" si="272"/>
        <v>#N/A</v>
      </c>
      <c r="O509" s="116" t="e">
        <f t="shared" si="272"/>
        <v>#N/A</v>
      </c>
      <c r="P509" s="117" t="e">
        <f>SUM(G509:O509)</f>
        <v>#N/A</v>
      </c>
      <c r="Q509" s="116" t="e">
        <f t="shared" ref="Q509:Y509" si="273">IF($Q504&lt;=18,IF(Q508&lt;=$Q504,1,0),IF($Q504&lt;=36,IF(Q508&lt;=($Q504-18),2,1),IF($Q504&lt;=54,IF(Q508&lt;=($Q504-36),3,2),IF($Q504&gt;54,IF(Q508&lt;=($Q504-54),4,3)))))</f>
        <v>#N/A</v>
      </c>
      <c r="R509" s="116" t="e">
        <f t="shared" si="273"/>
        <v>#N/A</v>
      </c>
      <c r="S509" s="116" t="e">
        <f t="shared" si="273"/>
        <v>#N/A</v>
      </c>
      <c r="T509" s="116" t="e">
        <f t="shared" si="273"/>
        <v>#N/A</v>
      </c>
      <c r="U509" s="116" t="e">
        <f t="shared" si="273"/>
        <v>#N/A</v>
      </c>
      <c r="V509" s="116" t="e">
        <f t="shared" si="273"/>
        <v>#N/A</v>
      </c>
      <c r="W509" s="116" t="e">
        <f t="shared" si="273"/>
        <v>#N/A</v>
      </c>
      <c r="X509" s="116" t="e">
        <f t="shared" si="273"/>
        <v>#N/A</v>
      </c>
      <c r="Y509" s="116" t="e">
        <f t="shared" si="273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4">G29</f>
        <v>10</v>
      </c>
      <c r="H510" s="121">
        <f t="shared" si="274"/>
        <v>10</v>
      </c>
      <c r="I510" s="121">
        <f t="shared" si="274"/>
        <v>10</v>
      </c>
      <c r="J510" s="121">
        <f t="shared" si="274"/>
        <v>10</v>
      </c>
      <c r="K510" s="121">
        <f t="shared" si="274"/>
        <v>10</v>
      </c>
      <c r="L510" s="121">
        <f t="shared" si="274"/>
        <v>10</v>
      </c>
      <c r="M510" s="121">
        <f t="shared" si="274"/>
        <v>10</v>
      </c>
      <c r="N510" s="121">
        <f t="shared" si="274"/>
        <v>10</v>
      </c>
      <c r="O510" s="121">
        <f t="shared" si="274"/>
        <v>10</v>
      </c>
      <c r="P510" s="122">
        <f>SUM(G510:O510)</f>
        <v>90</v>
      </c>
      <c r="Q510" s="123">
        <f t="shared" ref="Q510:Y510" si="275">Q29</f>
        <v>10</v>
      </c>
      <c r="R510" s="121">
        <f t="shared" si="275"/>
        <v>10</v>
      </c>
      <c r="S510" s="121">
        <f t="shared" si="275"/>
        <v>10</v>
      </c>
      <c r="T510" s="121">
        <f t="shared" si="275"/>
        <v>10</v>
      </c>
      <c r="U510" s="121">
        <f t="shared" si="275"/>
        <v>10</v>
      </c>
      <c r="V510" s="121">
        <f t="shared" si="275"/>
        <v>10</v>
      </c>
      <c r="W510" s="121">
        <f t="shared" si="275"/>
        <v>10</v>
      </c>
      <c r="X510" s="121">
        <f t="shared" si="275"/>
        <v>10</v>
      </c>
      <c r="Y510" s="124">
        <f t="shared" si="27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6">IF(H510-H507=-1,3+H509)+IF(H510-H507=0,2+H509)+IF(H510-H507=1,1+H509)+IF(H510-H507=2,H509)+IF(H510-H507=3,IF(H509-1&gt;0,H509-1,0))+IF(H510-H507=4,IF(H509-2&gt;0,H509-2,0))</f>
        <v>0</v>
      </c>
      <c r="I511" s="127">
        <f t="shared" si="276"/>
        <v>0</v>
      </c>
      <c r="J511" s="127">
        <f t="shared" si="276"/>
        <v>0</v>
      </c>
      <c r="K511" s="127">
        <f t="shared" si="276"/>
        <v>0</v>
      </c>
      <c r="L511" s="127">
        <f t="shared" si="276"/>
        <v>0</v>
      </c>
      <c r="M511" s="127">
        <f t="shared" si="276"/>
        <v>0</v>
      </c>
      <c r="N511" s="127">
        <f t="shared" si="276"/>
        <v>0</v>
      </c>
      <c r="O511" s="128">
        <f t="shared" si="276"/>
        <v>0</v>
      </c>
      <c r="P511" s="129">
        <f>SUM(G511:O511)</f>
        <v>0</v>
      </c>
      <c r="Q511" s="130">
        <f t="shared" ref="Q511:Y511" si="277">IF(Q510-Q507=-1,3+Q509)+IF(Q510-Q507=0,2+Q509)+IF(Q510-Q507=1,1+Q509)+IF(Q510-Q507=2,Q509)+IF(Q510-Q507=3,IF(Q509-1&gt;0,Q509-1,0))+IF(Q510-Q507=4,IF(Q509-2&gt;0,Q509-2,0))</f>
        <v>0</v>
      </c>
      <c r="R511" s="131">
        <f t="shared" si="277"/>
        <v>0</v>
      </c>
      <c r="S511" s="131">
        <f t="shared" si="277"/>
        <v>0</v>
      </c>
      <c r="T511" s="131">
        <f t="shared" si="277"/>
        <v>0</v>
      </c>
      <c r="U511" s="131">
        <f t="shared" si="277"/>
        <v>0</v>
      </c>
      <c r="V511" s="131">
        <f t="shared" si="277"/>
        <v>0</v>
      </c>
      <c r="W511" s="131">
        <f t="shared" si="277"/>
        <v>0</v>
      </c>
      <c r="X511" s="131">
        <f t="shared" si="277"/>
        <v>0</v>
      </c>
      <c r="Y511" s="128">
        <f t="shared" si="27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8">IF(G510-G507=-2,4)+IF(G510-G507=-1,3)+IF(G510-G507=0,2)+IF(G510-G507=1,1)+IF(G510-G507&gt;2,0)</f>
        <v>0</v>
      </c>
      <c r="H512" s="134">
        <f t="shared" si="278"/>
        <v>0</v>
      </c>
      <c r="I512" s="134">
        <f t="shared" si="278"/>
        <v>0</v>
      </c>
      <c r="J512" s="134">
        <f t="shared" si="278"/>
        <v>0</v>
      </c>
      <c r="K512" s="134">
        <f t="shared" si="278"/>
        <v>0</v>
      </c>
      <c r="L512" s="134">
        <f t="shared" si="278"/>
        <v>0</v>
      </c>
      <c r="M512" s="134">
        <f t="shared" si="278"/>
        <v>0</v>
      </c>
      <c r="N512" s="134">
        <f t="shared" si="278"/>
        <v>0</v>
      </c>
      <c r="O512" s="135">
        <f t="shared" si="278"/>
        <v>0</v>
      </c>
      <c r="P512" s="136">
        <f>SUM(G512:O512)</f>
        <v>0</v>
      </c>
      <c r="Q512" s="135">
        <f t="shared" ref="Q512:Y512" si="279">IF(Q510-Q507=-2,4)+IF(Q510-Q507=-1,3)+IF(Q510-Q507=0,2)+IF(Q510-Q507=1,1)+IF(Q510-Q507&gt;2,0)</f>
        <v>0</v>
      </c>
      <c r="R512" s="135">
        <f t="shared" si="279"/>
        <v>0</v>
      </c>
      <c r="S512" s="135">
        <f t="shared" si="279"/>
        <v>0</v>
      </c>
      <c r="T512" s="135">
        <f t="shared" si="279"/>
        <v>0</v>
      </c>
      <c r="U512" s="135">
        <f t="shared" si="279"/>
        <v>0</v>
      </c>
      <c r="V512" s="135">
        <f t="shared" si="279"/>
        <v>0</v>
      </c>
      <c r="W512" s="135">
        <f t="shared" si="279"/>
        <v>0</v>
      </c>
      <c r="X512" s="135">
        <f t="shared" si="279"/>
        <v>0</v>
      </c>
      <c r="Y512" s="135">
        <f t="shared" si="27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0">H510-H507</f>
        <v>6</v>
      </c>
      <c r="I513" s="24">
        <f t="shared" si="280"/>
        <v>5</v>
      </c>
      <c r="J513" s="24">
        <f t="shared" si="280"/>
        <v>6</v>
      </c>
      <c r="K513" s="24">
        <f t="shared" si="280"/>
        <v>7</v>
      </c>
      <c r="L513" s="24">
        <f t="shared" si="280"/>
        <v>5</v>
      </c>
      <c r="M513" s="24">
        <f t="shared" si="280"/>
        <v>7</v>
      </c>
      <c r="N513" s="24">
        <f t="shared" si="280"/>
        <v>5</v>
      </c>
      <c r="O513" s="15">
        <f t="shared" si="280"/>
        <v>7</v>
      </c>
      <c r="P513" s="15"/>
      <c r="Q513" s="15">
        <f t="shared" ref="Q513:Y513" si="281">Q510-Q507</f>
        <v>6</v>
      </c>
      <c r="R513" s="15">
        <f t="shared" si="281"/>
        <v>6</v>
      </c>
      <c r="S513" s="15">
        <f t="shared" si="281"/>
        <v>7</v>
      </c>
      <c r="T513" s="15">
        <f t="shared" si="281"/>
        <v>5</v>
      </c>
      <c r="U513" s="15">
        <f t="shared" si="281"/>
        <v>7</v>
      </c>
      <c r="V513" s="15">
        <f t="shared" si="281"/>
        <v>6</v>
      </c>
      <c r="W513" s="15">
        <f t="shared" si="281"/>
        <v>6</v>
      </c>
      <c r="X513" s="15">
        <f t="shared" si="281"/>
        <v>5</v>
      </c>
      <c r="Y513" s="15">
        <f t="shared" si="28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37684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2">H$9</f>
        <v>4</v>
      </c>
      <c r="I530" s="103">
        <f t="shared" si="282"/>
        <v>5</v>
      </c>
      <c r="J530" s="103">
        <f t="shared" si="282"/>
        <v>4</v>
      </c>
      <c r="K530" s="103">
        <f t="shared" si="282"/>
        <v>3</v>
      </c>
      <c r="L530" s="103">
        <f t="shared" si="282"/>
        <v>5</v>
      </c>
      <c r="M530" s="103">
        <f t="shared" si="282"/>
        <v>3</v>
      </c>
      <c r="N530" s="103">
        <f t="shared" si="282"/>
        <v>5</v>
      </c>
      <c r="O530" s="103">
        <f t="shared" si="282"/>
        <v>3</v>
      </c>
      <c r="P530" s="104">
        <f>SUM(G530:O530)</f>
        <v>36</v>
      </c>
      <c r="Q530" s="103">
        <f t="shared" ref="Q530:Y530" si="283">Q$9</f>
        <v>4</v>
      </c>
      <c r="R530" s="105">
        <f t="shared" si="283"/>
        <v>4</v>
      </c>
      <c r="S530" s="105">
        <f t="shared" si="283"/>
        <v>3</v>
      </c>
      <c r="T530" s="105">
        <f t="shared" si="283"/>
        <v>5</v>
      </c>
      <c r="U530" s="105">
        <f t="shared" si="283"/>
        <v>3</v>
      </c>
      <c r="V530" s="105">
        <f t="shared" si="283"/>
        <v>4</v>
      </c>
      <c r="W530" s="105">
        <f t="shared" si="283"/>
        <v>4</v>
      </c>
      <c r="X530" s="105">
        <f t="shared" si="283"/>
        <v>5</v>
      </c>
      <c r="Y530" s="106">
        <f t="shared" si="28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284">H$10</f>
        <v>8</v>
      </c>
      <c r="I531" s="108">
        <f t="shared" si="284"/>
        <v>12</v>
      </c>
      <c r="J531" s="108">
        <f t="shared" si="284"/>
        <v>14</v>
      </c>
      <c r="K531" s="108">
        <f t="shared" si="284"/>
        <v>2</v>
      </c>
      <c r="L531" s="108">
        <f t="shared" si="284"/>
        <v>10</v>
      </c>
      <c r="M531" s="108">
        <f t="shared" si="284"/>
        <v>18</v>
      </c>
      <c r="N531" s="108">
        <f t="shared" si="284"/>
        <v>16</v>
      </c>
      <c r="O531" s="109">
        <f t="shared" si="284"/>
        <v>6</v>
      </c>
      <c r="P531" s="110"/>
      <c r="Q531" s="111">
        <f t="shared" ref="Q531:Y531" si="285">Q$10</f>
        <v>1</v>
      </c>
      <c r="R531" s="112">
        <f t="shared" si="285"/>
        <v>9</v>
      </c>
      <c r="S531" s="112">
        <f t="shared" si="285"/>
        <v>11</v>
      </c>
      <c r="T531" s="112">
        <f t="shared" si="285"/>
        <v>5</v>
      </c>
      <c r="U531" s="112">
        <f t="shared" si="285"/>
        <v>17</v>
      </c>
      <c r="V531" s="112">
        <f t="shared" si="285"/>
        <v>15</v>
      </c>
      <c r="W531" s="112">
        <f t="shared" si="285"/>
        <v>3</v>
      </c>
      <c r="X531" s="112">
        <f t="shared" si="285"/>
        <v>13</v>
      </c>
      <c r="Y531" s="109">
        <f t="shared" si="28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6">IF($Q527&lt;=18,IF(H531&lt;=$Q527,1,0),IF($Q527&lt;=36,IF(H531&lt;=($Q527-18),2,1),IF($Q527&lt;=54,IF(H531&lt;=($Q527-36),3,2),IF($Q527&gt;54,IF(H531&lt;=($Q527-54),4,3)))))</f>
        <v>#N/A</v>
      </c>
      <c r="I532" s="115" t="e">
        <f t="shared" si="286"/>
        <v>#N/A</v>
      </c>
      <c r="J532" s="115" t="e">
        <f t="shared" si="286"/>
        <v>#N/A</v>
      </c>
      <c r="K532" s="115" t="e">
        <f t="shared" si="286"/>
        <v>#N/A</v>
      </c>
      <c r="L532" s="115" t="e">
        <f t="shared" si="286"/>
        <v>#N/A</v>
      </c>
      <c r="M532" s="115" t="e">
        <f t="shared" si="286"/>
        <v>#N/A</v>
      </c>
      <c r="N532" s="115" t="e">
        <f t="shared" si="286"/>
        <v>#N/A</v>
      </c>
      <c r="O532" s="116" t="e">
        <f t="shared" si="286"/>
        <v>#N/A</v>
      </c>
      <c r="P532" s="117" t="e">
        <f>SUM(G532:O532)</f>
        <v>#N/A</v>
      </c>
      <c r="Q532" s="116" t="e">
        <f t="shared" ref="Q532:Y532" si="287">IF($Q527&lt;=18,IF(Q531&lt;=$Q527,1,0),IF($Q527&lt;=36,IF(Q531&lt;=($Q527-18),2,1),IF($Q527&lt;=54,IF(Q531&lt;=($Q527-36),3,2),IF($Q527&gt;54,IF(Q531&lt;=($Q527-54),4,3)))))</f>
        <v>#N/A</v>
      </c>
      <c r="R532" s="116" t="e">
        <f t="shared" si="287"/>
        <v>#N/A</v>
      </c>
      <c r="S532" s="116" t="e">
        <f t="shared" si="287"/>
        <v>#N/A</v>
      </c>
      <c r="T532" s="116" t="e">
        <f t="shared" si="287"/>
        <v>#N/A</v>
      </c>
      <c r="U532" s="116" t="e">
        <f t="shared" si="287"/>
        <v>#N/A</v>
      </c>
      <c r="V532" s="116" t="e">
        <f t="shared" si="287"/>
        <v>#N/A</v>
      </c>
      <c r="W532" s="116" t="e">
        <f t="shared" si="287"/>
        <v>#N/A</v>
      </c>
      <c r="X532" s="116" t="e">
        <f t="shared" si="287"/>
        <v>#N/A</v>
      </c>
      <c r="Y532" s="116" t="e">
        <f t="shared" si="287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8">G30</f>
        <v>10</v>
      </c>
      <c r="H533" s="121">
        <f t="shared" si="288"/>
        <v>10</v>
      </c>
      <c r="I533" s="121">
        <f t="shared" si="288"/>
        <v>10</v>
      </c>
      <c r="J533" s="121">
        <f t="shared" si="288"/>
        <v>10</v>
      </c>
      <c r="K533" s="121">
        <f t="shared" si="288"/>
        <v>10</v>
      </c>
      <c r="L533" s="121">
        <f t="shared" si="288"/>
        <v>10</v>
      </c>
      <c r="M533" s="121">
        <f t="shared" si="288"/>
        <v>10</v>
      </c>
      <c r="N533" s="121">
        <f t="shared" si="288"/>
        <v>10</v>
      </c>
      <c r="O533" s="121">
        <f t="shared" si="288"/>
        <v>10</v>
      </c>
      <c r="P533" s="122">
        <f>SUM(G533:O533)</f>
        <v>90</v>
      </c>
      <c r="Q533" s="123">
        <f t="shared" ref="Q533:Y533" si="289">Q30</f>
        <v>10</v>
      </c>
      <c r="R533" s="121">
        <f t="shared" si="289"/>
        <v>10</v>
      </c>
      <c r="S533" s="121">
        <f t="shared" si="289"/>
        <v>10</v>
      </c>
      <c r="T533" s="121">
        <f t="shared" si="289"/>
        <v>10</v>
      </c>
      <c r="U533" s="121">
        <f t="shared" si="289"/>
        <v>10</v>
      </c>
      <c r="V533" s="121">
        <f t="shared" si="289"/>
        <v>10</v>
      </c>
      <c r="W533" s="121">
        <f t="shared" si="289"/>
        <v>10</v>
      </c>
      <c r="X533" s="121">
        <f t="shared" si="289"/>
        <v>10</v>
      </c>
      <c r="Y533" s="124">
        <f t="shared" si="289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0">IF(H533-H530=-1,3+H532)+IF(H533-H530=0,2+H532)+IF(H533-H530=1,1+H532)+IF(H533-H530=2,H532)+IF(H533-H530=3,IF(H532-1&gt;0,H532-1,0))+IF(H533-H530=4,IF(H532-2&gt;0,H532-2,0))</f>
        <v>0</v>
      </c>
      <c r="I534" s="127">
        <f t="shared" si="290"/>
        <v>0</v>
      </c>
      <c r="J534" s="127">
        <f t="shared" si="290"/>
        <v>0</v>
      </c>
      <c r="K534" s="127">
        <f t="shared" si="290"/>
        <v>0</v>
      </c>
      <c r="L534" s="127">
        <f t="shared" si="290"/>
        <v>0</v>
      </c>
      <c r="M534" s="127">
        <f t="shared" si="290"/>
        <v>0</v>
      </c>
      <c r="N534" s="127">
        <f t="shared" si="290"/>
        <v>0</v>
      </c>
      <c r="O534" s="128">
        <f t="shared" si="290"/>
        <v>0</v>
      </c>
      <c r="P534" s="129">
        <f>SUM(G534:O534)</f>
        <v>0</v>
      </c>
      <c r="Q534" s="130">
        <f t="shared" ref="Q534:Y534" si="291">IF(Q533-Q530=-1,3+Q532)+IF(Q533-Q530=0,2+Q532)+IF(Q533-Q530=1,1+Q532)+IF(Q533-Q530=2,Q532)+IF(Q533-Q530=3,IF(Q532-1&gt;0,Q532-1,0))+IF(Q533-Q530=4,IF(Q532-2&gt;0,Q532-2,0))</f>
        <v>0</v>
      </c>
      <c r="R534" s="131">
        <f t="shared" si="291"/>
        <v>0</v>
      </c>
      <c r="S534" s="131">
        <f t="shared" si="291"/>
        <v>0</v>
      </c>
      <c r="T534" s="131">
        <f t="shared" si="291"/>
        <v>0</v>
      </c>
      <c r="U534" s="131">
        <f t="shared" si="291"/>
        <v>0</v>
      </c>
      <c r="V534" s="131">
        <f t="shared" si="291"/>
        <v>0</v>
      </c>
      <c r="W534" s="131">
        <f t="shared" si="291"/>
        <v>0</v>
      </c>
      <c r="X534" s="131">
        <f t="shared" si="291"/>
        <v>0</v>
      </c>
      <c r="Y534" s="128">
        <f t="shared" si="291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2">IF(G533-G530=-2,4)+IF(G533-G530=-1,3)+IF(G533-G530=0,2)+IF(G533-G530=1,1)+IF(G533-G530&gt;2,0)</f>
        <v>0</v>
      </c>
      <c r="H535" s="134">
        <f t="shared" si="292"/>
        <v>0</v>
      </c>
      <c r="I535" s="134">
        <f t="shared" si="292"/>
        <v>0</v>
      </c>
      <c r="J535" s="134">
        <f t="shared" si="292"/>
        <v>0</v>
      </c>
      <c r="K535" s="134">
        <f t="shared" si="292"/>
        <v>0</v>
      </c>
      <c r="L535" s="134">
        <f t="shared" si="292"/>
        <v>0</v>
      </c>
      <c r="M535" s="134">
        <f t="shared" si="292"/>
        <v>0</v>
      </c>
      <c r="N535" s="134">
        <f t="shared" si="292"/>
        <v>0</v>
      </c>
      <c r="O535" s="135">
        <f t="shared" si="292"/>
        <v>0</v>
      </c>
      <c r="P535" s="136">
        <f>SUM(G535:O535)</f>
        <v>0</v>
      </c>
      <c r="Q535" s="135">
        <f t="shared" ref="Q535:Y535" si="293">IF(Q533-Q530=-2,4)+IF(Q533-Q530=-1,3)+IF(Q533-Q530=0,2)+IF(Q533-Q530=1,1)+IF(Q533-Q530&gt;2,0)</f>
        <v>0</v>
      </c>
      <c r="R535" s="135">
        <f t="shared" si="293"/>
        <v>0</v>
      </c>
      <c r="S535" s="135">
        <f t="shared" si="293"/>
        <v>0</v>
      </c>
      <c r="T535" s="135">
        <f t="shared" si="293"/>
        <v>0</v>
      </c>
      <c r="U535" s="135">
        <f t="shared" si="293"/>
        <v>0</v>
      </c>
      <c r="V535" s="135">
        <f t="shared" si="293"/>
        <v>0</v>
      </c>
      <c r="W535" s="135">
        <f t="shared" si="293"/>
        <v>0</v>
      </c>
      <c r="X535" s="135">
        <f t="shared" si="293"/>
        <v>0</v>
      </c>
      <c r="Y535" s="135">
        <f t="shared" si="293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4">H533-H530</f>
        <v>6</v>
      </c>
      <c r="I536" s="24">
        <f t="shared" si="294"/>
        <v>5</v>
      </c>
      <c r="J536" s="24">
        <f t="shared" si="294"/>
        <v>6</v>
      </c>
      <c r="K536" s="24">
        <f t="shared" si="294"/>
        <v>7</v>
      </c>
      <c r="L536" s="24">
        <f t="shared" si="294"/>
        <v>5</v>
      </c>
      <c r="M536" s="24">
        <f t="shared" si="294"/>
        <v>7</v>
      </c>
      <c r="N536" s="24">
        <f t="shared" si="294"/>
        <v>5</v>
      </c>
      <c r="O536" s="15">
        <f t="shared" si="294"/>
        <v>7</v>
      </c>
      <c r="P536" s="15"/>
      <c r="Q536" s="15">
        <f t="shared" ref="Q536:Y536" si="295">Q533-Q530</f>
        <v>6</v>
      </c>
      <c r="R536" s="15">
        <f t="shared" si="295"/>
        <v>6</v>
      </c>
      <c r="S536" s="15">
        <f t="shared" si="295"/>
        <v>7</v>
      </c>
      <c r="T536" s="15">
        <f t="shared" si="295"/>
        <v>5</v>
      </c>
      <c r="U536" s="15">
        <f t="shared" si="295"/>
        <v>7</v>
      </c>
      <c r="V536" s="15">
        <f t="shared" si="295"/>
        <v>6</v>
      </c>
      <c r="W536" s="15">
        <f t="shared" si="295"/>
        <v>6</v>
      </c>
      <c r="X536" s="15">
        <f t="shared" si="295"/>
        <v>5</v>
      </c>
      <c r="Y536" s="15">
        <f t="shared" si="295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37684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6">H$9</f>
        <v>4</v>
      </c>
      <c r="I553" s="103">
        <f t="shared" si="296"/>
        <v>5</v>
      </c>
      <c r="J553" s="103">
        <f t="shared" si="296"/>
        <v>4</v>
      </c>
      <c r="K553" s="103">
        <f t="shared" si="296"/>
        <v>3</v>
      </c>
      <c r="L553" s="103">
        <f t="shared" si="296"/>
        <v>5</v>
      </c>
      <c r="M553" s="103">
        <f t="shared" si="296"/>
        <v>3</v>
      </c>
      <c r="N553" s="103">
        <f t="shared" si="296"/>
        <v>5</v>
      </c>
      <c r="O553" s="103">
        <f t="shared" si="296"/>
        <v>3</v>
      </c>
      <c r="P553" s="104">
        <f>SUM(G553:O553)</f>
        <v>36</v>
      </c>
      <c r="Q553" s="103">
        <f t="shared" ref="Q553:Y553" si="297">Q$9</f>
        <v>4</v>
      </c>
      <c r="R553" s="105">
        <f t="shared" si="297"/>
        <v>4</v>
      </c>
      <c r="S553" s="105">
        <f t="shared" si="297"/>
        <v>3</v>
      </c>
      <c r="T553" s="105">
        <f t="shared" si="297"/>
        <v>5</v>
      </c>
      <c r="U553" s="105">
        <f t="shared" si="297"/>
        <v>3</v>
      </c>
      <c r="V553" s="105">
        <f t="shared" si="297"/>
        <v>4</v>
      </c>
      <c r="W553" s="105">
        <f t="shared" si="297"/>
        <v>4</v>
      </c>
      <c r="X553" s="105">
        <f t="shared" si="297"/>
        <v>5</v>
      </c>
      <c r="Y553" s="106">
        <f t="shared" si="297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298">H$10</f>
        <v>8</v>
      </c>
      <c r="I554" s="108">
        <f t="shared" si="298"/>
        <v>12</v>
      </c>
      <c r="J554" s="108">
        <f t="shared" si="298"/>
        <v>14</v>
      </c>
      <c r="K554" s="108">
        <f t="shared" si="298"/>
        <v>2</v>
      </c>
      <c r="L554" s="108">
        <f t="shared" si="298"/>
        <v>10</v>
      </c>
      <c r="M554" s="108">
        <f t="shared" si="298"/>
        <v>18</v>
      </c>
      <c r="N554" s="108">
        <f t="shared" si="298"/>
        <v>16</v>
      </c>
      <c r="O554" s="109">
        <f t="shared" si="298"/>
        <v>6</v>
      </c>
      <c r="P554" s="110"/>
      <c r="Q554" s="111">
        <f t="shared" ref="Q554:Y554" si="299">Q$10</f>
        <v>1</v>
      </c>
      <c r="R554" s="112">
        <f t="shared" si="299"/>
        <v>9</v>
      </c>
      <c r="S554" s="112">
        <f t="shared" si="299"/>
        <v>11</v>
      </c>
      <c r="T554" s="112">
        <f t="shared" si="299"/>
        <v>5</v>
      </c>
      <c r="U554" s="112">
        <f t="shared" si="299"/>
        <v>17</v>
      </c>
      <c r="V554" s="112">
        <f t="shared" si="299"/>
        <v>15</v>
      </c>
      <c r="W554" s="112">
        <f t="shared" si="299"/>
        <v>3</v>
      </c>
      <c r="X554" s="112">
        <f t="shared" si="299"/>
        <v>13</v>
      </c>
      <c r="Y554" s="109">
        <f t="shared" si="299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0">IF($Q550&lt;=18,IF(H554&lt;=$Q550,1,0),IF($Q550&lt;=36,IF(H554&lt;=($Q550-18),2,1),IF($Q550&lt;=54,IF(H554&lt;=($Q550-36),3,2),IF($Q550&gt;54,IF(H554&lt;=($Q550-54),4,3)))))</f>
        <v>#N/A</v>
      </c>
      <c r="I555" s="115" t="e">
        <f t="shared" si="300"/>
        <v>#N/A</v>
      </c>
      <c r="J555" s="115" t="e">
        <f t="shared" si="300"/>
        <v>#N/A</v>
      </c>
      <c r="K555" s="115" t="e">
        <f t="shared" si="300"/>
        <v>#N/A</v>
      </c>
      <c r="L555" s="115" t="e">
        <f t="shared" si="300"/>
        <v>#N/A</v>
      </c>
      <c r="M555" s="115" t="e">
        <f t="shared" si="300"/>
        <v>#N/A</v>
      </c>
      <c r="N555" s="115" t="e">
        <f t="shared" si="300"/>
        <v>#N/A</v>
      </c>
      <c r="O555" s="116" t="e">
        <f t="shared" si="300"/>
        <v>#N/A</v>
      </c>
      <c r="P555" s="117" t="e">
        <f>SUM(G555:O555)</f>
        <v>#N/A</v>
      </c>
      <c r="Q555" s="116" t="e">
        <f t="shared" ref="Q555:Y555" si="301">IF($Q550&lt;=18,IF(Q554&lt;=$Q550,1,0),IF($Q550&lt;=36,IF(Q554&lt;=($Q550-18),2,1),IF($Q550&lt;=54,IF(Q554&lt;=($Q550-36),3,2),IF($Q550&gt;54,IF(Q554&lt;=($Q550-54),4,3)))))</f>
        <v>#N/A</v>
      </c>
      <c r="R555" s="116" t="e">
        <f t="shared" si="301"/>
        <v>#N/A</v>
      </c>
      <c r="S555" s="116" t="e">
        <f t="shared" si="301"/>
        <v>#N/A</v>
      </c>
      <c r="T555" s="116" t="e">
        <f t="shared" si="301"/>
        <v>#N/A</v>
      </c>
      <c r="U555" s="116" t="e">
        <f t="shared" si="301"/>
        <v>#N/A</v>
      </c>
      <c r="V555" s="116" t="e">
        <f t="shared" si="301"/>
        <v>#N/A</v>
      </c>
      <c r="W555" s="116" t="e">
        <f t="shared" si="301"/>
        <v>#N/A</v>
      </c>
      <c r="X555" s="116" t="e">
        <f t="shared" si="301"/>
        <v>#N/A</v>
      </c>
      <c r="Y555" s="116" t="e">
        <f t="shared" si="301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2">G31</f>
        <v>10</v>
      </c>
      <c r="H556" s="121">
        <f t="shared" si="302"/>
        <v>10</v>
      </c>
      <c r="I556" s="121">
        <f t="shared" si="302"/>
        <v>10</v>
      </c>
      <c r="J556" s="121">
        <f t="shared" si="302"/>
        <v>10</v>
      </c>
      <c r="K556" s="121">
        <f t="shared" si="302"/>
        <v>10</v>
      </c>
      <c r="L556" s="121">
        <f t="shared" si="302"/>
        <v>10</v>
      </c>
      <c r="M556" s="121">
        <f t="shared" si="302"/>
        <v>10</v>
      </c>
      <c r="N556" s="121">
        <f t="shared" si="302"/>
        <v>10</v>
      </c>
      <c r="O556" s="121">
        <f t="shared" si="302"/>
        <v>10</v>
      </c>
      <c r="P556" s="122">
        <f>SUM(G556:O556)</f>
        <v>90</v>
      </c>
      <c r="Q556" s="123">
        <f t="shared" ref="Q556:Y556" si="303">Q31</f>
        <v>10</v>
      </c>
      <c r="R556" s="121">
        <f t="shared" si="303"/>
        <v>10</v>
      </c>
      <c r="S556" s="121">
        <f t="shared" si="303"/>
        <v>10</v>
      </c>
      <c r="T556" s="121">
        <f t="shared" si="303"/>
        <v>10</v>
      </c>
      <c r="U556" s="121">
        <f t="shared" si="303"/>
        <v>10</v>
      </c>
      <c r="V556" s="121">
        <f t="shared" si="303"/>
        <v>10</v>
      </c>
      <c r="W556" s="121">
        <f t="shared" si="303"/>
        <v>10</v>
      </c>
      <c r="X556" s="121">
        <f t="shared" si="303"/>
        <v>10</v>
      </c>
      <c r="Y556" s="124">
        <f t="shared" si="3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4">IF(H556-H553=-1,3+H555)+IF(H556-H553=0,2+H555)+IF(H556-H553=1,1+H555)+IF(H556-H553=2,H555)+IF(H556-H553=3,IF(H555-1&gt;0,H555-1,0))+IF(H556-H553=4,IF(H555-2&gt;0,H555-2,0))</f>
        <v>0</v>
      </c>
      <c r="I557" s="127">
        <f t="shared" si="304"/>
        <v>0</v>
      </c>
      <c r="J557" s="127">
        <f t="shared" si="304"/>
        <v>0</v>
      </c>
      <c r="K557" s="127">
        <f t="shared" si="304"/>
        <v>0</v>
      </c>
      <c r="L557" s="127">
        <f t="shared" si="304"/>
        <v>0</v>
      </c>
      <c r="M557" s="127">
        <f t="shared" si="304"/>
        <v>0</v>
      </c>
      <c r="N557" s="127">
        <f t="shared" si="304"/>
        <v>0</v>
      </c>
      <c r="O557" s="128">
        <f t="shared" si="304"/>
        <v>0</v>
      </c>
      <c r="P557" s="129">
        <f>SUM(G557:O557)</f>
        <v>0</v>
      </c>
      <c r="Q557" s="130">
        <f t="shared" ref="Q557:Y557" si="305">IF(Q556-Q553=-1,3+Q555)+IF(Q556-Q553=0,2+Q555)+IF(Q556-Q553=1,1+Q555)+IF(Q556-Q553=2,Q555)+IF(Q556-Q553=3,IF(Q555-1&gt;0,Q555-1,0))+IF(Q556-Q553=4,IF(Q555-2&gt;0,Q555-2,0))</f>
        <v>0</v>
      </c>
      <c r="R557" s="131">
        <f t="shared" si="305"/>
        <v>0</v>
      </c>
      <c r="S557" s="131">
        <f t="shared" si="305"/>
        <v>0</v>
      </c>
      <c r="T557" s="131">
        <f t="shared" si="305"/>
        <v>0</v>
      </c>
      <c r="U557" s="131">
        <f t="shared" si="305"/>
        <v>0</v>
      </c>
      <c r="V557" s="131">
        <f t="shared" si="305"/>
        <v>0</v>
      </c>
      <c r="W557" s="131">
        <f t="shared" si="305"/>
        <v>0</v>
      </c>
      <c r="X557" s="131">
        <f t="shared" si="305"/>
        <v>0</v>
      </c>
      <c r="Y557" s="128">
        <f t="shared" si="3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6">IF(G556-G553=-2,4)+IF(G556-G553=-1,3)+IF(G556-G553=0,2)+IF(G556-G553=1,1)+IF(G556-G553&gt;2,0)</f>
        <v>0</v>
      </c>
      <c r="H558" s="134">
        <f t="shared" si="306"/>
        <v>0</v>
      </c>
      <c r="I558" s="134">
        <f t="shared" si="306"/>
        <v>0</v>
      </c>
      <c r="J558" s="134">
        <f t="shared" si="306"/>
        <v>0</v>
      </c>
      <c r="K558" s="134">
        <f t="shared" si="306"/>
        <v>0</v>
      </c>
      <c r="L558" s="134">
        <f t="shared" si="306"/>
        <v>0</v>
      </c>
      <c r="M558" s="134">
        <f t="shared" si="306"/>
        <v>0</v>
      </c>
      <c r="N558" s="134">
        <f t="shared" si="306"/>
        <v>0</v>
      </c>
      <c r="O558" s="135">
        <f t="shared" si="306"/>
        <v>0</v>
      </c>
      <c r="P558" s="136">
        <f>SUM(G558:O558)</f>
        <v>0</v>
      </c>
      <c r="Q558" s="135">
        <f t="shared" ref="Q558:Y558" si="307">IF(Q556-Q553=-2,4)+IF(Q556-Q553=-1,3)+IF(Q556-Q553=0,2)+IF(Q556-Q553=1,1)+IF(Q556-Q553&gt;2,0)</f>
        <v>0</v>
      </c>
      <c r="R558" s="135">
        <f t="shared" si="307"/>
        <v>0</v>
      </c>
      <c r="S558" s="135">
        <f t="shared" si="307"/>
        <v>0</v>
      </c>
      <c r="T558" s="135">
        <f t="shared" si="307"/>
        <v>0</v>
      </c>
      <c r="U558" s="135">
        <f t="shared" si="307"/>
        <v>0</v>
      </c>
      <c r="V558" s="135">
        <f t="shared" si="307"/>
        <v>0</v>
      </c>
      <c r="W558" s="135">
        <f t="shared" si="307"/>
        <v>0</v>
      </c>
      <c r="X558" s="135">
        <f t="shared" si="307"/>
        <v>0</v>
      </c>
      <c r="Y558" s="135">
        <f t="shared" si="3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8">H556-H553</f>
        <v>6</v>
      </c>
      <c r="I559" s="24">
        <f t="shared" si="308"/>
        <v>5</v>
      </c>
      <c r="J559" s="24">
        <f t="shared" si="308"/>
        <v>6</v>
      </c>
      <c r="K559" s="24">
        <f t="shared" si="308"/>
        <v>7</v>
      </c>
      <c r="L559" s="24">
        <f t="shared" si="308"/>
        <v>5</v>
      </c>
      <c r="M559" s="24">
        <f t="shared" si="308"/>
        <v>7</v>
      </c>
      <c r="N559" s="24">
        <f t="shared" si="308"/>
        <v>5</v>
      </c>
      <c r="O559" s="15">
        <f t="shared" si="308"/>
        <v>7</v>
      </c>
      <c r="P559" s="15"/>
      <c r="Q559" s="15">
        <f t="shared" ref="Q559:Y559" si="309">Q556-Q553</f>
        <v>6</v>
      </c>
      <c r="R559" s="15">
        <f t="shared" si="309"/>
        <v>6</v>
      </c>
      <c r="S559" s="15">
        <f t="shared" si="309"/>
        <v>7</v>
      </c>
      <c r="T559" s="15">
        <f t="shared" si="309"/>
        <v>5</v>
      </c>
      <c r="U559" s="15">
        <f t="shared" si="309"/>
        <v>7</v>
      </c>
      <c r="V559" s="15">
        <f t="shared" si="309"/>
        <v>6</v>
      </c>
      <c r="W559" s="15">
        <f t="shared" si="309"/>
        <v>6</v>
      </c>
      <c r="X559" s="15">
        <f t="shared" si="309"/>
        <v>5</v>
      </c>
      <c r="Y559" s="15">
        <f t="shared" si="3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37684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0">H$9</f>
        <v>4</v>
      </c>
      <c r="I576" s="103">
        <f t="shared" si="310"/>
        <v>5</v>
      </c>
      <c r="J576" s="103">
        <f t="shared" si="310"/>
        <v>4</v>
      </c>
      <c r="K576" s="103">
        <f t="shared" si="310"/>
        <v>3</v>
      </c>
      <c r="L576" s="103">
        <f t="shared" si="310"/>
        <v>5</v>
      </c>
      <c r="M576" s="103">
        <f t="shared" si="310"/>
        <v>3</v>
      </c>
      <c r="N576" s="103">
        <f t="shared" si="310"/>
        <v>5</v>
      </c>
      <c r="O576" s="103">
        <f t="shared" si="310"/>
        <v>3</v>
      </c>
      <c r="P576" s="104">
        <f>SUM(G576:O576)</f>
        <v>36</v>
      </c>
      <c r="Q576" s="103">
        <f t="shared" ref="Q576:Y576" si="311">Q$9</f>
        <v>4</v>
      </c>
      <c r="R576" s="105">
        <f t="shared" si="311"/>
        <v>4</v>
      </c>
      <c r="S576" s="105">
        <f t="shared" si="311"/>
        <v>3</v>
      </c>
      <c r="T576" s="105">
        <f t="shared" si="311"/>
        <v>5</v>
      </c>
      <c r="U576" s="105">
        <f t="shared" si="311"/>
        <v>3</v>
      </c>
      <c r="V576" s="105">
        <f t="shared" si="311"/>
        <v>4</v>
      </c>
      <c r="W576" s="105">
        <f t="shared" si="311"/>
        <v>4</v>
      </c>
      <c r="X576" s="105">
        <f t="shared" si="311"/>
        <v>5</v>
      </c>
      <c r="Y576" s="106">
        <f t="shared" si="3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312">H$10</f>
        <v>8</v>
      </c>
      <c r="I577" s="108">
        <f t="shared" si="312"/>
        <v>12</v>
      </c>
      <c r="J577" s="108">
        <f t="shared" si="312"/>
        <v>14</v>
      </c>
      <c r="K577" s="108">
        <f t="shared" si="312"/>
        <v>2</v>
      </c>
      <c r="L577" s="108">
        <f t="shared" si="312"/>
        <v>10</v>
      </c>
      <c r="M577" s="108">
        <f t="shared" si="312"/>
        <v>18</v>
      </c>
      <c r="N577" s="108">
        <f t="shared" si="312"/>
        <v>16</v>
      </c>
      <c r="O577" s="109">
        <f t="shared" si="312"/>
        <v>6</v>
      </c>
      <c r="P577" s="110"/>
      <c r="Q577" s="111">
        <f t="shared" ref="Q577:Y577" si="313">Q$10</f>
        <v>1</v>
      </c>
      <c r="R577" s="112">
        <f t="shared" si="313"/>
        <v>9</v>
      </c>
      <c r="S577" s="112">
        <f t="shared" si="313"/>
        <v>11</v>
      </c>
      <c r="T577" s="112">
        <f t="shared" si="313"/>
        <v>5</v>
      </c>
      <c r="U577" s="112">
        <f t="shared" si="313"/>
        <v>17</v>
      </c>
      <c r="V577" s="112">
        <f t="shared" si="313"/>
        <v>15</v>
      </c>
      <c r="W577" s="112">
        <f t="shared" si="313"/>
        <v>3</v>
      </c>
      <c r="X577" s="112">
        <f t="shared" si="313"/>
        <v>13</v>
      </c>
      <c r="Y577" s="109">
        <f t="shared" si="3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4">IF($Q573&lt;=18,IF(H577&lt;=$Q573,1,0),IF($Q573&lt;=36,IF(H577&lt;=($Q573-18),2,1),IF($Q573&lt;=54,IF(H577&lt;=($Q573-36),3,2),IF($Q573&gt;54,IF(H577&lt;=($Q573-54),4,3)))))</f>
        <v>#N/A</v>
      </c>
      <c r="I578" s="115" t="e">
        <f t="shared" si="314"/>
        <v>#N/A</v>
      </c>
      <c r="J578" s="115" t="e">
        <f t="shared" si="314"/>
        <v>#N/A</v>
      </c>
      <c r="K578" s="115" t="e">
        <f t="shared" si="314"/>
        <v>#N/A</v>
      </c>
      <c r="L578" s="115" t="e">
        <f t="shared" si="314"/>
        <v>#N/A</v>
      </c>
      <c r="M578" s="115" t="e">
        <f t="shared" si="314"/>
        <v>#N/A</v>
      </c>
      <c r="N578" s="115" t="e">
        <f t="shared" si="314"/>
        <v>#N/A</v>
      </c>
      <c r="O578" s="116" t="e">
        <f t="shared" si="314"/>
        <v>#N/A</v>
      </c>
      <c r="P578" s="117" t="e">
        <f>SUM(G578:O578)</f>
        <v>#N/A</v>
      </c>
      <c r="Q578" s="116" t="e">
        <f t="shared" ref="Q578:Y578" si="315">IF($Q573&lt;=18,IF(Q577&lt;=$Q573,1,0),IF($Q573&lt;=36,IF(Q577&lt;=($Q573-18),2,1),IF($Q573&lt;=54,IF(Q577&lt;=($Q573-36),3,2),IF($Q573&gt;54,IF(Q577&lt;=($Q573-54),4,3)))))</f>
        <v>#N/A</v>
      </c>
      <c r="R578" s="116" t="e">
        <f t="shared" si="315"/>
        <v>#N/A</v>
      </c>
      <c r="S578" s="116" t="e">
        <f t="shared" si="315"/>
        <v>#N/A</v>
      </c>
      <c r="T578" s="116" t="e">
        <f t="shared" si="315"/>
        <v>#N/A</v>
      </c>
      <c r="U578" s="116" t="e">
        <f t="shared" si="315"/>
        <v>#N/A</v>
      </c>
      <c r="V578" s="116" t="e">
        <f t="shared" si="315"/>
        <v>#N/A</v>
      </c>
      <c r="W578" s="116" t="e">
        <f t="shared" si="315"/>
        <v>#N/A</v>
      </c>
      <c r="X578" s="116" t="e">
        <f t="shared" si="315"/>
        <v>#N/A</v>
      </c>
      <c r="Y578" s="116" t="e">
        <f t="shared" si="315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6">G32</f>
        <v>10</v>
      </c>
      <c r="H579" s="121">
        <f t="shared" si="316"/>
        <v>10</v>
      </c>
      <c r="I579" s="121">
        <f t="shared" si="316"/>
        <v>10</v>
      </c>
      <c r="J579" s="121">
        <f t="shared" si="316"/>
        <v>10</v>
      </c>
      <c r="K579" s="121">
        <f t="shared" si="316"/>
        <v>10</v>
      </c>
      <c r="L579" s="121">
        <f t="shared" si="316"/>
        <v>10</v>
      </c>
      <c r="M579" s="121">
        <f t="shared" si="316"/>
        <v>10</v>
      </c>
      <c r="N579" s="121">
        <f t="shared" si="316"/>
        <v>10</v>
      </c>
      <c r="O579" s="121">
        <f t="shared" si="316"/>
        <v>10</v>
      </c>
      <c r="P579" s="122">
        <f>SUM(G579:O579)</f>
        <v>90</v>
      </c>
      <c r="Q579" s="123">
        <f t="shared" ref="Q579:Y579" si="317">Q32</f>
        <v>10</v>
      </c>
      <c r="R579" s="121">
        <f t="shared" si="317"/>
        <v>10</v>
      </c>
      <c r="S579" s="121">
        <f t="shared" si="317"/>
        <v>10</v>
      </c>
      <c r="T579" s="121">
        <f t="shared" si="317"/>
        <v>10</v>
      </c>
      <c r="U579" s="121">
        <f t="shared" si="317"/>
        <v>10</v>
      </c>
      <c r="V579" s="121">
        <f t="shared" si="317"/>
        <v>10</v>
      </c>
      <c r="W579" s="121">
        <f t="shared" si="317"/>
        <v>10</v>
      </c>
      <c r="X579" s="121">
        <f t="shared" si="317"/>
        <v>10</v>
      </c>
      <c r="Y579" s="124">
        <f t="shared" si="317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8">IF(H579-H576=-1,3+H578)+IF(H579-H576=0,2+H578)+IF(H579-H576=1,1+H578)+IF(H579-H576=2,H578)+IF(H579-H576=3,IF(H578-1&gt;0,H578-1,0))+IF(H579-H576=4,IF(H578-2&gt;0,H578-2,0))</f>
        <v>0</v>
      </c>
      <c r="I580" s="127">
        <f t="shared" si="318"/>
        <v>0</v>
      </c>
      <c r="J580" s="127">
        <f t="shared" si="318"/>
        <v>0</v>
      </c>
      <c r="K580" s="127">
        <f t="shared" si="318"/>
        <v>0</v>
      </c>
      <c r="L580" s="127">
        <f t="shared" si="318"/>
        <v>0</v>
      </c>
      <c r="M580" s="127">
        <f t="shared" si="318"/>
        <v>0</v>
      </c>
      <c r="N580" s="127">
        <f t="shared" si="318"/>
        <v>0</v>
      </c>
      <c r="O580" s="128">
        <f t="shared" si="318"/>
        <v>0</v>
      </c>
      <c r="P580" s="129">
        <f>SUM(G580:O580)</f>
        <v>0</v>
      </c>
      <c r="Q580" s="130">
        <f t="shared" ref="Q580:Y580" si="319">IF(Q579-Q576=-1,3+Q578)+IF(Q579-Q576=0,2+Q578)+IF(Q579-Q576=1,1+Q578)+IF(Q579-Q576=2,Q578)+IF(Q579-Q576=3,IF(Q578-1&gt;0,Q578-1,0))+IF(Q579-Q576=4,IF(Q578-2&gt;0,Q578-2,0))</f>
        <v>0</v>
      </c>
      <c r="R580" s="131">
        <f t="shared" si="319"/>
        <v>0</v>
      </c>
      <c r="S580" s="131">
        <f t="shared" si="319"/>
        <v>0</v>
      </c>
      <c r="T580" s="131">
        <f t="shared" si="319"/>
        <v>0</v>
      </c>
      <c r="U580" s="131">
        <f t="shared" si="319"/>
        <v>0</v>
      </c>
      <c r="V580" s="131">
        <f t="shared" si="319"/>
        <v>0</v>
      </c>
      <c r="W580" s="131">
        <f t="shared" si="319"/>
        <v>0</v>
      </c>
      <c r="X580" s="131">
        <f t="shared" si="319"/>
        <v>0</v>
      </c>
      <c r="Y580" s="128">
        <f t="shared" si="319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0">IF(G579-G576=-2,4)+IF(G579-G576=-1,3)+IF(G579-G576=0,2)+IF(G579-G576=1,1)+IF(G579-G576&gt;2,0)</f>
        <v>0</v>
      </c>
      <c r="H581" s="134">
        <f t="shared" si="320"/>
        <v>0</v>
      </c>
      <c r="I581" s="134">
        <f t="shared" si="320"/>
        <v>0</v>
      </c>
      <c r="J581" s="134">
        <f t="shared" si="320"/>
        <v>0</v>
      </c>
      <c r="K581" s="134">
        <f t="shared" si="320"/>
        <v>0</v>
      </c>
      <c r="L581" s="134">
        <f t="shared" si="320"/>
        <v>0</v>
      </c>
      <c r="M581" s="134">
        <f t="shared" si="320"/>
        <v>0</v>
      </c>
      <c r="N581" s="134">
        <f t="shared" si="320"/>
        <v>0</v>
      </c>
      <c r="O581" s="135">
        <f t="shared" si="320"/>
        <v>0</v>
      </c>
      <c r="P581" s="136">
        <f>SUM(G581:O581)</f>
        <v>0</v>
      </c>
      <c r="Q581" s="135">
        <f t="shared" ref="Q581:Y581" si="321">IF(Q579-Q576=-2,4)+IF(Q579-Q576=-1,3)+IF(Q579-Q576=0,2)+IF(Q579-Q576=1,1)+IF(Q579-Q576&gt;2,0)</f>
        <v>0</v>
      </c>
      <c r="R581" s="135">
        <f t="shared" si="321"/>
        <v>0</v>
      </c>
      <c r="S581" s="135">
        <f t="shared" si="321"/>
        <v>0</v>
      </c>
      <c r="T581" s="135">
        <f t="shared" si="321"/>
        <v>0</v>
      </c>
      <c r="U581" s="135">
        <f t="shared" si="321"/>
        <v>0</v>
      </c>
      <c r="V581" s="135">
        <f t="shared" si="321"/>
        <v>0</v>
      </c>
      <c r="W581" s="135">
        <f t="shared" si="321"/>
        <v>0</v>
      </c>
      <c r="X581" s="135">
        <f t="shared" si="321"/>
        <v>0</v>
      </c>
      <c r="Y581" s="135">
        <f t="shared" si="321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2">H579-H576</f>
        <v>6</v>
      </c>
      <c r="I582" s="24">
        <f t="shared" si="322"/>
        <v>5</v>
      </c>
      <c r="J582" s="24">
        <f t="shared" si="322"/>
        <v>6</v>
      </c>
      <c r="K582" s="24">
        <f t="shared" si="322"/>
        <v>7</v>
      </c>
      <c r="L582" s="24">
        <f t="shared" si="322"/>
        <v>5</v>
      </c>
      <c r="M582" s="24">
        <f t="shared" si="322"/>
        <v>7</v>
      </c>
      <c r="N582" s="24">
        <f t="shared" si="322"/>
        <v>5</v>
      </c>
      <c r="O582" s="15">
        <f t="shared" si="322"/>
        <v>7</v>
      </c>
      <c r="P582" s="15"/>
      <c r="Q582" s="15">
        <f t="shared" ref="Q582:Y582" si="323">Q579-Q576</f>
        <v>6</v>
      </c>
      <c r="R582" s="15">
        <f t="shared" si="323"/>
        <v>6</v>
      </c>
      <c r="S582" s="15">
        <f t="shared" si="323"/>
        <v>7</v>
      </c>
      <c r="T582" s="15">
        <f t="shared" si="323"/>
        <v>5</v>
      </c>
      <c r="U582" s="15">
        <f t="shared" si="323"/>
        <v>7</v>
      </c>
      <c r="V582" s="15">
        <f t="shared" si="323"/>
        <v>6</v>
      </c>
      <c r="W582" s="15">
        <f t="shared" si="323"/>
        <v>6</v>
      </c>
      <c r="X582" s="15">
        <f t="shared" si="323"/>
        <v>5</v>
      </c>
      <c r="Y582" s="15">
        <f t="shared" si="323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37684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4">H$9</f>
        <v>4</v>
      </c>
      <c r="I599" s="103">
        <f t="shared" si="324"/>
        <v>5</v>
      </c>
      <c r="J599" s="103">
        <f t="shared" si="324"/>
        <v>4</v>
      </c>
      <c r="K599" s="103">
        <f t="shared" si="324"/>
        <v>3</v>
      </c>
      <c r="L599" s="103">
        <f t="shared" si="324"/>
        <v>5</v>
      </c>
      <c r="M599" s="103">
        <f t="shared" si="324"/>
        <v>3</v>
      </c>
      <c r="N599" s="103">
        <f t="shared" si="324"/>
        <v>5</v>
      </c>
      <c r="O599" s="103">
        <f t="shared" si="324"/>
        <v>3</v>
      </c>
      <c r="P599" s="104">
        <f>SUM(G599:O599)</f>
        <v>36</v>
      </c>
      <c r="Q599" s="103">
        <f t="shared" ref="Q599:Y599" si="325">Q$9</f>
        <v>4</v>
      </c>
      <c r="R599" s="105">
        <f t="shared" si="325"/>
        <v>4</v>
      </c>
      <c r="S599" s="105">
        <f t="shared" si="325"/>
        <v>3</v>
      </c>
      <c r="T599" s="105">
        <f t="shared" si="325"/>
        <v>5</v>
      </c>
      <c r="U599" s="105">
        <f t="shared" si="325"/>
        <v>3</v>
      </c>
      <c r="V599" s="105">
        <f t="shared" si="325"/>
        <v>4</v>
      </c>
      <c r="W599" s="105">
        <f t="shared" si="325"/>
        <v>4</v>
      </c>
      <c r="X599" s="105">
        <f t="shared" si="325"/>
        <v>5</v>
      </c>
      <c r="Y599" s="106">
        <f t="shared" si="325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326">H$10</f>
        <v>8</v>
      </c>
      <c r="I600" s="108">
        <f t="shared" si="326"/>
        <v>12</v>
      </c>
      <c r="J600" s="108">
        <f t="shared" si="326"/>
        <v>14</v>
      </c>
      <c r="K600" s="108">
        <f t="shared" si="326"/>
        <v>2</v>
      </c>
      <c r="L600" s="108">
        <f t="shared" si="326"/>
        <v>10</v>
      </c>
      <c r="M600" s="108">
        <f t="shared" si="326"/>
        <v>18</v>
      </c>
      <c r="N600" s="108">
        <f t="shared" si="326"/>
        <v>16</v>
      </c>
      <c r="O600" s="109">
        <f t="shared" si="326"/>
        <v>6</v>
      </c>
      <c r="P600" s="110"/>
      <c r="Q600" s="111">
        <f t="shared" ref="Q600:Y600" si="327">Q$10</f>
        <v>1</v>
      </c>
      <c r="R600" s="112">
        <f t="shared" si="327"/>
        <v>9</v>
      </c>
      <c r="S600" s="112">
        <f t="shared" si="327"/>
        <v>11</v>
      </c>
      <c r="T600" s="112">
        <f t="shared" si="327"/>
        <v>5</v>
      </c>
      <c r="U600" s="112">
        <f t="shared" si="327"/>
        <v>17</v>
      </c>
      <c r="V600" s="112">
        <f t="shared" si="327"/>
        <v>15</v>
      </c>
      <c r="W600" s="112">
        <f t="shared" si="327"/>
        <v>3</v>
      </c>
      <c r="X600" s="112">
        <f t="shared" si="327"/>
        <v>13</v>
      </c>
      <c r="Y600" s="109">
        <f t="shared" si="327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8">IF($Q596&lt;=18,IF(H600&lt;=$Q596,1,0),IF($Q596&lt;=36,IF(H600&lt;=($Q596-18),2,1),IF($Q596&lt;=54,IF(H600&lt;=($Q596-36),3,2),IF($Q596&gt;54,IF(H600&lt;=($Q596-54),4,3)))))</f>
        <v>#N/A</v>
      </c>
      <c r="I601" s="115" t="e">
        <f t="shared" si="328"/>
        <v>#N/A</v>
      </c>
      <c r="J601" s="115" t="e">
        <f t="shared" si="328"/>
        <v>#N/A</v>
      </c>
      <c r="K601" s="115" t="e">
        <f t="shared" si="328"/>
        <v>#N/A</v>
      </c>
      <c r="L601" s="115" t="e">
        <f t="shared" si="328"/>
        <v>#N/A</v>
      </c>
      <c r="M601" s="115" t="e">
        <f t="shared" si="328"/>
        <v>#N/A</v>
      </c>
      <c r="N601" s="115" t="e">
        <f t="shared" si="328"/>
        <v>#N/A</v>
      </c>
      <c r="O601" s="116" t="e">
        <f t="shared" si="328"/>
        <v>#N/A</v>
      </c>
      <c r="P601" s="117" t="e">
        <f>SUM(G601:O601)</f>
        <v>#N/A</v>
      </c>
      <c r="Q601" s="116" t="e">
        <f t="shared" ref="Q601:Y601" si="329">IF($Q596&lt;=18,IF(Q600&lt;=$Q596,1,0),IF($Q596&lt;=36,IF(Q600&lt;=($Q596-18),2,1),IF($Q596&lt;=54,IF(Q600&lt;=($Q596-36),3,2),IF($Q596&gt;54,IF(Q600&lt;=($Q596-54),4,3)))))</f>
        <v>#N/A</v>
      </c>
      <c r="R601" s="116" t="e">
        <f t="shared" si="329"/>
        <v>#N/A</v>
      </c>
      <c r="S601" s="116" t="e">
        <f t="shared" si="329"/>
        <v>#N/A</v>
      </c>
      <c r="T601" s="116" t="e">
        <f t="shared" si="329"/>
        <v>#N/A</v>
      </c>
      <c r="U601" s="116" t="e">
        <f t="shared" si="329"/>
        <v>#N/A</v>
      </c>
      <c r="V601" s="116" t="e">
        <f t="shared" si="329"/>
        <v>#N/A</v>
      </c>
      <c r="W601" s="116" t="e">
        <f t="shared" si="329"/>
        <v>#N/A</v>
      </c>
      <c r="X601" s="116" t="e">
        <f t="shared" si="329"/>
        <v>#N/A</v>
      </c>
      <c r="Y601" s="116" t="e">
        <f t="shared" si="329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0">G33</f>
        <v>10</v>
      </c>
      <c r="H602" s="121">
        <f t="shared" si="330"/>
        <v>10</v>
      </c>
      <c r="I602" s="121">
        <f t="shared" si="330"/>
        <v>10</v>
      </c>
      <c r="J602" s="121">
        <f t="shared" si="330"/>
        <v>10</v>
      </c>
      <c r="K602" s="121">
        <f t="shared" si="330"/>
        <v>10</v>
      </c>
      <c r="L602" s="121">
        <f t="shared" si="330"/>
        <v>10</v>
      </c>
      <c r="M602" s="121">
        <f t="shared" si="330"/>
        <v>10</v>
      </c>
      <c r="N602" s="121">
        <f t="shared" si="330"/>
        <v>10</v>
      </c>
      <c r="O602" s="121">
        <f t="shared" si="330"/>
        <v>10</v>
      </c>
      <c r="P602" s="122">
        <f>SUM(G602:O602)</f>
        <v>90</v>
      </c>
      <c r="Q602" s="123">
        <f t="shared" ref="Q602:Y602" si="331">Q33</f>
        <v>10</v>
      </c>
      <c r="R602" s="121">
        <f t="shared" si="331"/>
        <v>10</v>
      </c>
      <c r="S602" s="121">
        <f t="shared" si="331"/>
        <v>10</v>
      </c>
      <c r="T602" s="121">
        <f t="shared" si="331"/>
        <v>10</v>
      </c>
      <c r="U602" s="121">
        <f t="shared" si="331"/>
        <v>10</v>
      </c>
      <c r="V602" s="121">
        <f t="shared" si="331"/>
        <v>10</v>
      </c>
      <c r="W602" s="121">
        <f t="shared" si="331"/>
        <v>10</v>
      </c>
      <c r="X602" s="121">
        <f t="shared" si="331"/>
        <v>10</v>
      </c>
      <c r="Y602" s="124">
        <f t="shared" si="33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2">IF(H602-H599=-1,3+H601)+IF(H602-H599=0,2+H601)+IF(H602-H599=1,1+H601)+IF(H602-H599=2,H601)+IF(H602-H599=3,IF(H601-1&gt;0,H601-1,0))+IF(H602-H599=4,IF(H601-2&gt;0,H601-2,0))</f>
        <v>0</v>
      </c>
      <c r="I603" s="127">
        <f t="shared" si="332"/>
        <v>0</v>
      </c>
      <c r="J603" s="127">
        <f t="shared" si="332"/>
        <v>0</v>
      </c>
      <c r="K603" s="127">
        <f t="shared" si="332"/>
        <v>0</v>
      </c>
      <c r="L603" s="127">
        <f t="shared" si="332"/>
        <v>0</v>
      </c>
      <c r="M603" s="127">
        <f t="shared" si="332"/>
        <v>0</v>
      </c>
      <c r="N603" s="127">
        <f t="shared" si="332"/>
        <v>0</v>
      </c>
      <c r="O603" s="128">
        <f t="shared" si="332"/>
        <v>0</v>
      </c>
      <c r="P603" s="129">
        <f>SUM(G603:O603)</f>
        <v>0</v>
      </c>
      <c r="Q603" s="130">
        <f t="shared" ref="Q603:Y603" si="333">IF(Q602-Q599=-1,3+Q601)+IF(Q602-Q599=0,2+Q601)+IF(Q602-Q599=1,1+Q601)+IF(Q602-Q599=2,Q601)+IF(Q602-Q599=3,IF(Q601-1&gt;0,Q601-1,0))+IF(Q602-Q599=4,IF(Q601-2&gt;0,Q601-2,0))</f>
        <v>0</v>
      </c>
      <c r="R603" s="131">
        <f t="shared" si="333"/>
        <v>0</v>
      </c>
      <c r="S603" s="131">
        <f t="shared" si="333"/>
        <v>0</v>
      </c>
      <c r="T603" s="131">
        <f t="shared" si="333"/>
        <v>0</v>
      </c>
      <c r="U603" s="131">
        <f t="shared" si="333"/>
        <v>0</v>
      </c>
      <c r="V603" s="131">
        <f t="shared" si="333"/>
        <v>0</v>
      </c>
      <c r="W603" s="131">
        <f t="shared" si="333"/>
        <v>0</v>
      </c>
      <c r="X603" s="131">
        <f t="shared" si="333"/>
        <v>0</v>
      </c>
      <c r="Y603" s="128">
        <f t="shared" si="33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4">IF(G602-G599=-2,4)+IF(G602-G599=-1,3)+IF(G602-G599=0,2)+IF(G602-G599=1,1)+IF(G602-G599&gt;2,0)</f>
        <v>0</v>
      </c>
      <c r="H604" s="134">
        <f t="shared" si="334"/>
        <v>0</v>
      </c>
      <c r="I604" s="134">
        <f t="shared" si="334"/>
        <v>0</v>
      </c>
      <c r="J604" s="134">
        <f t="shared" si="334"/>
        <v>0</v>
      </c>
      <c r="K604" s="134">
        <f t="shared" si="334"/>
        <v>0</v>
      </c>
      <c r="L604" s="134">
        <f t="shared" si="334"/>
        <v>0</v>
      </c>
      <c r="M604" s="134">
        <f t="shared" si="334"/>
        <v>0</v>
      </c>
      <c r="N604" s="134">
        <f t="shared" si="334"/>
        <v>0</v>
      </c>
      <c r="O604" s="135">
        <f t="shared" si="334"/>
        <v>0</v>
      </c>
      <c r="P604" s="136">
        <f>SUM(G604:O604)</f>
        <v>0</v>
      </c>
      <c r="Q604" s="135">
        <f t="shared" ref="Q604:Y604" si="335">IF(Q602-Q599=-2,4)+IF(Q602-Q599=-1,3)+IF(Q602-Q599=0,2)+IF(Q602-Q599=1,1)+IF(Q602-Q599&gt;2,0)</f>
        <v>0</v>
      </c>
      <c r="R604" s="135">
        <f t="shared" si="335"/>
        <v>0</v>
      </c>
      <c r="S604" s="135">
        <f t="shared" si="335"/>
        <v>0</v>
      </c>
      <c r="T604" s="135">
        <f t="shared" si="335"/>
        <v>0</v>
      </c>
      <c r="U604" s="135">
        <f t="shared" si="335"/>
        <v>0</v>
      </c>
      <c r="V604" s="135">
        <f t="shared" si="335"/>
        <v>0</v>
      </c>
      <c r="W604" s="135">
        <f t="shared" si="335"/>
        <v>0</v>
      </c>
      <c r="X604" s="135">
        <f t="shared" si="335"/>
        <v>0</v>
      </c>
      <c r="Y604" s="135">
        <f t="shared" si="33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6">H602-H599</f>
        <v>6</v>
      </c>
      <c r="I605" s="24">
        <f t="shared" si="336"/>
        <v>5</v>
      </c>
      <c r="J605" s="24">
        <f t="shared" si="336"/>
        <v>6</v>
      </c>
      <c r="K605" s="24">
        <f t="shared" si="336"/>
        <v>7</v>
      </c>
      <c r="L605" s="24">
        <f t="shared" si="336"/>
        <v>5</v>
      </c>
      <c r="M605" s="24">
        <f t="shared" si="336"/>
        <v>7</v>
      </c>
      <c r="N605" s="24">
        <f t="shared" si="336"/>
        <v>5</v>
      </c>
      <c r="O605" s="15">
        <f t="shared" si="336"/>
        <v>7</v>
      </c>
      <c r="P605" s="15"/>
      <c r="Q605" s="15">
        <f t="shared" ref="Q605:Y605" si="337">Q602-Q599</f>
        <v>6</v>
      </c>
      <c r="R605" s="15">
        <f t="shared" si="337"/>
        <v>6</v>
      </c>
      <c r="S605" s="15">
        <f t="shared" si="337"/>
        <v>7</v>
      </c>
      <c r="T605" s="15">
        <f t="shared" si="337"/>
        <v>5</v>
      </c>
      <c r="U605" s="15">
        <f t="shared" si="337"/>
        <v>7</v>
      </c>
      <c r="V605" s="15">
        <f t="shared" si="337"/>
        <v>6</v>
      </c>
      <c r="W605" s="15">
        <f t="shared" si="337"/>
        <v>6</v>
      </c>
      <c r="X605" s="15">
        <f t="shared" si="337"/>
        <v>5</v>
      </c>
      <c r="Y605" s="15">
        <f t="shared" si="33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37684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8">H$9</f>
        <v>4</v>
      </c>
      <c r="I622" s="103">
        <f t="shared" si="338"/>
        <v>5</v>
      </c>
      <c r="J622" s="103">
        <f t="shared" si="338"/>
        <v>4</v>
      </c>
      <c r="K622" s="103">
        <f t="shared" si="338"/>
        <v>3</v>
      </c>
      <c r="L622" s="103">
        <f t="shared" si="338"/>
        <v>5</v>
      </c>
      <c r="M622" s="103">
        <f t="shared" si="338"/>
        <v>3</v>
      </c>
      <c r="N622" s="103">
        <f t="shared" si="338"/>
        <v>5</v>
      </c>
      <c r="O622" s="103">
        <f t="shared" si="338"/>
        <v>3</v>
      </c>
      <c r="P622" s="104">
        <f>SUM(G622:O622)</f>
        <v>36</v>
      </c>
      <c r="Q622" s="103">
        <f t="shared" ref="Q622:Y622" si="339">Q$9</f>
        <v>4</v>
      </c>
      <c r="R622" s="105">
        <f t="shared" si="339"/>
        <v>4</v>
      </c>
      <c r="S622" s="105">
        <f t="shared" si="339"/>
        <v>3</v>
      </c>
      <c r="T622" s="105">
        <f t="shared" si="339"/>
        <v>5</v>
      </c>
      <c r="U622" s="105">
        <f t="shared" si="339"/>
        <v>3</v>
      </c>
      <c r="V622" s="105">
        <f t="shared" si="339"/>
        <v>4</v>
      </c>
      <c r="W622" s="105">
        <f t="shared" si="339"/>
        <v>4</v>
      </c>
      <c r="X622" s="105">
        <f t="shared" si="339"/>
        <v>5</v>
      </c>
      <c r="Y622" s="106">
        <f t="shared" si="33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340">H$10</f>
        <v>8</v>
      </c>
      <c r="I623" s="108">
        <f t="shared" si="340"/>
        <v>12</v>
      </c>
      <c r="J623" s="108">
        <f t="shared" si="340"/>
        <v>14</v>
      </c>
      <c r="K623" s="108">
        <f t="shared" si="340"/>
        <v>2</v>
      </c>
      <c r="L623" s="108">
        <f t="shared" si="340"/>
        <v>10</v>
      </c>
      <c r="M623" s="108">
        <f t="shared" si="340"/>
        <v>18</v>
      </c>
      <c r="N623" s="108">
        <f t="shared" si="340"/>
        <v>16</v>
      </c>
      <c r="O623" s="109">
        <f t="shared" si="340"/>
        <v>6</v>
      </c>
      <c r="P623" s="110"/>
      <c r="Q623" s="111">
        <f t="shared" ref="Q623:Y623" si="341">Q$10</f>
        <v>1</v>
      </c>
      <c r="R623" s="112">
        <f t="shared" si="341"/>
        <v>9</v>
      </c>
      <c r="S623" s="112">
        <f t="shared" si="341"/>
        <v>11</v>
      </c>
      <c r="T623" s="112">
        <f t="shared" si="341"/>
        <v>5</v>
      </c>
      <c r="U623" s="112">
        <f t="shared" si="341"/>
        <v>17</v>
      </c>
      <c r="V623" s="112">
        <f t="shared" si="341"/>
        <v>15</v>
      </c>
      <c r="W623" s="112">
        <f t="shared" si="341"/>
        <v>3</v>
      </c>
      <c r="X623" s="112">
        <f t="shared" si="341"/>
        <v>13</v>
      </c>
      <c r="Y623" s="109">
        <f t="shared" si="34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2">IF($Q619&lt;=18,IF(H623&lt;=$Q619,1,0),IF($Q619&lt;=36,IF(H623&lt;=($Q619-18),2,1),IF($Q619&lt;=54,IF(H623&lt;=($Q619-36),3,2),IF($Q619&gt;54,IF(H623&lt;=($Q619-54),4,3)))))</f>
        <v>#N/A</v>
      </c>
      <c r="I624" s="115" t="e">
        <f t="shared" si="342"/>
        <v>#N/A</v>
      </c>
      <c r="J624" s="115" t="e">
        <f t="shared" si="342"/>
        <v>#N/A</v>
      </c>
      <c r="K624" s="115" t="e">
        <f t="shared" si="342"/>
        <v>#N/A</v>
      </c>
      <c r="L624" s="115" t="e">
        <f t="shared" si="342"/>
        <v>#N/A</v>
      </c>
      <c r="M624" s="115" t="e">
        <f t="shared" si="342"/>
        <v>#N/A</v>
      </c>
      <c r="N624" s="115" t="e">
        <f t="shared" si="342"/>
        <v>#N/A</v>
      </c>
      <c r="O624" s="116" t="e">
        <f t="shared" si="342"/>
        <v>#N/A</v>
      </c>
      <c r="P624" s="117" t="e">
        <f>SUM(G624:O624)</f>
        <v>#N/A</v>
      </c>
      <c r="Q624" s="116" t="e">
        <f t="shared" ref="Q624:Y624" si="343">IF($Q619&lt;=18,IF(Q623&lt;=$Q619,1,0),IF($Q619&lt;=36,IF(Q623&lt;=($Q619-18),2,1),IF($Q619&lt;=54,IF(Q623&lt;=($Q619-36),3,2),IF($Q619&gt;54,IF(Q623&lt;=($Q619-54),4,3)))))</f>
        <v>#N/A</v>
      </c>
      <c r="R624" s="116" t="e">
        <f t="shared" si="343"/>
        <v>#N/A</v>
      </c>
      <c r="S624" s="116" t="e">
        <f t="shared" si="343"/>
        <v>#N/A</v>
      </c>
      <c r="T624" s="116" t="e">
        <f t="shared" si="343"/>
        <v>#N/A</v>
      </c>
      <c r="U624" s="116" t="e">
        <f t="shared" si="343"/>
        <v>#N/A</v>
      </c>
      <c r="V624" s="116" t="e">
        <f t="shared" si="343"/>
        <v>#N/A</v>
      </c>
      <c r="W624" s="116" t="e">
        <f t="shared" si="343"/>
        <v>#N/A</v>
      </c>
      <c r="X624" s="116" t="e">
        <f t="shared" si="343"/>
        <v>#N/A</v>
      </c>
      <c r="Y624" s="116" t="e">
        <f t="shared" si="343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4">G34</f>
        <v>10</v>
      </c>
      <c r="H625" s="121">
        <f t="shared" si="344"/>
        <v>10</v>
      </c>
      <c r="I625" s="121">
        <f t="shared" si="344"/>
        <v>10</v>
      </c>
      <c r="J625" s="121">
        <f t="shared" si="344"/>
        <v>10</v>
      </c>
      <c r="K625" s="121">
        <f t="shared" si="344"/>
        <v>10</v>
      </c>
      <c r="L625" s="121">
        <f t="shared" si="344"/>
        <v>10</v>
      </c>
      <c r="M625" s="121">
        <f t="shared" si="344"/>
        <v>10</v>
      </c>
      <c r="N625" s="121">
        <f t="shared" si="344"/>
        <v>10</v>
      </c>
      <c r="O625" s="121">
        <f t="shared" si="344"/>
        <v>10</v>
      </c>
      <c r="P625" s="122">
        <f>SUM(G625:O625)</f>
        <v>90</v>
      </c>
      <c r="Q625" s="123">
        <f t="shared" ref="Q625:Y625" si="345">Q34</f>
        <v>10</v>
      </c>
      <c r="R625" s="121">
        <f t="shared" si="345"/>
        <v>10</v>
      </c>
      <c r="S625" s="121">
        <f t="shared" si="345"/>
        <v>10</v>
      </c>
      <c r="T625" s="121">
        <f t="shared" si="345"/>
        <v>10</v>
      </c>
      <c r="U625" s="121">
        <f t="shared" si="345"/>
        <v>10</v>
      </c>
      <c r="V625" s="121">
        <f t="shared" si="345"/>
        <v>10</v>
      </c>
      <c r="W625" s="121">
        <f t="shared" si="345"/>
        <v>10</v>
      </c>
      <c r="X625" s="121">
        <f t="shared" si="345"/>
        <v>10</v>
      </c>
      <c r="Y625" s="124">
        <f t="shared" si="345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6">IF(H625-H622=-1,3+H624)+IF(H625-H622=0,2+H624)+IF(H625-H622=1,1+H624)+IF(H625-H622=2,H624)+IF(H625-H622=3,IF(H624-1&gt;0,H624-1,0))+IF(H625-H622=4,IF(H624-2&gt;0,H624-2,0))</f>
        <v>0</v>
      </c>
      <c r="I626" s="127">
        <f t="shared" si="346"/>
        <v>0</v>
      </c>
      <c r="J626" s="127">
        <f t="shared" si="346"/>
        <v>0</v>
      </c>
      <c r="K626" s="127">
        <f t="shared" si="346"/>
        <v>0</v>
      </c>
      <c r="L626" s="127">
        <f t="shared" si="346"/>
        <v>0</v>
      </c>
      <c r="M626" s="127">
        <f t="shared" si="346"/>
        <v>0</v>
      </c>
      <c r="N626" s="127">
        <f t="shared" si="346"/>
        <v>0</v>
      </c>
      <c r="O626" s="128">
        <f t="shared" si="346"/>
        <v>0</v>
      </c>
      <c r="P626" s="129">
        <f>SUM(G626:O626)</f>
        <v>0</v>
      </c>
      <c r="Q626" s="130">
        <f t="shared" ref="Q626:Y626" si="347">IF(Q625-Q622=-1,3+Q624)+IF(Q625-Q622=0,2+Q624)+IF(Q625-Q622=1,1+Q624)+IF(Q625-Q622=2,Q624)+IF(Q625-Q622=3,IF(Q624-1&gt;0,Q624-1,0))+IF(Q625-Q622=4,IF(Q624-2&gt;0,Q624-2,0))</f>
        <v>0</v>
      </c>
      <c r="R626" s="131">
        <f t="shared" si="347"/>
        <v>0</v>
      </c>
      <c r="S626" s="131">
        <f t="shared" si="347"/>
        <v>0</v>
      </c>
      <c r="T626" s="131">
        <f t="shared" si="347"/>
        <v>0</v>
      </c>
      <c r="U626" s="131">
        <f t="shared" si="347"/>
        <v>0</v>
      </c>
      <c r="V626" s="131">
        <f t="shared" si="347"/>
        <v>0</v>
      </c>
      <c r="W626" s="131">
        <f t="shared" si="347"/>
        <v>0</v>
      </c>
      <c r="X626" s="131">
        <f t="shared" si="347"/>
        <v>0</v>
      </c>
      <c r="Y626" s="128">
        <f t="shared" si="347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8">IF(G625-G622=-2,4)+IF(G625-G622=-1,3)+IF(G625-G622=0,2)+IF(G625-G622=1,1)+IF(G625-G622&gt;2,0)</f>
        <v>0</v>
      </c>
      <c r="H627" s="134">
        <f t="shared" si="348"/>
        <v>0</v>
      </c>
      <c r="I627" s="134">
        <f t="shared" si="348"/>
        <v>0</v>
      </c>
      <c r="J627" s="134">
        <f t="shared" si="348"/>
        <v>0</v>
      </c>
      <c r="K627" s="134">
        <f t="shared" si="348"/>
        <v>0</v>
      </c>
      <c r="L627" s="134">
        <f t="shared" si="348"/>
        <v>0</v>
      </c>
      <c r="M627" s="134">
        <f t="shared" si="348"/>
        <v>0</v>
      </c>
      <c r="N627" s="134">
        <f t="shared" si="348"/>
        <v>0</v>
      </c>
      <c r="O627" s="135">
        <f t="shared" si="348"/>
        <v>0</v>
      </c>
      <c r="P627" s="136">
        <f>SUM(G627:O627)</f>
        <v>0</v>
      </c>
      <c r="Q627" s="135">
        <f t="shared" ref="Q627:Y627" si="349">IF(Q625-Q622=-2,4)+IF(Q625-Q622=-1,3)+IF(Q625-Q622=0,2)+IF(Q625-Q622=1,1)+IF(Q625-Q622&gt;2,0)</f>
        <v>0</v>
      </c>
      <c r="R627" s="135">
        <f t="shared" si="349"/>
        <v>0</v>
      </c>
      <c r="S627" s="135">
        <f t="shared" si="349"/>
        <v>0</v>
      </c>
      <c r="T627" s="135">
        <f t="shared" si="349"/>
        <v>0</v>
      </c>
      <c r="U627" s="135">
        <f t="shared" si="349"/>
        <v>0</v>
      </c>
      <c r="V627" s="135">
        <f t="shared" si="349"/>
        <v>0</v>
      </c>
      <c r="W627" s="135">
        <f t="shared" si="349"/>
        <v>0</v>
      </c>
      <c r="X627" s="135">
        <f t="shared" si="349"/>
        <v>0</v>
      </c>
      <c r="Y627" s="135">
        <f t="shared" si="349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0">H625-H622</f>
        <v>6</v>
      </c>
      <c r="I628" s="24">
        <f t="shared" si="350"/>
        <v>5</v>
      </c>
      <c r="J628" s="24">
        <f t="shared" si="350"/>
        <v>6</v>
      </c>
      <c r="K628" s="24">
        <f t="shared" si="350"/>
        <v>7</v>
      </c>
      <c r="L628" s="24">
        <f t="shared" si="350"/>
        <v>5</v>
      </c>
      <c r="M628" s="24">
        <f t="shared" si="350"/>
        <v>7</v>
      </c>
      <c r="N628" s="24">
        <f t="shared" si="350"/>
        <v>5</v>
      </c>
      <c r="O628" s="15">
        <f t="shared" si="350"/>
        <v>7</v>
      </c>
      <c r="P628" s="15"/>
      <c r="Q628" s="15">
        <f t="shared" ref="Q628:Y628" si="351">Q625-Q622</f>
        <v>6</v>
      </c>
      <c r="R628" s="15">
        <f t="shared" si="351"/>
        <v>6</v>
      </c>
      <c r="S628" s="15">
        <f t="shared" si="351"/>
        <v>7</v>
      </c>
      <c r="T628" s="15">
        <f t="shared" si="351"/>
        <v>5</v>
      </c>
      <c r="U628" s="15">
        <f t="shared" si="351"/>
        <v>7</v>
      </c>
      <c r="V628" s="15">
        <f t="shared" si="351"/>
        <v>6</v>
      </c>
      <c r="W628" s="15">
        <f t="shared" si="351"/>
        <v>6</v>
      </c>
      <c r="X628" s="15">
        <f t="shared" si="351"/>
        <v>5</v>
      </c>
      <c r="Y628" s="15">
        <f t="shared" si="351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37684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2">H$9</f>
        <v>4</v>
      </c>
      <c r="I645" s="103">
        <f t="shared" si="352"/>
        <v>5</v>
      </c>
      <c r="J645" s="103">
        <f t="shared" si="352"/>
        <v>4</v>
      </c>
      <c r="K645" s="103">
        <f t="shared" si="352"/>
        <v>3</v>
      </c>
      <c r="L645" s="103">
        <f t="shared" si="352"/>
        <v>5</v>
      </c>
      <c r="M645" s="103">
        <f t="shared" si="352"/>
        <v>3</v>
      </c>
      <c r="N645" s="103">
        <f t="shared" si="352"/>
        <v>5</v>
      </c>
      <c r="O645" s="103">
        <f t="shared" si="352"/>
        <v>3</v>
      </c>
      <c r="P645" s="104">
        <f>SUM(G645:O645)</f>
        <v>36</v>
      </c>
      <c r="Q645" s="103">
        <f t="shared" ref="Q645:Y645" si="353">Q$9</f>
        <v>4</v>
      </c>
      <c r="R645" s="105">
        <f t="shared" si="353"/>
        <v>4</v>
      </c>
      <c r="S645" s="105">
        <f t="shared" si="353"/>
        <v>3</v>
      </c>
      <c r="T645" s="105">
        <f t="shared" si="353"/>
        <v>5</v>
      </c>
      <c r="U645" s="105">
        <f t="shared" si="353"/>
        <v>3</v>
      </c>
      <c r="V645" s="105">
        <f t="shared" si="353"/>
        <v>4</v>
      </c>
      <c r="W645" s="105">
        <f t="shared" si="353"/>
        <v>4</v>
      </c>
      <c r="X645" s="105">
        <f t="shared" si="353"/>
        <v>5</v>
      </c>
      <c r="Y645" s="106">
        <f t="shared" si="353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354">H$10</f>
        <v>8</v>
      </c>
      <c r="I646" s="108">
        <f t="shared" si="354"/>
        <v>12</v>
      </c>
      <c r="J646" s="108">
        <f t="shared" si="354"/>
        <v>14</v>
      </c>
      <c r="K646" s="108">
        <f t="shared" si="354"/>
        <v>2</v>
      </c>
      <c r="L646" s="108">
        <f t="shared" si="354"/>
        <v>10</v>
      </c>
      <c r="M646" s="108">
        <f t="shared" si="354"/>
        <v>18</v>
      </c>
      <c r="N646" s="108">
        <f t="shared" si="354"/>
        <v>16</v>
      </c>
      <c r="O646" s="109">
        <f t="shared" si="354"/>
        <v>6</v>
      </c>
      <c r="P646" s="110"/>
      <c r="Q646" s="111">
        <f t="shared" ref="Q646:Y646" si="355">Q$10</f>
        <v>1</v>
      </c>
      <c r="R646" s="112">
        <f t="shared" si="355"/>
        <v>9</v>
      </c>
      <c r="S646" s="112">
        <f t="shared" si="355"/>
        <v>11</v>
      </c>
      <c r="T646" s="112">
        <f t="shared" si="355"/>
        <v>5</v>
      </c>
      <c r="U646" s="112">
        <f t="shared" si="355"/>
        <v>17</v>
      </c>
      <c r="V646" s="112">
        <f t="shared" si="355"/>
        <v>15</v>
      </c>
      <c r="W646" s="112">
        <f t="shared" si="355"/>
        <v>3</v>
      </c>
      <c r="X646" s="112">
        <f t="shared" si="355"/>
        <v>13</v>
      </c>
      <c r="Y646" s="109">
        <f t="shared" si="355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6">IF($Q642&lt;=18,IF(H646&lt;=$Q642,1,0),IF($Q642&lt;=36,IF(H646&lt;=($Q642-18),2,1),IF($Q642&lt;=54,IF(H646&lt;=($Q642-36),3,2),IF($Q642&gt;54,IF(H646&lt;=($Q642-54),4,3)))))</f>
        <v>#N/A</v>
      </c>
      <c r="I647" s="115" t="e">
        <f t="shared" si="356"/>
        <v>#N/A</v>
      </c>
      <c r="J647" s="115" t="e">
        <f t="shared" si="356"/>
        <v>#N/A</v>
      </c>
      <c r="K647" s="115" t="e">
        <f t="shared" si="356"/>
        <v>#N/A</v>
      </c>
      <c r="L647" s="115" t="e">
        <f t="shared" si="356"/>
        <v>#N/A</v>
      </c>
      <c r="M647" s="115" t="e">
        <f t="shared" si="356"/>
        <v>#N/A</v>
      </c>
      <c r="N647" s="115" t="e">
        <f t="shared" si="356"/>
        <v>#N/A</v>
      </c>
      <c r="O647" s="116" t="e">
        <f t="shared" si="356"/>
        <v>#N/A</v>
      </c>
      <c r="P647" s="117" t="e">
        <f>SUM(G647:O647)</f>
        <v>#N/A</v>
      </c>
      <c r="Q647" s="116" t="e">
        <f t="shared" ref="Q647:Y647" si="357">IF($Q642&lt;=18,IF(Q646&lt;=$Q642,1,0),IF($Q642&lt;=36,IF(Q646&lt;=($Q642-18),2,1),IF($Q642&lt;=54,IF(Q646&lt;=($Q642-36),3,2),IF($Q642&gt;54,IF(Q646&lt;=($Q642-54),4,3)))))</f>
        <v>#N/A</v>
      </c>
      <c r="R647" s="116" t="e">
        <f t="shared" si="357"/>
        <v>#N/A</v>
      </c>
      <c r="S647" s="116" t="e">
        <f t="shared" si="357"/>
        <v>#N/A</v>
      </c>
      <c r="T647" s="116" t="e">
        <f t="shared" si="357"/>
        <v>#N/A</v>
      </c>
      <c r="U647" s="116" t="e">
        <f t="shared" si="357"/>
        <v>#N/A</v>
      </c>
      <c r="V647" s="116" t="e">
        <f t="shared" si="357"/>
        <v>#N/A</v>
      </c>
      <c r="W647" s="116" t="e">
        <f t="shared" si="357"/>
        <v>#N/A</v>
      </c>
      <c r="X647" s="116" t="e">
        <f t="shared" si="357"/>
        <v>#N/A</v>
      </c>
      <c r="Y647" s="116" t="e">
        <f t="shared" si="357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8">G35</f>
        <v>10</v>
      </c>
      <c r="H648" s="121">
        <f t="shared" si="358"/>
        <v>10</v>
      </c>
      <c r="I648" s="121">
        <f t="shared" si="358"/>
        <v>10</v>
      </c>
      <c r="J648" s="121">
        <f t="shared" si="358"/>
        <v>10</v>
      </c>
      <c r="K648" s="121">
        <f t="shared" si="358"/>
        <v>10</v>
      </c>
      <c r="L648" s="121">
        <f t="shared" si="358"/>
        <v>10</v>
      </c>
      <c r="M648" s="121">
        <f t="shared" si="358"/>
        <v>10</v>
      </c>
      <c r="N648" s="121">
        <f t="shared" si="358"/>
        <v>10</v>
      </c>
      <c r="O648" s="121">
        <f t="shared" si="358"/>
        <v>10</v>
      </c>
      <c r="P648" s="122">
        <f>SUM(G648:O648)</f>
        <v>90</v>
      </c>
      <c r="Q648" s="123">
        <f t="shared" ref="Q648:Y648" si="359">Q35</f>
        <v>10</v>
      </c>
      <c r="R648" s="121">
        <f t="shared" si="359"/>
        <v>10</v>
      </c>
      <c r="S648" s="121">
        <f t="shared" si="359"/>
        <v>10</v>
      </c>
      <c r="T648" s="121">
        <f t="shared" si="359"/>
        <v>10</v>
      </c>
      <c r="U648" s="121">
        <f t="shared" si="359"/>
        <v>10</v>
      </c>
      <c r="V648" s="121">
        <f t="shared" si="359"/>
        <v>10</v>
      </c>
      <c r="W648" s="121">
        <f t="shared" si="359"/>
        <v>10</v>
      </c>
      <c r="X648" s="121">
        <f t="shared" si="359"/>
        <v>10</v>
      </c>
      <c r="Y648" s="124">
        <f t="shared" si="35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0">IF(H648-H645=-1,3+H647)+IF(H648-H645=0,2+H647)+IF(H648-H645=1,1+H647)+IF(H648-H645=2,H647)+IF(H648-H645=3,IF(H647-1&gt;0,H647-1,0))+IF(H648-H645=4,IF(H647-2&gt;0,H647-2,0))</f>
        <v>0</v>
      </c>
      <c r="I649" s="127">
        <f t="shared" si="360"/>
        <v>0</v>
      </c>
      <c r="J649" s="127">
        <f t="shared" si="360"/>
        <v>0</v>
      </c>
      <c r="K649" s="127">
        <f t="shared" si="360"/>
        <v>0</v>
      </c>
      <c r="L649" s="127">
        <f t="shared" si="360"/>
        <v>0</v>
      </c>
      <c r="M649" s="127">
        <f t="shared" si="360"/>
        <v>0</v>
      </c>
      <c r="N649" s="127">
        <f t="shared" si="360"/>
        <v>0</v>
      </c>
      <c r="O649" s="128">
        <f t="shared" si="360"/>
        <v>0</v>
      </c>
      <c r="P649" s="129">
        <f>SUM(G649:O649)</f>
        <v>0</v>
      </c>
      <c r="Q649" s="130">
        <f t="shared" ref="Q649:Y649" si="361">IF(Q648-Q645=-1,3+Q647)+IF(Q648-Q645=0,2+Q647)+IF(Q648-Q645=1,1+Q647)+IF(Q648-Q645=2,Q647)+IF(Q648-Q645=3,IF(Q647-1&gt;0,Q647-1,0))+IF(Q648-Q645=4,IF(Q647-2&gt;0,Q647-2,0))</f>
        <v>0</v>
      </c>
      <c r="R649" s="131">
        <f t="shared" si="361"/>
        <v>0</v>
      </c>
      <c r="S649" s="131">
        <f t="shared" si="361"/>
        <v>0</v>
      </c>
      <c r="T649" s="131">
        <f t="shared" si="361"/>
        <v>0</v>
      </c>
      <c r="U649" s="131">
        <f t="shared" si="361"/>
        <v>0</v>
      </c>
      <c r="V649" s="131">
        <f t="shared" si="361"/>
        <v>0</v>
      </c>
      <c r="W649" s="131">
        <f t="shared" si="361"/>
        <v>0</v>
      </c>
      <c r="X649" s="131">
        <f t="shared" si="361"/>
        <v>0</v>
      </c>
      <c r="Y649" s="128">
        <f t="shared" si="36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2">IF(G648-G645=-2,4)+IF(G648-G645=-1,3)+IF(G648-G645=0,2)+IF(G648-G645=1,1)+IF(G648-G645&gt;2,0)</f>
        <v>0</v>
      </c>
      <c r="H650" s="134">
        <f t="shared" si="362"/>
        <v>0</v>
      </c>
      <c r="I650" s="134">
        <f t="shared" si="362"/>
        <v>0</v>
      </c>
      <c r="J650" s="134">
        <f t="shared" si="362"/>
        <v>0</v>
      </c>
      <c r="K650" s="134">
        <f t="shared" si="362"/>
        <v>0</v>
      </c>
      <c r="L650" s="134">
        <f t="shared" si="362"/>
        <v>0</v>
      </c>
      <c r="M650" s="134">
        <f t="shared" si="362"/>
        <v>0</v>
      </c>
      <c r="N650" s="134">
        <f t="shared" si="362"/>
        <v>0</v>
      </c>
      <c r="O650" s="135">
        <f t="shared" si="362"/>
        <v>0</v>
      </c>
      <c r="P650" s="136">
        <f>SUM(G650:O650)</f>
        <v>0</v>
      </c>
      <c r="Q650" s="135">
        <f t="shared" ref="Q650:Y650" si="363">IF(Q648-Q645=-2,4)+IF(Q648-Q645=-1,3)+IF(Q648-Q645=0,2)+IF(Q648-Q645=1,1)+IF(Q648-Q645&gt;2,0)</f>
        <v>0</v>
      </c>
      <c r="R650" s="135">
        <f t="shared" si="363"/>
        <v>0</v>
      </c>
      <c r="S650" s="135">
        <f t="shared" si="363"/>
        <v>0</v>
      </c>
      <c r="T650" s="135">
        <f t="shared" si="363"/>
        <v>0</v>
      </c>
      <c r="U650" s="135">
        <f t="shared" si="363"/>
        <v>0</v>
      </c>
      <c r="V650" s="135">
        <f t="shared" si="363"/>
        <v>0</v>
      </c>
      <c r="W650" s="135">
        <f t="shared" si="363"/>
        <v>0</v>
      </c>
      <c r="X650" s="135">
        <f t="shared" si="363"/>
        <v>0</v>
      </c>
      <c r="Y650" s="135">
        <f t="shared" si="36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4">H648-H645</f>
        <v>6</v>
      </c>
      <c r="I651" s="24">
        <f t="shared" si="364"/>
        <v>5</v>
      </c>
      <c r="J651" s="24">
        <f t="shared" si="364"/>
        <v>6</v>
      </c>
      <c r="K651" s="24">
        <f t="shared" si="364"/>
        <v>7</v>
      </c>
      <c r="L651" s="24">
        <f t="shared" si="364"/>
        <v>5</v>
      </c>
      <c r="M651" s="24">
        <f t="shared" si="364"/>
        <v>7</v>
      </c>
      <c r="N651" s="24">
        <f t="shared" si="364"/>
        <v>5</v>
      </c>
      <c r="O651" s="15">
        <f t="shared" si="364"/>
        <v>7</v>
      </c>
      <c r="P651" s="15"/>
      <c r="Q651" s="15">
        <f t="shared" ref="Q651:Y651" si="365">Q648-Q645</f>
        <v>6</v>
      </c>
      <c r="R651" s="15">
        <f t="shared" si="365"/>
        <v>6</v>
      </c>
      <c r="S651" s="15">
        <f t="shared" si="365"/>
        <v>7</v>
      </c>
      <c r="T651" s="15">
        <f t="shared" si="365"/>
        <v>5</v>
      </c>
      <c r="U651" s="15">
        <f t="shared" si="365"/>
        <v>7</v>
      </c>
      <c r="V651" s="15">
        <f t="shared" si="365"/>
        <v>6</v>
      </c>
      <c r="W651" s="15">
        <f t="shared" si="365"/>
        <v>6</v>
      </c>
      <c r="X651" s="15">
        <f t="shared" si="365"/>
        <v>5</v>
      </c>
      <c r="Y651" s="15">
        <f t="shared" si="36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37684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6">H$9</f>
        <v>4</v>
      </c>
      <c r="I668" s="103">
        <f t="shared" si="366"/>
        <v>5</v>
      </c>
      <c r="J668" s="103">
        <f t="shared" si="366"/>
        <v>4</v>
      </c>
      <c r="K668" s="103">
        <f t="shared" si="366"/>
        <v>3</v>
      </c>
      <c r="L668" s="103">
        <f t="shared" si="366"/>
        <v>5</v>
      </c>
      <c r="M668" s="103">
        <f t="shared" si="366"/>
        <v>3</v>
      </c>
      <c r="N668" s="103">
        <f t="shared" si="366"/>
        <v>5</v>
      </c>
      <c r="O668" s="103">
        <f t="shared" si="366"/>
        <v>3</v>
      </c>
      <c r="P668" s="104">
        <f>SUM(G668:O668)</f>
        <v>36</v>
      </c>
      <c r="Q668" s="103">
        <f t="shared" ref="Q668:Y668" si="367">Q$9</f>
        <v>4</v>
      </c>
      <c r="R668" s="105">
        <f t="shared" si="367"/>
        <v>4</v>
      </c>
      <c r="S668" s="105">
        <f t="shared" si="367"/>
        <v>3</v>
      </c>
      <c r="T668" s="105">
        <f t="shared" si="367"/>
        <v>5</v>
      </c>
      <c r="U668" s="105">
        <f t="shared" si="367"/>
        <v>3</v>
      </c>
      <c r="V668" s="105">
        <f t="shared" si="367"/>
        <v>4</v>
      </c>
      <c r="W668" s="105">
        <f t="shared" si="367"/>
        <v>4</v>
      </c>
      <c r="X668" s="105">
        <f t="shared" si="367"/>
        <v>5</v>
      </c>
      <c r="Y668" s="106">
        <f t="shared" si="36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368">H$10</f>
        <v>8</v>
      </c>
      <c r="I669" s="108">
        <f t="shared" si="368"/>
        <v>12</v>
      </c>
      <c r="J669" s="108">
        <f t="shared" si="368"/>
        <v>14</v>
      </c>
      <c r="K669" s="108">
        <f t="shared" si="368"/>
        <v>2</v>
      </c>
      <c r="L669" s="108">
        <f t="shared" si="368"/>
        <v>10</v>
      </c>
      <c r="M669" s="108">
        <f t="shared" si="368"/>
        <v>18</v>
      </c>
      <c r="N669" s="108">
        <f t="shared" si="368"/>
        <v>16</v>
      </c>
      <c r="O669" s="109">
        <f t="shared" si="368"/>
        <v>6</v>
      </c>
      <c r="P669" s="110"/>
      <c r="Q669" s="111">
        <f t="shared" ref="Q669:Y669" si="369">Q$10</f>
        <v>1</v>
      </c>
      <c r="R669" s="112">
        <f t="shared" si="369"/>
        <v>9</v>
      </c>
      <c r="S669" s="112">
        <f t="shared" si="369"/>
        <v>11</v>
      </c>
      <c r="T669" s="112">
        <f t="shared" si="369"/>
        <v>5</v>
      </c>
      <c r="U669" s="112">
        <f t="shared" si="369"/>
        <v>17</v>
      </c>
      <c r="V669" s="112">
        <f t="shared" si="369"/>
        <v>15</v>
      </c>
      <c r="W669" s="112">
        <f t="shared" si="369"/>
        <v>3</v>
      </c>
      <c r="X669" s="112">
        <f t="shared" si="369"/>
        <v>13</v>
      </c>
      <c r="Y669" s="109">
        <f t="shared" si="36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0">IF($Q665&lt;=18,IF(H669&lt;=$Q665,1,0),IF($Q665&lt;=36,IF(H669&lt;=($Q665-18),2,1),IF($Q665&lt;=54,IF(H669&lt;=($Q665-36),3,2),IF($Q665&gt;54,IF(H669&lt;=($Q665-54),4,3)))))</f>
        <v>#N/A</v>
      </c>
      <c r="I670" s="115" t="e">
        <f t="shared" si="370"/>
        <v>#N/A</v>
      </c>
      <c r="J670" s="115" t="e">
        <f t="shared" si="370"/>
        <v>#N/A</v>
      </c>
      <c r="K670" s="115" t="e">
        <f t="shared" si="370"/>
        <v>#N/A</v>
      </c>
      <c r="L670" s="115" t="e">
        <f t="shared" si="370"/>
        <v>#N/A</v>
      </c>
      <c r="M670" s="115" t="e">
        <f t="shared" si="370"/>
        <v>#N/A</v>
      </c>
      <c r="N670" s="115" t="e">
        <f t="shared" si="370"/>
        <v>#N/A</v>
      </c>
      <c r="O670" s="116" t="e">
        <f t="shared" si="370"/>
        <v>#N/A</v>
      </c>
      <c r="P670" s="117" t="e">
        <f>SUM(G670:O670)</f>
        <v>#N/A</v>
      </c>
      <c r="Q670" s="116" t="e">
        <f t="shared" ref="Q670:Y670" si="371">IF($Q665&lt;=18,IF(Q669&lt;=$Q665,1,0),IF($Q665&lt;=36,IF(Q669&lt;=($Q665-18),2,1),IF($Q665&lt;=54,IF(Q669&lt;=($Q665-36),3,2),IF($Q665&gt;54,IF(Q669&lt;=($Q665-54),4,3)))))</f>
        <v>#N/A</v>
      </c>
      <c r="R670" s="116" t="e">
        <f t="shared" si="371"/>
        <v>#N/A</v>
      </c>
      <c r="S670" s="116" t="e">
        <f t="shared" si="371"/>
        <v>#N/A</v>
      </c>
      <c r="T670" s="116" t="e">
        <f t="shared" si="371"/>
        <v>#N/A</v>
      </c>
      <c r="U670" s="116" t="e">
        <f t="shared" si="371"/>
        <v>#N/A</v>
      </c>
      <c r="V670" s="116" t="e">
        <f t="shared" si="371"/>
        <v>#N/A</v>
      </c>
      <c r="W670" s="116" t="e">
        <f t="shared" si="371"/>
        <v>#N/A</v>
      </c>
      <c r="X670" s="116" t="e">
        <f t="shared" si="371"/>
        <v>#N/A</v>
      </c>
      <c r="Y670" s="116" t="e">
        <f t="shared" si="371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2">G36</f>
        <v>10</v>
      </c>
      <c r="H671" s="121">
        <f t="shared" si="372"/>
        <v>10</v>
      </c>
      <c r="I671" s="121">
        <f t="shared" si="372"/>
        <v>10</v>
      </c>
      <c r="J671" s="121">
        <f t="shared" si="372"/>
        <v>10</v>
      </c>
      <c r="K671" s="121">
        <f t="shared" si="372"/>
        <v>10</v>
      </c>
      <c r="L671" s="121">
        <f t="shared" si="372"/>
        <v>10</v>
      </c>
      <c r="M671" s="121">
        <f t="shared" si="372"/>
        <v>10</v>
      </c>
      <c r="N671" s="121">
        <f t="shared" si="372"/>
        <v>10</v>
      </c>
      <c r="O671" s="121">
        <f t="shared" si="372"/>
        <v>10</v>
      </c>
      <c r="P671" s="122">
        <f>SUM(G671:O671)</f>
        <v>90</v>
      </c>
      <c r="Q671" s="123">
        <f t="shared" ref="Q671:Y671" si="373">Q36</f>
        <v>10</v>
      </c>
      <c r="R671" s="121">
        <f t="shared" si="373"/>
        <v>10</v>
      </c>
      <c r="S671" s="121">
        <f t="shared" si="373"/>
        <v>10</v>
      </c>
      <c r="T671" s="121">
        <f t="shared" si="373"/>
        <v>10</v>
      </c>
      <c r="U671" s="121">
        <f t="shared" si="373"/>
        <v>10</v>
      </c>
      <c r="V671" s="121">
        <f t="shared" si="373"/>
        <v>10</v>
      </c>
      <c r="W671" s="121">
        <f t="shared" si="373"/>
        <v>10</v>
      </c>
      <c r="X671" s="121">
        <f t="shared" si="373"/>
        <v>10</v>
      </c>
      <c r="Y671" s="124">
        <f t="shared" si="373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4">IF(H671-H668=-1,3+H670)+IF(H671-H668=0,2+H670)+IF(H671-H668=1,1+H670)+IF(H671-H668=2,H670)+IF(H671-H668=3,IF(H670-1&gt;0,H670-1,0))+IF(H671-H668=4,IF(H670-2&gt;0,H670-2,0))</f>
        <v>0</v>
      </c>
      <c r="I672" s="127">
        <f t="shared" si="374"/>
        <v>0</v>
      </c>
      <c r="J672" s="127">
        <f t="shared" si="374"/>
        <v>0</v>
      </c>
      <c r="K672" s="127">
        <f t="shared" si="374"/>
        <v>0</v>
      </c>
      <c r="L672" s="127">
        <f t="shared" si="374"/>
        <v>0</v>
      </c>
      <c r="M672" s="127">
        <f t="shared" si="374"/>
        <v>0</v>
      </c>
      <c r="N672" s="127">
        <f t="shared" si="374"/>
        <v>0</v>
      </c>
      <c r="O672" s="128">
        <f t="shared" si="374"/>
        <v>0</v>
      </c>
      <c r="P672" s="129">
        <f>SUM(G672:O672)</f>
        <v>0</v>
      </c>
      <c r="Q672" s="130">
        <f t="shared" ref="Q672:Y672" si="375">IF(Q671-Q668=-1,3+Q670)+IF(Q671-Q668=0,2+Q670)+IF(Q671-Q668=1,1+Q670)+IF(Q671-Q668=2,Q670)+IF(Q671-Q668=3,IF(Q670-1&gt;0,Q670-1,0))+IF(Q671-Q668=4,IF(Q670-2&gt;0,Q670-2,0))</f>
        <v>0</v>
      </c>
      <c r="R672" s="131">
        <f t="shared" si="375"/>
        <v>0</v>
      </c>
      <c r="S672" s="131">
        <f t="shared" si="375"/>
        <v>0</v>
      </c>
      <c r="T672" s="131">
        <f t="shared" si="375"/>
        <v>0</v>
      </c>
      <c r="U672" s="131">
        <f t="shared" si="375"/>
        <v>0</v>
      </c>
      <c r="V672" s="131">
        <f t="shared" si="375"/>
        <v>0</v>
      </c>
      <c r="W672" s="131">
        <f t="shared" si="375"/>
        <v>0</v>
      </c>
      <c r="X672" s="131">
        <f t="shared" si="375"/>
        <v>0</v>
      </c>
      <c r="Y672" s="128">
        <f t="shared" si="375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6">IF(G671-G668=-2,4)+IF(G671-G668=-1,3)+IF(G671-G668=0,2)+IF(G671-G668=1,1)+IF(G671-G668&gt;2,0)</f>
        <v>0</v>
      </c>
      <c r="H673" s="134">
        <f t="shared" si="376"/>
        <v>0</v>
      </c>
      <c r="I673" s="134">
        <f t="shared" si="376"/>
        <v>0</v>
      </c>
      <c r="J673" s="134">
        <f t="shared" si="376"/>
        <v>0</v>
      </c>
      <c r="K673" s="134">
        <f t="shared" si="376"/>
        <v>0</v>
      </c>
      <c r="L673" s="134">
        <f t="shared" si="376"/>
        <v>0</v>
      </c>
      <c r="M673" s="134">
        <f t="shared" si="376"/>
        <v>0</v>
      </c>
      <c r="N673" s="134">
        <f t="shared" si="376"/>
        <v>0</v>
      </c>
      <c r="O673" s="135">
        <f t="shared" si="376"/>
        <v>0</v>
      </c>
      <c r="P673" s="136">
        <f>SUM(G673:O673)</f>
        <v>0</v>
      </c>
      <c r="Q673" s="135">
        <f t="shared" ref="Q673:Y673" si="377">IF(Q671-Q668=-2,4)+IF(Q671-Q668=-1,3)+IF(Q671-Q668=0,2)+IF(Q671-Q668=1,1)+IF(Q671-Q668&gt;2,0)</f>
        <v>0</v>
      </c>
      <c r="R673" s="135">
        <f t="shared" si="377"/>
        <v>0</v>
      </c>
      <c r="S673" s="135">
        <f t="shared" si="377"/>
        <v>0</v>
      </c>
      <c r="T673" s="135">
        <f t="shared" si="377"/>
        <v>0</v>
      </c>
      <c r="U673" s="135">
        <f t="shared" si="377"/>
        <v>0</v>
      </c>
      <c r="V673" s="135">
        <f t="shared" si="377"/>
        <v>0</v>
      </c>
      <c r="W673" s="135">
        <f t="shared" si="377"/>
        <v>0</v>
      </c>
      <c r="X673" s="135">
        <f t="shared" si="377"/>
        <v>0</v>
      </c>
      <c r="Y673" s="135">
        <f t="shared" si="377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8">H671-H668</f>
        <v>6</v>
      </c>
      <c r="I674" s="24">
        <f t="shared" si="378"/>
        <v>5</v>
      </c>
      <c r="J674" s="24">
        <f t="shared" si="378"/>
        <v>6</v>
      </c>
      <c r="K674" s="24">
        <f t="shared" si="378"/>
        <v>7</v>
      </c>
      <c r="L674" s="24">
        <f t="shared" si="378"/>
        <v>5</v>
      </c>
      <c r="M674" s="24">
        <f t="shared" si="378"/>
        <v>7</v>
      </c>
      <c r="N674" s="24">
        <f t="shared" si="378"/>
        <v>5</v>
      </c>
      <c r="O674" s="15">
        <f t="shared" si="378"/>
        <v>7</v>
      </c>
      <c r="P674" s="15"/>
      <c r="Q674" s="15">
        <f t="shared" ref="Q674:Y674" si="379">Q671-Q668</f>
        <v>6</v>
      </c>
      <c r="R674" s="15">
        <f t="shared" si="379"/>
        <v>6</v>
      </c>
      <c r="S674" s="15">
        <f t="shared" si="379"/>
        <v>7</v>
      </c>
      <c r="T674" s="15">
        <f t="shared" si="379"/>
        <v>5</v>
      </c>
      <c r="U674" s="15">
        <f t="shared" si="379"/>
        <v>7</v>
      </c>
      <c r="V674" s="15">
        <f t="shared" si="379"/>
        <v>6</v>
      </c>
      <c r="W674" s="15">
        <f t="shared" si="379"/>
        <v>6</v>
      </c>
      <c r="X674" s="15">
        <f t="shared" si="379"/>
        <v>5</v>
      </c>
      <c r="Y674" s="15">
        <f t="shared" si="379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37684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0">H$9</f>
        <v>4</v>
      </c>
      <c r="I691" s="103">
        <f t="shared" si="380"/>
        <v>5</v>
      </c>
      <c r="J691" s="103">
        <f t="shared" si="380"/>
        <v>4</v>
      </c>
      <c r="K691" s="103">
        <f t="shared" si="380"/>
        <v>3</v>
      </c>
      <c r="L691" s="103">
        <f t="shared" si="380"/>
        <v>5</v>
      </c>
      <c r="M691" s="103">
        <f t="shared" si="380"/>
        <v>3</v>
      </c>
      <c r="N691" s="103">
        <f t="shared" si="380"/>
        <v>5</v>
      </c>
      <c r="O691" s="103">
        <f t="shared" si="380"/>
        <v>3</v>
      </c>
      <c r="P691" s="104">
        <f>SUM(G691:O691)</f>
        <v>36</v>
      </c>
      <c r="Q691" s="103">
        <f t="shared" ref="Q691:Y691" si="381">Q$9</f>
        <v>4</v>
      </c>
      <c r="R691" s="105">
        <f t="shared" si="381"/>
        <v>4</v>
      </c>
      <c r="S691" s="105">
        <f t="shared" si="381"/>
        <v>3</v>
      </c>
      <c r="T691" s="105">
        <f t="shared" si="381"/>
        <v>5</v>
      </c>
      <c r="U691" s="105">
        <f t="shared" si="381"/>
        <v>3</v>
      </c>
      <c r="V691" s="105">
        <f t="shared" si="381"/>
        <v>4</v>
      </c>
      <c r="W691" s="105">
        <f t="shared" si="381"/>
        <v>4</v>
      </c>
      <c r="X691" s="105">
        <f t="shared" si="381"/>
        <v>5</v>
      </c>
      <c r="Y691" s="106">
        <f t="shared" si="381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382">H$10</f>
        <v>8</v>
      </c>
      <c r="I692" s="108">
        <f t="shared" si="382"/>
        <v>12</v>
      </c>
      <c r="J692" s="108">
        <f t="shared" si="382"/>
        <v>14</v>
      </c>
      <c r="K692" s="108">
        <f t="shared" si="382"/>
        <v>2</v>
      </c>
      <c r="L692" s="108">
        <f t="shared" si="382"/>
        <v>10</v>
      </c>
      <c r="M692" s="108">
        <f t="shared" si="382"/>
        <v>18</v>
      </c>
      <c r="N692" s="108">
        <f t="shared" si="382"/>
        <v>16</v>
      </c>
      <c r="O692" s="109">
        <f t="shared" si="382"/>
        <v>6</v>
      </c>
      <c r="P692" s="110"/>
      <c r="Q692" s="111">
        <f t="shared" ref="Q692:Y692" si="383">Q$10</f>
        <v>1</v>
      </c>
      <c r="R692" s="112">
        <f t="shared" si="383"/>
        <v>9</v>
      </c>
      <c r="S692" s="112">
        <f t="shared" si="383"/>
        <v>11</v>
      </c>
      <c r="T692" s="112">
        <f t="shared" si="383"/>
        <v>5</v>
      </c>
      <c r="U692" s="112">
        <f t="shared" si="383"/>
        <v>17</v>
      </c>
      <c r="V692" s="112">
        <f t="shared" si="383"/>
        <v>15</v>
      </c>
      <c r="W692" s="112">
        <f t="shared" si="383"/>
        <v>3</v>
      </c>
      <c r="X692" s="112">
        <f t="shared" si="383"/>
        <v>13</v>
      </c>
      <c r="Y692" s="109">
        <f t="shared" si="383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4">IF($Q688&lt;=18,IF(H692&lt;=$Q688,1,0),IF($Q688&lt;=36,IF(H692&lt;=($Q688-18),2,1),IF($Q688&lt;=54,IF(H692&lt;=($Q688-36),3,2),IF($Q688&gt;54,IF(H692&lt;=($Q688-54),4,3)))))</f>
        <v>#N/A</v>
      </c>
      <c r="I693" s="115" t="e">
        <f t="shared" si="384"/>
        <v>#N/A</v>
      </c>
      <c r="J693" s="115" t="e">
        <f t="shared" si="384"/>
        <v>#N/A</v>
      </c>
      <c r="K693" s="115" t="e">
        <f t="shared" si="384"/>
        <v>#N/A</v>
      </c>
      <c r="L693" s="115" t="e">
        <f t="shared" si="384"/>
        <v>#N/A</v>
      </c>
      <c r="M693" s="115" t="e">
        <f t="shared" si="384"/>
        <v>#N/A</v>
      </c>
      <c r="N693" s="115" t="e">
        <f t="shared" si="384"/>
        <v>#N/A</v>
      </c>
      <c r="O693" s="116" t="e">
        <f t="shared" si="384"/>
        <v>#N/A</v>
      </c>
      <c r="P693" s="117" t="e">
        <f>SUM(G693:O693)</f>
        <v>#N/A</v>
      </c>
      <c r="Q693" s="116" t="e">
        <f t="shared" ref="Q693:Y693" si="385">IF($Q688&lt;=18,IF(Q692&lt;=$Q688,1,0),IF($Q688&lt;=36,IF(Q692&lt;=($Q688-18),2,1),IF($Q688&lt;=54,IF(Q692&lt;=($Q688-36),3,2),IF($Q688&gt;54,IF(Q692&lt;=($Q688-54),4,3)))))</f>
        <v>#N/A</v>
      </c>
      <c r="R693" s="116" t="e">
        <f t="shared" si="385"/>
        <v>#N/A</v>
      </c>
      <c r="S693" s="116" t="e">
        <f t="shared" si="385"/>
        <v>#N/A</v>
      </c>
      <c r="T693" s="116" t="e">
        <f t="shared" si="385"/>
        <v>#N/A</v>
      </c>
      <c r="U693" s="116" t="e">
        <f t="shared" si="385"/>
        <v>#N/A</v>
      </c>
      <c r="V693" s="116" t="e">
        <f t="shared" si="385"/>
        <v>#N/A</v>
      </c>
      <c r="W693" s="116" t="e">
        <f t="shared" si="385"/>
        <v>#N/A</v>
      </c>
      <c r="X693" s="116" t="e">
        <f t="shared" si="385"/>
        <v>#N/A</v>
      </c>
      <c r="Y693" s="116" t="e">
        <f t="shared" si="385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6">G37</f>
        <v>10</v>
      </c>
      <c r="H694" s="121">
        <f t="shared" si="386"/>
        <v>10</v>
      </c>
      <c r="I694" s="121">
        <f t="shared" si="386"/>
        <v>10</v>
      </c>
      <c r="J694" s="121">
        <f t="shared" si="386"/>
        <v>10</v>
      </c>
      <c r="K694" s="121">
        <f t="shared" si="386"/>
        <v>10</v>
      </c>
      <c r="L694" s="121">
        <f t="shared" si="386"/>
        <v>10</v>
      </c>
      <c r="M694" s="121">
        <f t="shared" si="386"/>
        <v>10</v>
      </c>
      <c r="N694" s="121">
        <f t="shared" si="386"/>
        <v>10</v>
      </c>
      <c r="O694" s="121">
        <f t="shared" si="386"/>
        <v>10</v>
      </c>
      <c r="P694" s="122">
        <f>SUM(G694:O694)</f>
        <v>90</v>
      </c>
      <c r="Q694" s="123">
        <f t="shared" ref="Q694:Y694" si="387">Q37</f>
        <v>10</v>
      </c>
      <c r="R694" s="121">
        <f t="shared" si="387"/>
        <v>10</v>
      </c>
      <c r="S694" s="121">
        <f t="shared" si="387"/>
        <v>10</v>
      </c>
      <c r="T694" s="121">
        <f t="shared" si="387"/>
        <v>10</v>
      </c>
      <c r="U694" s="121">
        <f t="shared" si="387"/>
        <v>10</v>
      </c>
      <c r="V694" s="121">
        <f t="shared" si="387"/>
        <v>10</v>
      </c>
      <c r="W694" s="121">
        <f t="shared" si="387"/>
        <v>10</v>
      </c>
      <c r="X694" s="121">
        <f t="shared" si="387"/>
        <v>10</v>
      </c>
      <c r="Y694" s="124">
        <f t="shared" si="38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8">IF(H694-H691=-1,3+H693)+IF(H694-H691=0,2+H693)+IF(H694-H691=1,1+H693)+IF(H694-H691=2,H693)+IF(H694-H691=3,IF(H693-1&gt;0,H693-1,0))+IF(H694-H691=4,IF(H693-2&gt;0,H693-2,0))</f>
        <v>0</v>
      </c>
      <c r="I695" s="127">
        <f t="shared" si="388"/>
        <v>0</v>
      </c>
      <c r="J695" s="127">
        <f t="shared" si="388"/>
        <v>0</v>
      </c>
      <c r="K695" s="127">
        <f t="shared" si="388"/>
        <v>0</v>
      </c>
      <c r="L695" s="127">
        <f t="shared" si="388"/>
        <v>0</v>
      </c>
      <c r="M695" s="127">
        <f t="shared" si="388"/>
        <v>0</v>
      </c>
      <c r="N695" s="127">
        <f t="shared" si="388"/>
        <v>0</v>
      </c>
      <c r="O695" s="128">
        <f t="shared" si="388"/>
        <v>0</v>
      </c>
      <c r="P695" s="129">
        <f>SUM(G695:O695)</f>
        <v>0</v>
      </c>
      <c r="Q695" s="130">
        <f t="shared" ref="Q695:Y695" si="389">IF(Q694-Q691=-1,3+Q693)+IF(Q694-Q691=0,2+Q693)+IF(Q694-Q691=1,1+Q693)+IF(Q694-Q691=2,Q693)+IF(Q694-Q691=3,IF(Q693-1&gt;0,Q693-1,0))+IF(Q694-Q691=4,IF(Q693-2&gt;0,Q693-2,0))</f>
        <v>0</v>
      </c>
      <c r="R695" s="131">
        <f t="shared" si="389"/>
        <v>0</v>
      </c>
      <c r="S695" s="131">
        <f t="shared" si="389"/>
        <v>0</v>
      </c>
      <c r="T695" s="131">
        <f t="shared" si="389"/>
        <v>0</v>
      </c>
      <c r="U695" s="131">
        <f t="shared" si="389"/>
        <v>0</v>
      </c>
      <c r="V695" s="131">
        <f t="shared" si="389"/>
        <v>0</v>
      </c>
      <c r="W695" s="131">
        <f t="shared" si="389"/>
        <v>0</v>
      </c>
      <c r="X695" s="131">
        <f t="shared" si="389"/>
        <v>0</v>
      </c>
      <c r="Y695" s="128">
        <f t="shared" si="38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0">IF(G694-G691=-2,4)+IF(G694-G691=-1,3)+IF(G694-G691=0,2)+IF(G694-G691=1,1)+IF(G694-G691&gt;2,0)</f>
        <v>0</v>
      </c>
      <c r="H696" s="134">
        <f t="shared" si="390"/>
        <v>0</v>
      </c>
      <c r="I696" s="134">
        <f t="shared" si="390"/>
        <v>0</v>
      </c>
      <c r="J696" s="134">
        <f t="shared" si="390"/>
        <v>0</v>
      </c>
      <c r="K696" s="134">
        <f t="shared" si="390"/>
        <v>0</v>
      </c>
      <c r="L696" s="134">
        <f t="shared" si="390"/>
        <v>0</v>
      </c>
      <c r="M696" s="134">
        <f t="shared" si="390"/>
        <v>0</v>
      </c>
      <c r="N696" s="134">
        <f t="shared" si="390"/>
        <v>0</v>
      </c>
      <c r="O696" s="135">
        <f t="shared" si="390"/>
        <v>0</v>
      </c>
      <c r="P696" s="136">
        <f>SUM(G696:O696)</f>
        <v>0</v>
      </c>
      <c r="Q696" s="135">
        <f t="shared" ref="Q696:Y696" si="391">IF(Q694-Q691=-2,4)+IF(Q694-Q691=-1,3)+IF(Q694-Q691=0,2)+IF(Q694-Q691=1,1)+IF(Q694-Q691&gt;2,0)</f>
        <v>0</v>
      </c>
      <c r="R696" s="135">
        <f t="shared" si="391"/>
        <v>0</v>
      </c>
      <c r="S696" s="135">
        <f t="shared" si="391"/>
        <v>0</v>
      </c>
      <c r="T696" s="135">
        <f t="shared" si="391"/>
        <v>0</v>
      </c>
      <c r="U696" s="135">
        <f t="shared" si="391"/>
        <v>0</v>
      </c>
      <c r="V696" s="135">
        <f t="shared" si="391"/>
        <v>0</v>
      </c>
      <c r="W696" s="135">
        <f t="shared" si="391"/>
        <v>0</v>
      </c>
      <c r="X696" s="135">
        <f t="shared" si="391"/>
        <v>0</v>
      </c>
      <c r="Y696" s="135">
        <f t="shared" si="39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2">H694-H691</f>
        <v>6</v>
      </c>
      <c r="I697" s="24">
        <f t="shared" si="392"/>
        <v>5</v>
      </c>
      <c r="J697" s="24">
        <f t="shared" si="392"/>
        <v>6</v>
      </c>
      <c r="K697" s="24">
        <f t="shared" si="392"/>
        <v>7</v>
      </c>
      <c r="L697" s="24">
        <f t="shared" si="392"/>
        <v>5</v>
      </c>
      <c r="M697" s="24">
        <f t="shared" si="392"/>
        <v>7</v>
      </c>
      <c r="N697" s="24">
        <f t="shared" si="392"/>
        <v>5</v>
      </c>
      <c r="O697" s="15">
        <f t="shared" si="392"/>
        <v>7</v>
      </c>
      <c r="P697" s="15"/>
      <c r="Q697" s="15">
        <f t="shared" ref="Q697:Y697" si="393">Q694-Q691</f>
        <v>6</v>
      </c>
      <c r="R697" s="15">
        <f t="shared" si="393"/>
        <v>6</v>
      </c>
      <c r="S697" s="15">
        <f t="shared" si="393"/>
        <v>7</v>
      </c>
      <c r="T697" s="15">
        <f t="shared" si="393"/>
        <v>5</v>
      </c>
      <c r="U697" s="15">
        <f t="shared" si="393"/>
        <v>7</v>
      </c>
      <c r="V697" s="15">
        <f t="shared" si="393"/>
        <v>6</v>
      </c>
      <c r="W697" s="15">
        <f t="shared" si="393"/>
        <v>6</v>
      </c>
      <c r="X697" s="15">
        <f t="shared" si="393"/>
        <v>5</v>
      </c>
      <c r="Y697" s="15">
        <f t="shared" si="39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37684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4">H$9</f>
        <v>4</v>
      </c>
      <c r="I714" s="103">
        <f t="shared" si="394"/>
        <v>5</v>
      </c>
      <c r="J714" s="103">
        <f t="shared" si="394"/>
        <v>4</v>
      </c>
      <c r="K714" s="103">
        <f t="shared" si="394"/>
        <v>3</v>
      </c>
      <c r="L714" s="103">
        <f t="shared" si="394"/>
        <v>5</v>
      </c>
      <c r="M714" s="103">
        <f t="shared" si="394"/>
        <v>3</v>
      </c>
      <c r="N714" s="103">
        <f t="shared" si="394"/>
        <v>5</v>
      </c>
      <c r="O714" s="103">
        <f t="shared" si="394"/>
        <v>3</v>
      </c>
      <c r="P714" s="104">
        <f>SUM(G714:O714)</f>
        <v>36</v>
      </c>
      <c r="Q714" s="103">
        <f t="shared" ref="Q714:Y714" si="395">Q$9</f>
        <v>4</v>
      </c>
      <c r="R714" s="105">
        <f t="shared" si="395"/>
        <v>4</v>
      </c>
      <c r="S714" s="105">
        <f t="shared" si="395"/>
        <v>3</v>
      </c>
      <c r="T714" s="105">
        <f t="shared" si="395"/>
        <v>5</v>
      </c>
      <c r="U714" s="105">
        <f t="shared" si="395"/>
        <v>3</v>
      </c>
      <c r="V714" s="105">
        <f t="shared" si="395"/>
        <v>4</v>
      </c>
      <c r="W714" s="105">
        <f t="shared" si="395"/>
        <v>4</v>
      </c>
      <c r="X714" s="105">
        <f t="shared" si="395"/>
        <v>5</v>
      </c>
      <c r="Y714" s="106">
        <f t="shared" si="39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396">H$10</f>
        <v>8</v>
      </c>
      <c r="I715" s="108">
        <f t="shared" si="396"/>
        <v>12</v>
      </c>
      <c r="J715" s="108">
        <f t="shared" si="396"/>
        <v>14</v>
      </c>
      <c r="K715" s="108">
        <f t="shared" si="396"/>
        <v>2</v>
      </c>
      <c r="L715" s="108">
        <f t="shared" si="396"/>
        <v>10</v>
      </c>
      <c r="M715" s="108">
        <f t="shared" si="396"/>
        <v>18</v>
      </c>
      <c r="N715" s="108">
        <f t="shared" si="396"/>
        <v>16</v>
      </c>
      <c r="O715" s="109">
        <f t="shared" si="396"/>
        <v>6</v>
      </c>
      <c r="P715" s="110"/>
      <c r="Q715" s="111">
        <f t="shared" ref="Q715:Y715" si="397">Q$10</f>
        <v>1</v>
      </c>
      <c r="R715" s="112">
        <f t="shared" si="397"/>
        <v>9</v>
      </c>
      <c r="S715" s="112">
        <f t="shared" si="397"/>
        <v>11</v>
      </c>
      <c r="T715" s="112">
        <f t="shared" si="397"/>
        <v>5</v>
      </c>
      <c r="U715" s="112">
        <f t="shared" si="397"/>
        <v>17</v>
      </c>
      <c r="V715" s="112">
        <f t="shared" si="397"/>
        <v>15</v>
      </c>
      <c r="W715" s="112">
        <f t="shared" si="397"/>
        <v>3</v>
      </c>
      <c r="X715" s="112">
        <f t="shared" si="397"/>
        <v>13</v>
      </c>
      <c r="Y715" s="109">
        <f t="shared" si="39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8">IF($Q711&lt;=18,IF(H715&lt;=$Q711,1,0),IF($Q711&lt;=36,IF(H715&lt;=($Q711-18),2,1),IF($Q711&lt;=54,IF(H715&lt;=($Q711-36),3,2),IF($Q711&gt;54,IF(H715&lt;=($Q711-54),4,3)))))</f>
        <v>#N/A</v>
      </c>
      <c r="I716" s="115" t="e">
        <f t="shared" si="398"/>
        <v>#N/A</v>
      </c>
      <c r="J716" s="115" t="e">
        <f t="shared" si="398"/>
        <v>#N/A</v>
      </c>
      <c r="K716" s="115" t="e">
        <f t="shared" si="398"/>
        <v>#N/A</v>
      </c>
      <c r="L716" s="115" t="e">
        <f t="shared" si="398"/>
        <v>#N/A</v>
      </c>
      <c r="M716" s="115" t="e">
        <f t="shared" si="398"/>
        <v>#N/A</v>
      </c>
      <c r="N716" s="115" t="e">
        <f t="shared" si="398"/>
        <v>#N/A</v>
      </c>
      <c r="O716" s="116" t="e">
        <f t="shared" si="398"/>
        <v>#N/A</v>
      </c>
      <c r="P716" s="117" t="e">
        <f>SUM(G716:O716)</f>
        <v>#N/A</v>
      </c>
      <c r="Q716" s="116" t="e">
        <f t="shared" ref="Q716:Y716" si="399">IF($Q711&lt;=18,IF(Q715&lt;=$Q711,1,0),IF($Q711&lt;=36,IF(Q715&lt;=($Q711-18),2,1),IF($Q711&lt;=54,IF(Q715&lt;=($Q711-36),3,2),IF($Q711&gt;54,IF(Q715&lt;=($Q711-54),4,3)))))</f>
        <v>#N/A</v>
      </c>
      <c r="R716" s="116" t="e">
        <f t="shared" si="399"/>
        <v>#N/A</v>
      </c>
      <c r="S716" s="116" t="e">
        <f t="shared" si="399"/>
        <v>#N/A</v>
      </c>
      <c r="T716" s="116" t="e">
        <f t="shared" si="399"/>
        <v>#N/A</v>
      </c>
      <c r="U716" s="116" t="e">
        <f t="shared" si="399"/>
        <v>#N/A</v>
      </c>
      <c r="V716" s="116" t="e">
        <f t="shared" si="399"/>
        <v>#N/A</v>
      </c>
      <c r="W716" s="116" t="e">
        <f t="shared" si="399"/>
        <v>#N/A</v>
      </c>
      <c r="X716" s="116" t="e">
        <f t="shared" si="399"/>
        <v>#N/A</v>
      </c>
      <c r="Y716" s="116" t="e">
        <f t="shared" si="399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0">G38</f>
        <v>10</v>
      </c>
      <c r="H717" s="121">
        <f t="shared" si="400"/>
        <v>10</v>
      </c>
      <c r="I717" s="121">
        <f t="shared" si="400"/>
        <v>10</v>
      </c>
      <c r="J717" s="121">
        <f t="shared" si="400"/>
        <v>10</v>
      </c>
      <c r="K717" s="121">
        <f t="shared" si="400"/>
        <v>10</v>
      </c>
      <c r="L717" s="121">
        <f t="shared" si="400"/>
        <v>10</v>
      </c>
      <c r="M717" s="121">
        <f t="shared" si="400"/>
        <v>10</v>
      </c>
      <c r="N717" s="121">
        <f t="shared" si="400"/>
        <v>10</v>
      </c>
      <c r="O717" s="121">
        <f t="shared" si="400"/>
        <v>10</v>
      </c>
      <c r="P717" s="122">
        <f>SUM(G717:O717)</f>
        <v>90</v>
      </c>
      <c r="Q717" s="123">
        <f t="shared" ref="Q717:Y717" si="401">Q38</f>
        <v>10</v>
      </c>
      <c r="R717" s="121">
        <f t="shared" si="401"/>
        <v>10</v>
      </c>
      <c r="S717" s="121">
        <f t="shared" si="401"/>
        <v>10</v>
      </c>
      <c r="T717" s="121">
        <f t="shared" si="401"/>
        <v>10</v>
      </c>
      <c r="U717" s="121">
        <f t="shared" si="401"/>
        <v>10</v>
      </c>
      <c r="V717" s="121">
        <f t="shared" si="401"/>
        <v>10</v>
      </c>
      <c r="W717" s="121">
        <f t="shared" si="401"/>
        <v>10</v>
      </c>
      <c r="X717" s="121">
        <f t="shared" si="401"/>
        <v>10</v>
      </c>
      <c r="Y717" s="124">
        <f t="shared" si="401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2">IF(H717-H714=-1,3+H716)+IF(H717-H714=0,2+H716)+IF(H717-H714=1,1+H716)+IF(H717-H714=2,H716)+IF(H717-H714=3,IF(H716-1&gt;0,H716-1,0))+IF(H717-H714=4,IF(H716-2&gt;0,H716-2,0))</f>
        <v>0</v>
      </c>
      <c r="I718" s="127">
        <f t="shared" si="402"/>
        <v>0</v>
      </c>
      <c r="J718" s="127">
        <f t="shared" si="402"/>
        <v>0</v>
      </c>
      <c r="K718" s="127">
        <f t="shared" si="402"/>
        <v>0</v>
      </c>
      <c r="L718" s="127">
        <f t="shared" si="402"/>
        <v>0</v>
      </c>
      <c r="M718" s="127">
        <f t="shared" si="402"/>
        <v>0</v>
      </c>
      <c r="N718" s="127">
        <f t="shared" si="402"/>
        <v>0</v>
      </c>
      <c r="O718" s="128">
        <f t="shared" si="402"/>
        <v>0</v>
      </c>
      <c r="P718" s="129">
        <f>SUM(G718:O718)</f>
        <v>0</v>
      </c>
      <c r="Q718" s="130">
        <f t="shared" ref="Q718:Y718" si="403">IF(Q717-Q714=-1,3+Q716)+IF(Q717-Q714=0,2+Q716)+IF(Q717-Q714=1,1+Q716)+IF(Q717-Q714=2,Q716)+IF(Q717-Q714=3,IF(Q716-1&gt;0,Q716-1,0))+IF(Q717-Q714=4,IF(Q716-2&gt;0,Q716-2,0))</f>
        <v>0</v>
      </c>
      <c r="R718" s="131">
        <f t="shared" si="403"/>
        <v>0</v>
      </c>
      <c r="S718" s="131">
        <f t="shared" si="403"/>
        <v>0</v>
      </c>
      <c r="T718" s="131">
        <f t="shared" si="403"/>
        <v>0</v>
      </c>
      <c r="U718" s="131">
        <f t="shared" si="403"/>
        <v>0</v>
      </c>
      <c r="V718" s="131">
        <f t="shared" si="403"/>
        <v>0</v>
      </c>
      <c r="W718" s="131">
        <f t="shared" si="403"/>
        <v>0</v>
      </c>
      <c r="X718" s="131">
        <f t="shared" si="403"/>
        <v>0</v>
      </c>
      <c r="Y718" s="128">
        <f t="shared" si="403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4">IF(G717-G714=-2,4)+IF(G717-G714=-1,3)+IF(G717-G714=0,2)+IF(G717-G714=1,1)+IF(G717-G714&gt;2,0)</f>
        <v>0</v>
      </c>
      <c r="H719" s="134">
        <f t="shared" si="404"/>
        <v>0</v>
      </c>
      <c r="I719" s="134">
        <f t="shared" si="404"/>
        <v>0</v>
      </c>
      <c r="J719" s="134">
        <f t="shared" si="404"/>
        <v>0</v>
      </c>
      <c r="K719" s="134">
        <f t="shared" si="404"/>
        <v>0</v>
      </c>
      <c r="L719" s="134">
        <f t="shared" si="404"/>
        <v>0</v>
      </c>
      <c r="M719" s="134">
        <f t="shared" si="404"/>
        <v>0</v>
      </c>
      <c r="N719" s="134">
        <f t="shared" si="404"/>
        <v>0</v>
      </c>
      <c r="O719" s="135">
        <f t="shared" si="404"/>
        <v>0</v>
      </c>
      <c r="P719" s="136">
        <f>SUM(G719:O719)</f>
        <v>0</v>
      </c>
      <c r="Q719" s="135">
        <f t="shared" ref="Q719:Y719" si="405">IF(Q717-Q714=-2,4)+IF(Q717-Q714=-1,3)+IF(Q717-Q714=0,2)+IF(Q717-Q714=1,1)+IF(Q717-Q714&gt;2,0)</f>
        <v>0</v>
      </c>
      <c r="R719" s="135">
        <f t="shared" si="405"/>
        <v>0</v>
      </c>
      <c r="S719" s="135">
        <f t="shared" si="405"/>
        <v>0</v>
      </c>
      <c r="T719" s="135">
        <f t="shared" si="405"/>
        <v>0</v>
      </c>
      <c r="U719" s="135">
        <f t="shared" si="405"/>
        <v>0</v>
      </c>
      <c r="V719" s="135">
        <f t="shared" si="405"/>
        <v>0</v>
      </c>
      <c r="W719" s="135">
        <f t="shared" si="405"/>
        <v>0</v>
      </c>
      <c r="X719" s="135">
        <f t="shared" si="405"/>
        <v>0</v>
      </c>
      <c r="Y719" s="135">
        <f t="shared" si="405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6">H717-H714</f>
        <v>6</v>
      </c>
      <c r="I720" s="24">
        <f t="shared" si="406"/>
        <v>5</v>
      </c>
      <c r="J720" s="24">
        <f t="shared" si="406"/>
        <v>6</v>
      </c>
      <c r="K720" s="24">
        <f t="shared" si="406"/>
        <v>7</v>
      </c>
      <c r="L720" s="24">
        <f t="shared" si="406"/>
        <v>5</v>
      </c>
      <c r="M720" s="24">
        <f t="shared" si="406"/>
        <v>7</v>
      </c>
      <c r="N720" s="24">
        <f t="shared" si="406"/>
        <v>5</v>
      </c>
      <c r="O720" s="15">
        <f t="shared" si="406"/>
        <v>7</v>
      </c>
      <c r="P720" s="15"/>
      <c r="Q720" s="15">
        <f t="shared" ref="Q720:Y720" si="407">Q717-Q714</f>
        <v>6</v>
      </c>
      <c r="R720" s="15">
        <f t="shared" si="407"/>
        <v>6</v>
      </c>
      <c r="S720" s="15">
        <f t="shared" si="407"/>
        <v>7</v>
      </c>
      <c r="T720" s="15">
        <f t="shared" si="407"/>
        <v>5</v>
      </c>
      <c r="U720" s="15">
        <f t="shared" si="407"/>
        <v>7</v>
      </c>
      <c r="V720" s="15">
        <f t="shared" si="407"/>
        <v>6</v>
      </c>
      <c r="W720" s="15">
        <f t="shared" si="407"/>
        <v>6</v>
      </c>
      <c r="X720" s="15">
        <f t="shared" si="407"/>
        <v>5</v>
      </c>
      <c r="Y720" s="15">
        <f t="shared" si="407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37684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8">H$9</f>
        <v>4</v>
      </c>
      <c r="I737" s="103">
        <f t="shared" si="408"/>
        <v>5</v>
      </c>
      <c r="J737" s="103">
        <f t="shared" si="408"/>
        <v>4</v>
      </c>
      <c r="K737" s="103">
        <f t="shared" si="408"/>
        <v>3</v>
      </c>
      <c r="L737" s="103">
        <f t="shared" si="408"/>
        <v>5</v>
      </c>
      <c r="M737" s="103">
        <f t="shared" si="408"/>
        <v>3</v>
      </c>
      <c r="N737" s="103">
        <f t="shared" si="408"/>
        <v>5</v>
      </c>
      <c r="O737" s="103">
        <f t="shared" si="408"/>
        <v>3</v>
      </c>
      <c r="P737" s="104">
        <f>SUM(G737:O737)</f>
        <v>36</v>
      </c>
      <c r="Q737" s="103">
        <f t="shared" ref="Q737:Y737" si="409">Q$9</f>
        <v>4</v>
      </c>
      <c r="R737" s="105">
        <f t="shared" si="409"/>
        <v>4</v>
      </c>
      <c r="S737" s="105">
        <f t="shared" si="409"/>
        <v>3</v>
      </c>
      <c r="T737" s="105">
        <f t="shared" si="409"/>
        <v>5</v>
      </c>
      <c r="U737" s="105">
        <f t="shared" si="409"/>
        <v>3</v>
      </c>
      <c r="V737" s="105">
        <f t="shared" si="409"/>
        <v>4</v>
      </c>
      <c r="W737" s="105">
        <f t="shared" si="409"/>
        <v>4</v>
      </c>
      <c r="X737" s="105">
        <f t="shared" si="409"/>
        <v>5</v>
      </c>
      <c r="Y737" s="106">
        <f t="shared" si="409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410">H$10</f>
        <v>8</v>
      </c>
      <c r="I738" s="108">
        <f t="shared" si="410"/>
        <v>12</v>
      </c>
      <c r="J738" s="108">
        <f t="shared" si="410"/>
        <v>14</v>
      </c>
      <c r="K738" s="108">
        <f t="shared" si="410"/>
        <v>2</v>
      </c>
      <c r="L738" s="108">
        <f t="shared" si="410"/>
        <v>10</v>
      </c>
      <c r="M738" s="108">
        <f t="shared" si="410"/>
        <v>18</v>
      </c>
      <c r="N738" s="108">
        <f t="shared" si="410"/>
        <v>16</v>
      </c>
      <c r="O738" s="109">
        <f t="shared" si="410"/>
        <v>6</v>
      </c>
      <c r="P738" s="110"/>
      <c r="Q738" s="111">
        <f t="shared" ref="Q738:Y738" si="411">Q$10</f>
        <v>1</v>
      </c>
      <c r="R738" s="112">
        <f t="shared" si="411"/>
        <v>9</v>
      </c>
      <c r="S738" s="112">
        <f t="shared" si="411"/>
        <v>11</v>
      </c>
      <c r="T738" s="112">
        <f t="shared" si="411"/>
        <v>5</v>
      </c>
      <c r="U738" s="112">
        <f t="shared" si="411"/>
        <v>17</v>
      </c>
      <c r="V738" s="112">
        <f t="shared" si="411"/>
        <v>15</v>
      </c>
      <c r="W738" s="112">
        <f t="shared" si="411"/>
        <v>3</v>
      </c>
      <c r="X738" s="112">
        <f t="shared" si="411"/>
        <v>13</v>
      </c>
      <c r="Y738" s="109">
        <f t="shared" si="411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2">IF($Q734&lt;=18,IF(H738&lt;=$Q734,1,0),IF($Q734&lt;=36,IF(H738&lt;=($Q734-18),2,1),IF($Q734&lt;=54,IF(H738&lt;=($Q734-36),3,2),IF($Q734&gt;54,IF(H738&lt;=($Q734-54),4,3)))))</f>
        <v>#N/A</v>
      </c>
      <c r="I739" s="115" t="e">
        <f t="shared" si="412"/>
        <v>#N/A</v>
      </c>
      <c r="J739" s="115" t="e">
        <f t="shared" si="412"/>
        <v>#N/A</v>
      </c>
      <c r="K739" s="115" t="e">
        <f t="shared" si="412"/>
        <v>#N/A</v>
      </c>
      <c r="L739" s="115" t="e">
        <f t="shared" si="412"/>
        <v>#N/A</v>
      </c>
      <c r="M739" s="115" t="e">
        <f t="shared" si="412"/>
        <v>#N/A</v>
      </c>
      <c r="N739" s="115" t="e">
        <f t="shared" si="412"/>
        <v>#N/A</v>
      </c>
      <c r="O739" s="116" t="e">
        <f t="shared" si="412"/>
        <v>#N/A</v>
      </c>
      <c r="P739" s="117" t="e">
        <f>SUM(G739:O739)</f>
        <v>#N/A</v>
      </c>
      <c r="Q739" s="116" t="e">
        <f t="shared" ref="Q739:Y739" si="413">IF($Q734&lt;=18,IF(Q738&lt;=$Q734,1,0),IF($Q734&lt;=36,IF(Q738&lt;=($Q734-18),2,1),IF($Q734&lt;=54,IF(Q738&lt;=($Q734-36),3,2),IF($Q734&gt;54,IF(Q738&lt;=($Q734-54),4,3)))))</f>
        <v>#N/A</v>
      </c>
      <c r="R739" s="116" t="e">
        <f t="shared" si="413"/>
        <v>#N/A</v>
      </c>
      <c r="S739" s="116" t="e">
        <f t="shared" si="413"/>
        <v>#N/A</v>
      </c>
      <c r="T739" s="116" t="e">
        <f t="shared" si="413"/>
        <v>#N/A</v>
      </c>
      <c r="U739" s="116" t="e">
        <f t="shared" si="413"/>
        <v>#N/A</v>
      </c>
      <c r="V739" s="116" t="e">
        <f t="shared" si="413"/>
        <v>#N/A</v>
      </c>
      <c r="W739" s="116" t="e">
        <f t="shared" si="413"/>
        <v>#N/A</v>
      </c>
      <c r="X739" s="116" t="e">
        <f t="shared" si="413"/>
        <v>#N/A</v>
      </c>
      <c r="Y739" s="116" t="e">
        <f t="shared" si="413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4">G39</f>
        <v>10</v>
      </c>
      <c r="H740" s="121">
        <f t="shared" si="414"/>
        <v>10</v>
      </c>
      <c r="I740" s="121">
        <f t="shared" si="414"/>
        <v>10</v>
      </c>
      <c r="J740" s="121">
        <f t="shared" si="414"/>
        <v>10</v>
      </c>
      <c r="K740" s="121">
        <f t="shared" si="414"/>
        <v>10</v>
      </c>
      <c r="L740" s="121">
        <f t="shared" si="414"/>
        <v>10</v>
      </c>
      <c r="M740" s="121">
        <f t="shared" si="414"/>
        <v>10</v>
      </c>
      <c r="N740" s="121">
        <f t="shared" si="414"/>
        <v>10</v>
      </c>
      <c r="O740" s="121">
        <f t="shared" si="414"/>
        <v>10</v>
      </c>
      <c r="P740" s="122">
        <f>SUM(G740:O740)</f>
        <v>90</v>
      </c>
      <c r="Q740" s="123">
        <f t="shared" ref="Q740:Y740" si="415">Q39</f>
        <v>10</v>
      </c>
      <c r="R740" s="121">
        <f t="shared" si="415"/>
        <v>10</v>
      </c>
      <c r="S740" s="121">
        <f t="shared" si="415"/>
        <v>10</v>
      </c>
      <c r="T740" s="121">
        <f t="shared" si="415"/>
        <v>10</v>
      </c>
      <c r="U740" s="121">
        <f t="shared" si="415"/>
        <v>10</v>
      </c>
      <c r="V740" s="121">
        <f t="shared" si="415"/>
        <v>10</v>
      </c>
      <c r="W740" s="121">
        <f t="shared" si="415"/>
        <v>10</v>
      </c>
      <c r="X740" s="121">
        <f t="shared" si="415"/>
        <v>10</v>
      </c>
      <c r="Y740" s="124">
        <f t="shared" si="41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6">IF(H740-H737=-1,3+H739)+IF(H740-H737=0,2+H739)+IF(H740-H737=1,1+H739)+IF(H740-H737=2,H739)+IF(H740-H737=3,IF(H739-1&gt;0,H739-1,0))+IF(H740-H737=4,IF(H739-2&gt;0,H739-2,0))</f>
        <v>0</v>
      </c>
      <c r="I741" s="127">
        <f t="shared" si="416"/>
        <v>0</v>
      </c>
      <c r="J741" s="127">
        <f t="shared" si="416"/>
        <v>0</v>
      </c>
      <c r="K741" s="127">
        <f t="shared" si="416"/>
        <v>0</v>
      </c>
      <c r="L741" s="127">
        <f t="shared" si="416"/>
        <v>0</v>
      </c>
      <c r="M741" s="127">
        <f t="shared" si="416"/>
        <v>0</v>
      </c>
      <c r="N741" s="127">
        <f t="shared" si="416"/>
        <v>0</v>
      </c>
      <c r="O741" s="128">
        <f t="shared" si="416"/>
        <v>0</v>
      </c>
      <c r="P741" s="129">
        <f>SUM(G741:O741)</f>
        <v>0</v>
      </c>
      <c r="Q741" s="130">
        <f t="shared" ref="Q741:Y741" si="417">IF(Q740-Q737=-1,3+Q739)+IF(Q740-Q737=0,2+Q739)+IF(Q740-Q737=1,1+Q739)+IF(Q740-Q737=2,Q739)+IF(Q740-Q737=3,IF(Q739-1&gt;0,Q739-1,0))+IF(Q740-Q737=4,IF(Q739-2&gt;0,Q739-2,0))</f>
        <v>0</v>
      </c>
      <c r="R741" s="131">
        <f t="shared" si="417"/>
        <v>0</v>
      </c>
      <c r="S741" s="131">
        <f t="shared" si="417"/>
        <v>0</v>
      </c>
      <c r="T741" s="131">
        <f t="shared" si="417"/>
        <v>0</v>
      </c>
      <c r="U741" s="131">
        <f t="shared" si="417"/>
        <v>0</v>
      </c>
      <c r="V741" s="131">
        <f t="shared" si="417"/>
        <v>0</v>
      </c>
      <c r="W741" s="131">
        <f t="shared" si="417"/>
        <v>0</v>
      </c>
      <c r="X741" s="131">
        <f t="shared" si="417"/>
        <v>0</v>
      </c>
      <c r="Y741" s="128">
        <f t="shared" si="41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8">IF(G740-G737=-2,4)+IF(G740-G737=-1,3)+IF(G740-G737=0,2)+IF(G740-G737=1,1)+IF(G740-G737&gt;2,0)</f>
        <v>0</v>
      </c>
      <c r="H742" s="134">
        <f t="shared" si="418"/>
        <v>0</v>
      </c>
      <c r="I742" s="134">
        <f t="shared" si="418"/>
        <v>0</v>
      </c>
      <c r="J742" s="134">
        <f t="shared" si="418"/>
        <v>0</v>
      </c>
      <c r="K742" s="134">
        <f t="shared" si="418"/>
        <v>0</v>
      </c>
      <c r="L742" s="134">
        <f t="shared" si="418"/>
        <v>0</v>
      </c>
      <c r="M742" s="134">
        <f t="shared" si="418"/>
        <v>0</v>
      </c>
      <c r="N742" s="134">
        <f t="shared" si="418"/>
        <v>0</v>
      </c>
      <c r="O742" s="135">
        <f t="shared" si="418"/>
        <v>0</v>
      </c>
      <c r="P742" s="136">
        <f>SUM(G742:O742)</f>
        <v>0</v>
      </c>
      <c r="Q742" s="135">
        <f t="shared" ref="Q742:Y742" si="419">IF(Q740-Q737=-2,4)+IF(Q740-Q737=-1,3)+IF(Q740-Q737=0,2)+IF(Q740-Q737=1,1)+IF(Q740-Q737&gt;2,0)</f>
        <v>0</v>
      </c>
      <c r="R742" s="135">
        <f t="shared" si="419"/>
        <v>0</v>
      </c>
      <c r="S742" s="135">
        <f t="shared" si="419"/>
        <v>0</v>
      </c>
      <c r="T742" s="135">
        <f t="shared" si="419"/>
        <v>0</v>
      </c>
      <c r="U742" s="135">
        <f t="shared" si="419"/>
        <v>0</v>
      </c>
      <c r="V742" s="135">
        <f t="shared" si="419"/>
        <v>0</v>
      </c>
      <c r="W742" s="135">
        <f t="shared" si="419"/>
        <v>0</v>
      </c>
      <c r="X742" s="135">
        <f t="shared" si="419"/>
        <v>0</v>
      </c>
      <c r="Y742" s="135">
        <f t="shared" si="41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0">H740-H737</f>
        <v>6</v>
      </c>
      <c r="I743" s="24">
        <f t="shared" si="420"/>
        <v>5</v>
      </c>
      <c r="J743" s="24">
        <f t="shared" si="420"/>
        <v>6</v>
      </c>
      <c r="K743" s="24">
        <f t="shared" si="420"/>
        <v>7</v>
      </c>
      <c r="L743" s="24">
        <f t="shared" si="420"/>
        <v>5</v>
      </c>
      <c r="M743" s="24">
        <f t="shared" si="420"/>
        <v>7</v>
      </c>
      <c r="N743" s="24">
        <f t="shared" si="420"/>
        <v>5</v>
      </c>
      <c r="O743" s="15">
        <f t="shared" si="420"/>
        <v>7</v>
      </c>
      <c r="P743" s="15"/>
      <c r="Q743" s="15">
        <f t="shared" ref="Q743:Y743" si="421">Q740-Q737</f>
        <v>6</v>
      </c>
      <c r="R743" s="15">
        <f t="shared" si="421"/>
        <v>6</v>
      </c>
      <c r="S743" s="15">
        <f t="shared" si="421"/>
        <v>7</v>
      </c>
      <c r="T743" s="15">
        <f t="shared" si="421"/>
        <v>5</v>
      </c>
      <c r="U743" s="15">
        <f t="shared" si="421"/>
        <v>7</v>
      </c>
      <c r="V743" s="15">
        <f t="shared" si="421"/>
        <v>6</v>
      </c>
      <c r="W743" s="15">
        <f t="shared" si="421"/>
        <v>6</v>
      </c>
      <c r="X743" s="15">
        <f t="shared" si="421"/>
        <v>5</v>
      </c>
      <c r="Y743" s="15">
        <f t="shared" si="42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37684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2">H$9</f>
        <v>4</v>
      </c>
      <c r="I760" s="103">
        <f t="shared" si="422"/>
        <v>5</v>
      </c>
      <c r="J760" s="103">
        <f t="shared" si="422"/>
        <v>4</v>
      </c>
      <c r="K760" s="103">
        <f t="shared" si="422"/>
        <v>3</v>
      </c>
      <c r="L760" s="103">
        <f t="shared" si="422"/>
        <v>5</v>
      </c>
      <c r="M760" s="103">
        <f t="shared" si="422"/>
        <v>3</v>
      </c>
      <c r="N760" s="103">
        <f t="shared" si="422"/>
        <v>5</v>
      </c>
      <c r="O760" s="103">
        <f t="shared" si="422"/>
        <v>3</v>
      </c>
      <c r="P760" s="104">
        <f>SUM(G760:O760)</f>
        <v>36</v>
      </c>
      <c r="Q760" s="103">
        <f t="shared" ref="Q760:Y760" si="423">Q$9</f>
        <v>4</v>
      </c>
      <c r="R760" s="105">
        <f t="shared" si="423"/>
        <v>4</v>
      </c>
      <c r="S760" s="105">
        <f t="shared" si="423"/>
        <v>3</v>
      </c>
      <c r="T760" s="105">
        <f t="shared" si="423"/>
        <v>5</v>
      </c>
      <c r="U760" s="105">
        <f t="shared" si="423"/>
        <v>3</v>
      </c>
      <c r="V760" s="105">
        <f t="shared" si="423"/>
        <v>4</v>
      </c>
      <c r="W760" s="105">
        <f t="shared" si="423"/>
        <v>4</v>
      </c>
      <c r="X760" s="105">
        <f t="shared" si="423"/>
        <v>5</v>
      </c>
      <c r="Y760" s="106">
        <f t="shared" si="42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424">H$10</f>
        <v>8</v>
      </c>
      <c r="I761" s="108">
        <f t="shared" si="424"/>
        <v>12</v>
      </c>
      <c r="J761" s="108">
        <f t="shared" si="424"/>
        <v>14</v>
      </c>
      <c r="K761" s="108">
        <f t="shared" si="424"/>
        <v>2</v>
      </c>
      <c r="L761" s="108">
        <f t="shared" si="424"/>
        <v>10</v>
      </c>
      <c r="M761" s="108">
        <f t="shared" si="424"/>
        <v>18</v>
      </c>
      <c r="N761" s="108">
        <f t="shared" si="424"/>
        <v>16</v>
      </c>
      <c r="O761" s="109">
        <f t="shared" si="424"/>
        <v>6</v>
      </c>
      <c r="P761" s="110"/>
      <c r="Q761" s="111">
        <f t="shared" ref="Q761:Y761" si="425">Q$10</f>
        <v>1</v>
      </c>
      <c r="R761" s="112">
        <f t="shared" si="425"/>
        <v>9</v>
      </c>
      <c r="S761" s="112">
        <f t="shared" si="425"/>
        <v>11</v>
      </c>
      <c r="T761" s="112">
        <f t="shared" si="425"/>
        <v>5</v>
      </c>
      <c r="U761" s="112">
        <f t="shared" si="425"/>
        <v>17</v>
      </c>
      <c r="V761" s="112">
        <f t="shared" si="425"/>
        <v>15</v>
      </c>
      <c r="W761" s="112">
        <f t="shared" si="425"/>
        <v>3</v>
      </c>
      <c r="X761" s="112">
        <f t="shared" si="425"/>
        <v>13</v>
      </c>
      <c r="Y761" s="109">
        <f t="shared" si="42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6">IF($Q757&lt;=18,IF(H761&lt;=$Q757,1,0),IF($Q757&lt;=36,IF(H761&lt;=($Q757-18),2,1),IF($Q757&lt;=54,IF(H761&lt;=($Q757-36),3,2),IF($Q757&gt;54,IF(H761&lt;=($Q757-54),4,3)))))</f>
        <v>#N/A</v>
      </c>
      <c r="I762" s="115" t="e">
        <f t="shared" si="426"/>
        <v>#N/A</v>
      </c>
      <c r="J762" s="115" t="e">
        <f t="shared" si="426"/>
        <v>#N/A</v>
      </c>
      <c r="K762" s="115" t="e">
        <f t="shared" si="426"/>
        <v>#N/A</v>
      </c>
      <c r="L762" s="115" t="e">
        <f t="shared" si="426"/>
        <v>#N/A</v>
      </c>
      <c r="M762" s="115" t="e">
        <f t="shared" si="426"/>
        <v>#N/A</v>
      </c>
      <c r="N762" s="115" t="e">
        <f t="shared" si="426"/>
        <v>#N/A</v>
      </c>
      <c r="O762" s="116" t="e">
        <f t="shared" si="426"/>
        <v>#N/A</v>
      </c>
      <c r="P762" s="117" t="e">
        <f>SUM(G762:O762)</f>
        <v>#N/A</v>
      </c>
      <c r="Q762" s="116" t="e">
        <f t="shared" ref="Q762:Y762" si="427">IF($Q757&lt;=18,IF(Q761&lt;=$Q757,1,0),IF($Q757&lt;=36,IF(Q761&lt;=($Q757-18),2,1),IF($Q757&lt;=54,IF(Q761&lt;=($Q757-36),3,2),IF($Q757&gt;54,IF(Q761&lt;=($Q757-54),4,3)))))</f>
        <v>#N/A</v>
      </c>
      <c r="R762" s="116" t="e">
        <f t="shared" si="427"/>
        <v>#N/A</v>
      </c>
      <c r="S762" s="116" t="e">
        <f t="shared" si="427"/>
        <v>#N/A</v>
      </c>
      <c r="T762" s="116" t="e">
        <f t="shared" si="427"/>
        <v>#N/A</v>
      </c>
      <c r="U762" s="116" t="e">
        <f t="shared" si="427"/>
        <v>#N/A</v>
      </c>
      <c r="V762" s="116" t="e">
        <f t="shared" si="427"/>
        <v>#N/A</v>
      </c>
      <c r="W762" s="116" t="e">
        <f t="shared" si="427"/>
        <v>#N/A</v>
      </c>
      <c r="X762" s="116" t="e">
        <f t="shared" si="427"/>
        <v>#N/A</v>
      </c>
      <c r="Y762" s="116" t="e">
        <f t="shared" si="427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8">G40</f>
        <v>10</v>
      </c>
      <c r="H763" s="121">
        <f t="shared" si="428"/>
        <v>10</v>
      </c>
      <c r="I763" s="121">
        <f t="shared" si="428"/>
        <v>10</v>
      </c>
      <c r="J763" s="121">
        <f t="shared" si="428"/>
        <v>10</v>
      </c>
      <c r="K763" s="121">
        <f t="shared" si="428"/>
        <v>10</v>
      </c>
      <c r="L763" s="121">
        <f t="shared" si="428"/>
        <v>10</v>
      </c>
      <c r="M763" s="121">
        <f t="shared" si="428"/>
        <v>10</v>
      </c>
      <c r="N763" s="121">
        <f t="shared" si="428"/>
        <v>10</v>
      </c>
      <c r="O763" s="121">
        <f t="shared" si="428"/>
        <v>10</v>
      </c>
      <c r="P763" s="122">
        <f>SUM(G763:O763)</f>
        <v>90</v>
      </c>
      <c r="Q763" s="123">
        <f t="shared" ref="Q763:Y763" si="429">Q40</f>
        <v>10</v>
      </c>
      <c r="R763" s="121">
        <f t="shared" si="429"/>
        <v>10</v>
      </c>
      <c r="S763" s="121">
        <f t="shared" si="429"/>
        <v>10</v>
      </c>
      <c r="T763" s="121">
        <f t="shared" si="429"/>
        <v>10</v>
      </c>
      <c r="U763" s="121">
        <f t="shared" si="429"/>
        <v>10</v>
      </c>
      <c r="V763" s="121">
        <f t="shared" si="429"/>
        <v>10</v>
      </c>
      <c r="W763" s="121">
        <f t="shared" si="429"/>
        <v>10</v>
      </c>
      <c r="X763" s="121">
        <f t="shared" si="429"/>
        <v>10</v>
      </c>
      <c r="Y763" s="124">
        <f t="shared" si="429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0">IF(H763-H760=-1,3+H762)+IF(H763-H760=0,2+H762)+IF(H763-H760=1,1+H762)+IF(H763-H760=2,H762)+IF(H763-H760=3,IF(H762-1&gt;0,H762-1,0))+IF(H763-H760=4,IF(H762-2&gt;0,H762-2,0))</f>
        <v>0</v>
      </c>
      <c r="I764" s="127">
        <f t="shared" si="430"/>
        <v>0</v>
      </c>
      <c r="J764" s="127">
        <f t="shared" si="430"/>
        <v>0</v>
      </c>
      <c r="K764" s="127">
        <f t="shared" si="430"/>
        <v>0</v>
      </c>
      <c r="L764" s="127">
        <f t="shared" si="430"/>
        <v>0</v>
      </c>
      <c r="M764" s="127">
        <f t="shared" si="430"/>
        <v>0</v>
      </c>
      <c r="N764" s="127">
        <f t="shared" si="430"/>
        <v>0</v>
      </c>
      <c r="O764" s="128">
        <f t="shared" si="430"/>
        <v>0</v>
      </c>
      <c r="P764" s="129">
        <f>SUM(G764:O764)</f>
        <v>0</v>
      </c>
      <c r="Q764" s="130">
        <f t="shared" ref="Q764:Y764" si="431">IF(Q763-Q760=-1,3+Q762)+IF(Q763-Q760=0,2+Q762)+IF(Q763-Q760=1,1+Q762)+IF(Q763-Q760=2,Q762)+IF(Q763-Q760=3,IF(Q762-1&gt;0,Q762-1,0))+IF(Q763-Q760=4,IF(Q762-2&gt;0,Q762-2,0))</f>
        <v>0</v>
      </c>
      <c r="R764" s="131">
        <f t="shared" si="431"/>
        <v>0</v>
      </c>
      <c r="S764" s="131">
        <f t="shared" si="431"/>
        <v>0</v>
      </c>
      <c r="T764" s="131">
        <f t="shared" si="431"/>
        <v>0</v>
      </c>
      <c r="U764" s="131">
        <f t="shared" si="431"/>
        <v>0</v>
      </c>
      <c r="V764" s="131">
        <f t="shared" si="431"/>
        <v>0</v>
      </c>
      <c r="W764" s="131">
        <f t="shared" si="431"/>
        <v>0</v>
      </c>
      <c r="X764" s="131">
        <f t="shared" si="431"/>
        <v>0</v>
      </c>
      <c r="Y764" s="128">
        <f t="shared" si="431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2">IF(G763-G760=-2,4)+IF(G763-G760=-1,3)+IF(G763-G760=0,2)+IF(G763-G760=1,1)+IF(G763-G760&gt;2,0)</f>
        <v>0</v>
      </c>
      <c r="H765" s="134">
        <f t="shared" si="432"/>
        <v>0</v>
      </c>
      <c r="I765" s="134">
        <f t="shared" si="432"/>
        <v>0</v>
      </c>
      <c r="J765" s="134">
        <f t="shared" si="432"/>
        <v>0</v>
      </c>
      <c r="K765" s="134">
        <f t="shared" si="432"/>
        <v>0</v>
      </c>
      <c r="L765" s="134">
        <f t="shared" si="432"/>
        <v>0</v>
      </c>
      <c r="M765" s="134">
        <f t="shared" si="432"/>
        <v>0</v>
      </c>
      <c r="N765" s="134">
        <f t="shared" si="432"/>
        <v>0</v>
      </c>
      <c r="O765" s="135">
        <f t="shared" si="432"/>
        <v>0</v>
      </c>
      <c r="P765" s="136">
        <f>SUM(G765:O765)</f>
        <v>0</v>
      </c>
      <c r="Q765" s="135">
        <f t="shared" ref="Q765:Y765" si="433">IF(Q763-Q760=-2,4)+IF(Q763-Q760=-1,3)+IF(Q763-Q760=0,2)+IF(Q763-Q760=1,1)+IF(Q763-Q760&gt;2,0)</f>
        <v>0</v>
      </c>
      <c r="R765" s="135">
        <f t="shared" si="433"/>
        <v>0</v>
      </c>
      <c r="S765" s="135">
        <f t="shared" si="433"/>
        <v>0</v>
      </c>
      <c r="T765" s="135">
        <f t="shared" si="433"/>
        <v>0</v>
      </c>
      <c r="U765" s="135">
        <f t="shared" si="433"/>
        <v>0</v>
      </c>
      <c r="V765" s="135">
        <f t="shared" si="433"/>
        <v>0</v>
      </c>
      <c r="W765" s="135">
        <f t="shared" si="433"/>
        <v>0</v>
      </c>
      <c r="X765" s="135">
        <f t="shared" si="433"/>
        <v>0</v>
      </c>
      <c r="Y765" s="135">
        <f t="shared" si="433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4">H763-H760</f>
        <v>6</v>
      </c>
      <c r="I766" s="24">
        <f t="shared" si="434"/>
        <v>5</v>
      </c>
      <c r="J766" s="24">
        <f t="shared" si="434"/>
        <v>6</v>
      </c>
      <c r="K766" s="24">
        <f t="shared" si="434"/>
        <v>7</v>
      </c>
      <c r="L766" s="24">
        <f t="shared" si="434"/>
        <v>5</v>
      </c>
      <c r="M766" s="24">
        <f t="shared" si="434"/>
        <v>7</v>
      </c>
      <c r="N766" s="24">
        <f t="shared" si="434"/>
        <v>5</v>
      </c>
      <c r="O766" s="15">
        <f t="shared" si="434"/>
        <v>7</v>
      </c>
      <c r="P766" s="15"/>
      <c r="Q766" s="15">
        <f t="shared" ref="Q766:Y766" si="435">Q763-Q760</f>
        <v>6</v>
      </c>
      <c r="R766" s="15">
        <f t="shared" si="435"/>
        <v>6</v>
      </c>
      <c r="S766" s="15">
        <f t="shared" si="435"/>
        <v>7</v>
      </c>
      <c r="T766" s="15">
        <f t="shared" si="435"/>
        <v>5</v>
      </c>
      <c r="U766" s="15">
        <f t="shared" si="435"/>
        <v>7</v>
      </c>
      <c r="V766" s="15">
        <f t="shared" si="435"/>
        <v>6</v>
      </c>
      <c r="W766" s="15">
        <f t="shared" si="435"/>
        <v>6</v>
      </c>
      <c r="X766" s="15">
        <f t="shared" si="435"/>
        <v>5</v>
      </c>
      <c r="Y766" s="15">
        <f t="shared" si="435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67FA-0459-4A27-9721-4D1BD6E8DA4F}">
  <sheetPr codeName="Feuil13"/>
  <dimension ref="B1:AG32"/>
  <sheetViews>
    <sheetView showGridLines="0" topLeftCell="H1" zoomScale="60" zoomScaleNormal="60" workbookViewId="0">
      <selection activeCell="AB4" sqref="AB4"/>
    </sheetView>
  </sheetViews>
  <sheetFormatPr baseColWidth="10" defaultColWidth="11.42578125" defaultRowHeight="15" x14ac:dyDescent="0.25"/>
  <sheetData>
    <row r="1" spans="2:33" x14ac:dyDescent="0.25">
      <c r="D1" s="270" t="s">
        <v>96</v>
      </c>
      <c r="E1" s="270"/>
      <c r="F1" s="270"/>
      <c r="G1" s="270"/>
      <c r="H1" s="270"/>
      <c r="I1" s="270"/>
      <c r="J1" s="270"/>
    </row>
    <row r="2" spans="2:33" x14ac:dyDescent="0.25">
      <c r="B2" s="4" t="s">
        <v>53</v>
      </c>
      <c r="C2" s="4" t="s">
        <v>12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>
        <v>21</v>
      </c>
      <c r="Y2" s="4">
        <v>22</v>
      </c>
      <c r="Z2" s="4">
        <v>23</v>
      </c>
      <c r="AA2" s="4">
        <v>24</v>
      </c>
      <c r="AB2" s="4">
        <v>25</v>
      </c>
      <c r="AC2" s="4">
        <v>26</v>
      </c>
      <c r="AD2" s="4">
        <v>27</v>
      </c>
      <c r="AE2" s="4">
        <v>28</v>
      </c>
      <c r="AF2" s="4">
        <v>29</v>
      </c>
      <c r="AG2" s="4">
        <v>30</v>
      </c>
    </row>
    <row r="3" spans="2:33" x14ac:dyDescent="0.25">
      <c r="B3" s="4">
        <v>1</v>
      </c>
      <c r="C3" s="4">
        <v>30</v>
      </c>
      <c r="D3" s="176">
        <f>C3</f>
        <v>30</v>
      </c>
      <c r="E3" s="176">
        <f>ROUNDDOWN((C3+C4)/2,0)</f>
        <v>27</v>
      </c>
      <c r="F3" s="176">
        <f>ROUNDDOWN((C3+C4+C5)/3,0)</f>
        <v>25</v>
      </c>
      <c r="G3" s="176">
        <f>ROUNDDOWN((C3+C4+C5+C6)/4,0)</f>
        <v>22</v>
      </c>
      <c r="H3" s="176">
        <f>ROUNDDOWN(SUM(C3:C7)/5,0)</f>
        <v>20</v>
      </c>
      <c r="I3" s="176">
        <f>ROUNDDOWN(SUM(C3:C8)/6,0)</f>
        <v>18</v>
      </c>
      <c r="J3" s="176">
        <f>ROUNDDOWN(SUM(C3:C9)/7,0)</f>
        <v>16</v>
      </c>
      <c r="K3" s="176">
        <f>ROUNDDOWN(SUM(C3:C10)/8,0)</f>
        <v>15</v>
      </c>
      <c r="L3" s="176">
        <f>ROUNDDOWN(SUM(C3:C11)/9,0)</f>
        <v>14</v>
      </c>
      <c r="M3" s="176">
        <f>ROUNDDOWN(SUM(C3:C12)/10,0)</f>
        <v>13</v>
      </c>
      <c r="N3" s="176">
        <f>ROUNDDOWN(SUM(C3:C13)/11,0)</f>
        <v>12</v>
      </c>
      <c r="O3" s="176">
        <f>ROUNDDOWN(SUM(C3:C14)/12,0)</f>
        <v>11</v>
      </c>
      <c r="P3" s="176">
        <f>ROUNDDOWN(SUM(C3:C15)/13,0)</f>
        <v>11</v>
      </c>
      <c r="Q3" s="176">
        <f>ROUNDDOWN(SUM(C3:C16)/14,0)</f>
        <v>10</v>
      </c>
      <c r="R3" s="176">
        <f>ROUNDDOWN(SUM(C3:C17)/15,0)</f>
        <v>9</v>
      </c>
      <c r="S3" s="176">
        <f>ROUNDDOWN(SUM(C3:C18)/S$2,0)</f>
        <v>9</v>
      </c>
      <c r="T3" s="176">
        <f>ROUNDDOWN(SUM(C3:C19)/T$2,0)</f>
        <v>8</v>
      </c>
      <c r="U3" s="176">
        <f>ROUNDDOWN(SUM(C3:C20)/U$2,0)</f>
        <v>8</v>
      </c>
      <c r="V3" s="176">
        <f>ROUNDDOWN(SUM(C3:C21)/V$2,0)</f>
        <v>7</v>
      </c>
      <c r="W3" s="176">
        <f>ROUNDDOWN(SUM(C3:C22)/W$2,0)</f>
        <v>7</v>
      </c>
      <c r="X3" s="176">
        <f>ROUNDDOWN(SUM(C3:C23)/X$2,0)</f>
        <v>7</v>
      </c>
      <c r="Y3" s="176">
        <f>ROUNDDOWN(SUM(C3:C24)/Y$2,0)</f>
        <v>6</v>
      </c>
      <c r="Z3" s="176">
        <f>ROUNDDOWN(SUM(C3:C25)/Z$2,0)</f>
        <v>6</v>
      </c>
      <c r="AA3" s="176">
        <f>ROUNDDOWN(SUM(C3:C26)/AA$2,0)</f>
        <v>6</v>
      </c>
      <c r="AB3" s="176">
        <f>ROUNDDOWN(SUM(C3:C27)/AB$2,0)</f>
        <v>6</v>
      </c>
      <c r="AC3" s="176">
        <f>ROUNDDOWN(SUM(C3:C28)/AC$2,0)</f>
        <v>6</v>
      </c>
      <c r="AD3" s="176">
        <f>ROUNDDOWN(SUM(C3:C29)/AD$2,0)</f>
        <v>5</v>
      </c>
      <c r="AE3" s="176">
        <f>ROUNDDOWN(SUM(C3:C30)/AE$2,0)</f>
        <v>5</v>
      </c>
      <c r="AF3" s="176">
        <f>ROUNDDOWN(SUM(C3:C31)/AF$2,0)</f>
        <v>5</v>
      </c>
      <c r="AG3" s="176">
        <f>ROUNDDOWN(SUM(C3:C32)/AG$2,0)</f>
        <v>5</v>
      </c>
    </row>
    <row r="4" spans="2:33" x14ac:dyDescent="0.25">
      <c r="B4" s="4">
        <v>2</v>
      </c>
      <c r="C4" s="4">
        <v>25</v>
      </c>
      <c r="D4" s="176">
        <f t="shared" ref="D4:D15" si="0">C4</f>
        <v>25</v>
      </c>
      <c r="E4" s="176">
        <f t="shared" ref="E4:E15" si="1">ROUNDDOWN((C4+C5)/2,0)</f>
        <v>22</v>
      </c>
      <c r="F4" s="176">
        <f t="shared" ref="F4:F15" si="2">ROUNDDOWN((C4+C5+C6)/3,0)</f>
        <v>20</v>
      </c>
      <c r="G4" s="176">
        <f t="shared" ref="G4:G15" si="3">ROUNDDOWN((C4+C5+C6+C7)/4,0)</f>
        <v>17</v>
      </c>
      <c r="H4" s="176">
        <f t="shared" ref="H4:H15" si="4">ROUNDDOWN(SUM(C4:C8)/5,0)</f>
        <v>15</v>
      </c>
      <c r="I4" s="176">
        <f t="shared" ref="I4:I15" si="5">ROUNDDOWN(SUM(C4:C9)/6,0)</f>
        <v>14</v>
      </c>
      <c r="J4" s="176">
        <f t="shared" ref="J4:J15" si="6">ROUNDDOWN(SUM(C4:C10)/7,0)</f>
        <v>13</v>
      </c>
      <c r="K4" s="176">
        <f t="shared" ref="K4:K15" si="7">ROUNDDOWN(SUM(C4:C11)/8,0)</f>
        <v>12</v>
      </c>
      <c r="L4" s="176">
        <f t="shared" ref="L4:L15" si="8">ROUNDDOWN(SUM(C4:C12)/9,0)</f>
        <v>11</v>
      </c>
      <c r="M4" s="176">
        <f t="shared" ref="M4:M15" si="9">ROUNDDOWN(SUM(C4:C13)/10,0)</f>
        <v>10</v>
      </c>
      <c r="N4" s="176">
        <f t="shared" ref="N4:N15" si="10">ROUNDDOWN(SUM(C4:C14)/11,0)</f>
        <v>10</v>
      </c>
      <c r="O4" s="176">
        <f t="shared" ref="O4:O15" si="11">ROUNDDOWN(SUM(C4:C15)/12,0)</f>
        <v>9</v>
      </c>
      <c r="P4" s="176">
        <f t="shared" ref="P4:P15" si="12">ROUNDDOWN(SUM(C4:C16)/13,0)</f>
        <v>8</v>
      </c>
      <c r="Q4" s="176">
        <f t="shared" ref="Q4:Q15" si="13">ROUNDDOWN(SUM(C4:C17)/14,0)</f>
        <v>8</v>
      </c>
      <c r="R4" s="176">
        <f t="shared" ref="R4:R15" si="14">ROUNDDOWN(SUM(C4:C18)/15,0)</f>
        <v>7</v>
      </c>
      <c r="S4" s="176">
        <f t="shared" ref="S4:S12" si="15">ROUNDDOWN(SUM(C4:C19)/S$2,0)</f>
        <v>7</v>
      </c>
      <c r="T4" s="176">
        <f t="shared" ref="T4:T12" si="16">ROUNDDOWN(SUM(C4:C20)/T$2,0)</f>
        <v>7</v>
      </c>
      <c r="U4" s="176">
        <f t="shared" ref="U4:U12" si="17">ROUNDDOWN(SUM(C4:C21)/U$2,0)</f>
        <v>6</v>
      </c>
      <c r="V4" s="176">
        <f t="shared" ref="V4:V12" si="18">ROUNDDOWN(SUM(C4:C22)/V$2,0)</f>
        <v>6</v>
      </c>
      <c r="W4" s="176">
        <f t="shared" ref="W4:W12" si="19">ROUNDDOWN(SUM(C4:C23)/W$2,0)</f>
        <v>6</v>
      </c>
      <c r="X4" s="176">
        <f t="shared" ref="X4:X12" si="20">ROUNDDOWN(SUM(C4:C24)/X$2,0)</f>
        <v>5</v>
      </c>
      <c r="Y4" s="176">
        <f t="shared" ref="Y4:Y12" si="21">ROUNDDOWN(SUM(C4:C25)/Y$2,0)</f>
        <v>5</v>
      </c>
      <c r="Z4" s="176">
        <f t="shared" ref="Z4:Z12" si="22">ROUNDDOWN(SUM(C4:C26)/Z$2,0)</f>
        <v>5</v>
      </c>
      <c r="AA4" s="176">
        <f t="shared" ref="AA4:AA12" si="23">ROUNDDOWN(SUM(C4:C27)/AA$2,0)</f>
        <v>5</v>
      </c>
      <c r="AB4" s="176">
        <f t="shared" ref="AB4:AB12" si="24">ROUNDDOWN(SUM(C4:C28)/AB$2,0)</f>
        <v>5</v>
      </c>
      <c r="AC4" s="176">
        <f t="shared" ref="AC4:AC12" si="25">ROUNDDOWN(SUM(C4:C29)/AC$2,0)</f>
        <v>4</v>
      </c>
      <c r="AD4" s="176">
        <f t="shared" ref="AD4:AD12" si="26">ROUNDDOWN(SUM(C4:C30)/AD$2,0)</f>
        <v>4</v>
      </c>
      <c r="AE4" s="176">
        <f t="shared" ref="AE4:AE12" si="27">ROUNDDOWN(SUM(C4:C31)/AE$2,0)</f>
        <v>4</v>
      </c>
      <c r="AF4" s="176">
        <f t="shared" ref="AF4:AF12" si="28">ROUNDDOWN(SUM(C4:C32)/AF$2,0)</f>
        <v>4</v>
      </c>
      <c r="AG4" s="176">
        <f t="shared" ref="AG4:AG12" si="29">ROUNDDOWN(SUM(C4:C33)/AG$2,0)</f>
        <v>4</v>
      </c>
    </row>
    <row r="5" spans="2:33" x14ac:dyDescent="0.25">
      <c r="B5" s="4">
        <v>3</v>
      </c>
      <c r="C5" s="4">
        <v>20</v>
      </c>
      <c r="D5" s="176">
        <f t="shared" si="0"/>
        <v>20</v>
      </c>
      <c r="E5" s="176">
        <f t="shared" si="1"/>
        <v>17</v>
      </c>
      <c r="F5" s="176">
        <f t="shared" si="2"/>
        <v>15</v>
      </c>
      <c r="G5" s="176">
        <f t="shared" si="3"/>
        <v>13</v>
      </c>
      <c r="H5" s="176">
        <f t="shared" si="4"/>
        <v>12</v>
      </c>
      <c r="I5" s="176">
        <f t="shared" si="5"/>
        <v>11</v>
      </c>
      <c r="J5" s="176">
        <f t="shared" si="6"/>
        <v>10</v>
      </c>
      <c r="K5" s="176">
        <f t="shared" si="7"/>
        <v>10</v>
      </c>
      <c r="L5" s="176">
        <f t="shared" si="8"/>
        <v>9</v>
      </c>
      <c r="M5" s="176">
        <f t="shared" si="9"/>
        <v>8</v>
      </c>
      <c r="N5" s="176">
        <f t="shared" si="10"/>
        <v>8</v>
      </c>
      <c r="O5" s="176">
        <f t="shared" si="11"/>
        <v>7</v>
      </c>
      <c r="P5" s="176">
        <f t="shared" si="12"/>
        <v>7</v>
      </c>
      <c r="Q5" s="176">
        <f t="shared" si="13"/>
        <v>6</v>
      </c>
      <c r="R5" s="176">
        <f t="shared" si="14"/>
        <v>6</v>
      </c>
      <c r="S5" s="176">
        <f t="shared" si="15"/>
        <v>5</v>
      </c>
      <c r="T5" s="176">
        <f t="shared" si="16"/>
        <v>5</v>
      </c>
      <c r="U5" s="176">
        <f t="shared" si="17"/>
        <v>5</v>
      </c>
      <c r="V5" s="176">
        <f t="shared" si="18"/>
        <v>5</v>
      </c>
      <c r="W5" s="176">
        <f t="shared" si="19"/>
        <v>4</v>
      </c>
      <c r="X5" s="176">
        <f t="shared" si="20"/>
        <v>4</v>
      </c>
      <c r="Y5" s="176">
        <f t="shared" si="21"/>
        <v>4</v>
      </c>
      <c r="Z5" s="176">
        <f t="shared" si="22"/>
        <v>4</v>
      </c>
      <c r="AA5" s="176">
        <f t="shared" si="23"/>
        <v>4</v>
      </c>
      <c r="AB5" s="176">
        <f t="shared" si="24"/>
        <v>4</v>
      </c>
      <c r="AC5" s="176">
        <f t="shared" si="25"/>
        <v>4</v>
      </c>
      <c r="AD5" s="176">
        <f t="shared" si="26"/>
        <v>3</v>
      </c>
      <c r="AE5" s="176">
        <f t="shared" si="27"/>
        <v>3</v>
      </c>
      <c r="AF5" s="176">
        <f t="shared" si="28"/>
        <v>3</v>
      </c>
      <c r="AG5" s="176">
        <f t="shared" si="29"/>
        <v>3</v>
      </c>
    </row>
    <row r="6" spans="2:33" x14ac:dyDescent="0.25">
      <c r="B6" s="4">
        <v>4</v>
      </c>
      <c r="C6" s="4">
        <v>15</v>
      </c>
      <c r="D6" s="176">
        <f t="shared" si="0"/>
        <v>15</v>
      </c>
      <c r="E6" s="176">
        <f t="shared" si="1"/>
        <v>12</v>
      </c>
      <c r="F6" s="176">
        <f t="shared" si="2"/>
        <v>11</v>
      </c>
      <c r="G6" s="176">
        <f t="shared" si="3"/>
        <v>10</v>
      </c>
      <c r="H6" s="176">
        <f t="shared" si="4"/>
        <v>9</v>
      </c>
      <c r="I6" s="176">
        <f t="shared" si="5"/>
        <v>9</v>
      </c>
      <c r="J6" s="176">
        <f t="shared" si="6"/>
        <v>8</v>
      </c>
      <c r="K6" s="176">
        <f t="shared" si="7"/>
        <v>8</v>
      </c>
      <c r="L6" s="176">
        <f t="shared" si="8"/>
        <v>7</v>
      </c>
      <c r="M6" s="176">
        <f t="shared" si="9"/>
        <v>6</v>
      </c>
      <c r="N6" s="176">
        <f t="shared" si="10"/>
        <v>6</v>
      </c>
      <c r="O6" s="176">
        <f t="shared" si="11"/>
        <v>5</v>
      </c>
      <c r="P6" s="176">
        <f t="shared" si="12"/>
        <v>5</v>
      </c>
      <c r="Q6" s="176">
        <f t="shared" si="13"/>
        <v>5</v>
      </c>
      <c r="R6" s="176">
        <f t="shared" si="14"/>
        <v>4</v>
      </c>
      <c r="S6" s="176">
        <f t="shared" si="15"/>
        <v>4</v>
      </c>
      <c r="T6" s="176">
        <f t="shared" si="16"/>
        <v>4</v>
      </c>
      <c r="U6" s="176">
        <f t="shared" si="17"/>
        <v>4</v>
      </c>
      <c r="V6" s="176">
        <f t="shared" si="18"/>
        <v>4</v>
      </c>
      <c r="W6" s="176">
        <f t="shared" si="19"/>
        <v>3</v>
      </c>
      <c r="X6" s="176">
        <f t="shared" si="20"/>
        <v>3</v>
      </c>
      <c r="Y6" s="176">
        <f t="shared" si="21"/>
        <v>3</v>
      </c>
      <c r="Z6" s="176">
        <f t="shared" si="22"/>
        <v>3</v>
      </c>
      <c r="AA6" s="176">
        <f t="shared" si="23"/>
        <v>3</v>
      </c>
      <c r="AB6" s="176">
        <f t="shared" si="24"/>
        <v>3</v>
      </c>
      <c r="AC6" s="176">
        <f t="shared" si="25"/>
        <v>3</v>
      </c>
      <c r="AD6" s="176">
        <f t="shared" si="26"/>
        <v>3</v>
      </c>
      <c r="AE6" s="176">
        <f t="shared" si="27"/>
        <v>3</v>
      </c>
      <c r="AF6" s="176">
        <f t="shared" si="28"/>
        <v>2</v>
      </c>
      <c r="AG6" s="176">
        <f t="shared" si="29"/>
        <v>2</v>
      </c>
    </row>
    <row r="7" spans="2:33" x14ac:dyDescent="0.25">
      <c r="B7" s="4">
        <v>5</v>
      </c>
      <c r="C7" s="4">
        <v>10</v>
      </c>
      <c r="D7" s="176">
        <f t="shared" si="0"/>
        <v>10</v>
      </c>
      <c r="E7" s="176">
        <f t="shared" si="1"/>
        <v>9</v>
      </c>
      <c r="F7" s="176">
        <f t="shared" si="2"/>
        <v>9</v>
      </c>
      <c r="G7" s="176">
        <f t="shared" si="3"/>
        <v>8</v>
      </c>
      <c r="H7" s="176">
        <f t="shared" si="4"/>
        <v>8</v>
      </c>
      <c r="I7" s="176">
        <f t="shared" si="5"/>
        <v>7</v>
      </c>
      <c r="J7" s="176">
        <f t="shared" si="6"/>
        <v>7</v>
      </c>
      <c r="K7" s="176">
        <f t="shared" si="7"/>
        <v>6</v>
      </c>
      <c r="L7" s="176">
        <f t="shared" si="8"/>
        <v>6</v>
      </c>
      <c r="M7" s="176">
        <f t="shared" si="9"/>
        <v>5</v>
      </c>
      <c r="N7" s="176">
        <f t="shared" si="10"/>
        <v>5</v>
      </c>
      <c r="O7" s="176">
        <f t="shared" si="11"/>
        <v>4</v>
      </c>
      <c r="P7" s="176">
        <f t="shared" si="12"/>
        <v>4</v>
      </c>
      <c r="Q7" s="176">
        <f t="shared" si="13"/>
        <v>4</v>
      </c>
      <c r="R7" s="176">
        <f t="shared" si="14"/>
        <v>4</v>
      </c>
      <c r="S7" s="176">
        <f t="shared" si="15"/>
        <v>3</v>
      </c>
      <c r="T7" s="176">
        <f t="shared" si="16"/>
        <v>3</v>
      </c>
      <c r="U7" s="176">
        <f t="shared" si="17"/>
        <v>3</v>
      </c>
      <c r="V7" s="176">
        <f t="shared" si="18"/>
        <v>3</v>
      </c>
      <c r="W7" s="176">
        <f t="shared" si="19"/>
        <v>3</v>
      </c>
      <c r="X7" s="176">
        <f t="shared" si="20"/>
        <v>3</v>
      </c>
      <c r="Y7" s="176">
        <f t="shared" si="21"/>
        <v>3</v>
      </c>
      <c r="Z7" s="176">
        <f t="shared" si="22"/>
        <v>2</v>
      </c>
      <c r="AA7" s="176">
        <f t="shared" si="23"/>
        <v>2</v>
      </c>
      <c r="AB7" s="176">
        <f t="shared" si="24"/>
        <v>2</v>
      </c>
      <c r="AC7" s="176">
        <f t="shared" si="25"/>
        <v>2</v>
      </c>
      <c r="AD7" s="176">
        <f t="shared" si="26"/>
        <v>2</v>
      </c>
      <c r="AE7" s="176">
        <f t="shared" si="27"/>
        <v>2</v>
      </c>
      <c r="AF7" s="176">
        <f t="shared" si="28"/>
        <v>2</v>
      </c>
      <c r="AG7" s="176">
        <f t="shared" si="29"/>
        <v>2</v>
      </c>
    </row>
    <row r="8" spans="2:33" x14ac:dyDescent="0.25">
      <c r="B8" s="4">
        <v>6</v>
      </c>
      <c r="C8" s="4">
        <v>9</v>
      </c>
      <c r="D8" s="176">
        <f t="shared" si="0"/>
        <v>9</v>
      </c>
      <c r="E8" s="176">
        <f t="shared" si="1"/>
        <v>8</v>
      </c>
      <c r="F8" s="176">
        <f t="shared" si="2"/>
        <v>8</v>
      </c>
      <c r="G8" s="176">
        <f t="shared" si="3"/>
        <v>7</v>
      </c>
      <c r="H8" s="176">
        <f t="shared" si="4"/>
        <v>7</v>
      </c>
      <c r="I8" s="176">
        <f t="shared" si="5"/>
        <v>6</v>
      </c>
      <c r="J8" s="176">
        <f t="shared" si="6"/>
        <v>6</v>
      </c>
      <c r="K8" s="176">
        <f t="shared" si="7"/>
        <v>5</v>
      </c>
      <c r="L8" s="176">
        <f t="shared" si="8"/>
        <v>5</v>
      </c>
      <c r="M8" s="176">
        <f t="shared" si="9"/>
        <v>4</v>
      </c>
      <c r="N8" s="176">
        <f t="shared" si="10"/>
        <v>4</v>
      </c>
      <c r="O8" s="176">
        <f t="shared" si="11"/>
        <v>4</v>
      </c>
      <c r="P8" s="176">
        <f t="shared" si="12"/>
        <v>3</v>
      </c>
      <c r="Q8" s="176">
        <f t="shared" si="13"/>
        <v>3</v>
      </c>
      <c r="R8" s="176">
        <f t="shared" si="14"/>
        <v>3</v>
      </c>
      <c r="S8" s="176">
        <f t="shared" si="15"/>
        <v>3</v>
      </c>
      <c r="T8" s="176">
        <f t="shared" si="16"/>
        <v>3</v>
      </c>
      <c r="U8" s="176">
        <f t="shared" si="17"/>
        <v>3</v>
      </c>
      <c r="V8" s="176">
        <f t="shared" si="18"/>
        <v>2</v>
      </c>
      <c r="W8" s="176">
        <f t="shared" si="19"/>
        <v>2</v>
      </c>
      <c r="X8" s="176">
        <f t="shared" si="20"/>
        <v>2</v>
      </c>
      <c r="Y8" s="176">
        <f t="shared" si="21"/>
        <v>2</v>
      </c>
      <c r="Z8" s="176">
        <f t="shared" si="22"/>
        <v>2</v>
      </c>
      <c r="AA8" s="176">
        <f t="shared" si="23"/>
        <v>2</v>
      </c>
      <c r="AB8" s="176">
        <f t="shared" si="24"/>
        <v>2</v>
      </c>
      <c r="AC8" s="176">
        <f t="shared" si="25"/>
        <v>2</v>
      </c>
      <c r="AD8" s="176">
        <f t="shared" si="26"/>
        <v>2</v>
      </c>
      <c r="AE8" s="176">
        <f t="shared" si="27"/>
        <v>2</v>
      </c>
      <c r="AF8" s="176">
        <f t="shared" si="28"/>
        <v>2</v>
      </c>
      <c r="AG8" s="176">
        <f t="shared" si="29"/>
        <v>2</v>
      </c>
    </row>
    <row r="9" spans="2:33" x14ac:dyDescent="0.25">
      <c r="B9" s="4">
        <v>7</v>
      </c>
      <c r="C9" s="4">
        <v>8</v>
      </c>
      <c r="D9" s="176">
        <f t="shared" si="0"/>
        <v>8</v>
      </c>
      <c r="E9" s="176">
        <f t="shared" si="1"/>
        <v>7</v>
      </c>
      <c r="F9" s="176">
        <f t="shared" si="2"/>
        <v>7</v>
      </c>
      <c r="G9" s="176">
        <f t="shared" si="3"/>
        <v>6</v>
      </c>
      <c r="H9" s="176">
        <f t="shared" si="4"/>
        <v>6</v>
      </c>
      <c r="I9" s="176">
        <f t="shared" si="5"/>
        <v>5</v>
      </c>
      <c r="J9" s="176">
        <f t="shared" si="6"/>
        <v>5</v>
      </c>
      <c r="K9" s="176">
        <f t="shared" si="7"/>
        <v>4</v>
      </c>
      <c r="L9" s="176">
        <f t="shared" si="8"/>
        <v>4</v>
      </c>
      <c r="M9" s="176">
        <f t="shared" si="9"/>
        <v>3</v>
      </c>
      <c r="N9" s="176">
        <f t="shared" si="10"/>
        <v>3</v>
      </c>
      <c r="O9" s="176">
        <f t="shared" si="11"/>
        <v>3</v>
      </c>
      <c r="P9" s="176">
        <f t="shared" si="12"/>
        <v>3</v>
      </c>
      <c r="Q9" s="176">
        <f t="shared" si="13"/>
        <v>3</v>
      </c>
      <c r="R9" s="176">
        <f t="shared" si="14"/>
        <v>2</v>
      </c>
      <c r="S9" s="176">
        <f t="shared" si="15"/>
        <v>2</v>
      </c>
      <c r="T9" s="176">
        <f t="shared" si="16"/>
        <v>2</v>
      </c>
      <c r="U9" s="176">
        <f t="shared" si="17"/>
        <v>2</v>
      </c>
      <c r="V9" s="176">
        <f t="shared" si="18"/>
        <v>2</v>
      </c>
      <c r="W9" s="176">
        <f t="shared" si="19"/>
        <v>2</v>
      </c>
      <c r="X9" s="176">
        <f t="shared" si="20"/>
        <v>2</v>
      </c>
      <c r="Y9" s="176">
        <f t="shared" si="21"/>
        <v>2</v>
      </c>
      <c r="Z9" s="176">
        <f t="shared" si="22"/>
        <v>2</v>
      </c>
      <c r="AA9" s="176">
        <f t="shared" si="23"/>
        <v>2</v>
      </c>
      <c r="AB9" s="176">
        <f t="shared" si="24"/>
        <v>2</v>
      </c>
      <c r="AC9" s="176">
        <f t="shared" si="25"/>
        <v>2</v>
      </c>
      <c r="AD9" s="176">
        <f t="shared" si="26"/>
        <v>1</v>
      </c>
      <c r="AE9" s="176">
        <f t="shared" si="27"/>
        <v>1</v>
      </c>
      <c r="AF9" s="176">
        <f t="shared" si="28"/>
        <v>1</v>
      </c>
      <c r="AG9" s="176">
        <f t="shared" si="29"/>
        <v>1</v>
      </c>
    </row>
    <row r="10" spans="2:33" x14ac:dyDescent="0.25">
      <c r="B10" s="4">
        <v>8</v>
      </c>
      <c r="C10" s="4">
        <v>7</v>
      </c>
      <c r="D10" s="176">
        <f t="shared" si="0"/>
        <v>7</v>
      </c>
      <c r="E10" s="176">
        <f t="shared" si="1"/>
        <v>6</v>
      </c>
      <c r="F10" s="176">
        <f t="shared" si="2"/>
        <v>6</v>
      </c>
      <c r="G10" s="176">
        <f t="shared" si="3"/>
        <v>5</v>
      </c>
      <c r="H10" s="176">
        <f t="shared" si="4"/>
        <v>5</v>
      </c>
      <c r="I10" s="176">
        <f t="shared" si="5"/>
        <v>4</v>
      </c>
      <c r="J10" s="176">
        <f t="shared" si="6"/>
        <v>4</v>
      </c>
      <c r="K10" s="176">
        <f t="shared" si="7"/>
        <v>3</v>
      </c>
      <c r="L10" s="176">
        <f t="shared" si="8"/>
        <v>3</v>
      </c>
      <c r="M10" s="176">
        <f t="shared" si="9"/>
        <v>3</v>
      </c>
      <c r="N10" s="176">
        <f t="shared" si="10"/>
        <v>2</v>
      </c>
      <c r="O10" s="176">
        <f t="shared" si="11"/>
        <v>2</v>
      </c>
      <c r="P10" s="176">
        <f t="shared" si="12"/>
        <v>2</v>
      </c>
      <c r="Q10" s="176">
        <f t="shared" si="13"/>
        <v>2</v>
      </c>
      <c r="R10" s="176">
        <f t="shared" si="14"/>
        <v>2</v>
      </c>
      <c r="S10" s="176">
        <f t="shared" si="15"/>
        <v>2</v>
      </c>
      <c r="T10" s="176">
        <f t="shared" si="16"/>
        <v>2</v>
      </c>
      <c r="U10" s="176">
        <f t="shared" si="17"/>
        <v>2</v>
      </c>
      <c r="V10" s="176">
        <f t="shared" si="18"/>
        <v>2</v>
      </c>
      <c r="W10" s="176">
        <f t="shared" si="19"/>
        <v>2</v>
      </c>
      <c r="X10" s="176">
        <f t="shared" si="20"/>
        <v>2</v>
      </c>
      <c r="Y10" s="176">
        <f t="shared" si="21"/>
        <v>1</v>
      </c>
      <c r="Z10" s="176">
        <f t="shared" si="22"/>
        <v>1</v>
      </c>
      <c r="AA10" s="176">
        <f t="shared" si="23"/>
        <v>1</v>
      </c>
      <c r="AB10" s="176">
        <f t="shared" si="24"/>
        <v>1</v>
      </c>
      <c r="AC10" s="176">
        <f t="shared" si="25"/>
        <v>1</v>
      </c>
      <c r="AD10" s="176">
        <f t="shared" si="26"/>
        <v>1</v>
      </c>
      <c r="AE10" s="176">
        <f t="shared" si="27"/>
        <v>1</v>
      </c>
      <c r="AF10" s="176">
        <f t="shared" si="28"/>
        <v>1</v>
      </c>
      <c r="AG10" s="176">
        <f t="shared" si="29"/>
        <v>1</v>
      </c>
    </row>
    <row r="11" spans="2:33" x14ac:dyDescent="0.25">
      <c r="B11" s="4">
        <v>9</v>
      </c>
      <c r="C11" s="4">
        <v>6</v>
      </c>
      <c r="D11" s="176">
        <f t="shared" si="0"/>
        <v>6</v>
      </c>
      <c r="E11" s="176">
        <f t="shared" si="1"/>
        <v>5</v>
      </c>
      <c r="F11" s="176">
        <f t="shared" si="2"/>
        <v>5</v>
      </c>
      <c r="G11" s="176">
        <f t="shared" si="3"/>
        <v>4</v>
      </c>
      <c r="H11" s="176">
        <f t="shared" si="4"/>
        <v>4</v>
      </c>
      <c r="I11" s="176">
        <f t="shared" si="5"/>
        <v>3</v>
      </c>
      <c r="J11" s="176">
        <f t="shared" si="6"/>
        <v>3</v>
      </c>
      <c r="K11" s="176">
        <f t="shared" si="7"/>
        <v>2</v>
      </c>
      <c r="L11" s="176">
        <f t="shared" si="8"/>
        <v>2</v>
      </c>
      <c r="M11" s="176">
        <f t="shared" si="9"/>
        <v>2</v>
      </c>
      <c r="N11" s="176">
        <f t="shared" si="10"/>
        <v>2</v>
      </c>
      <c r="O11" s="176">
        <f t="shared" si="11"/>
        <v>2</v>
      </c>
      <c r="P11" s="176">
        <f t="shared" si="12"/>
        <v>2</v>
      </c>
      <c r="Q11" s="176">
        <f t="shared" si="13"/>
        <v>2</v>
      </c>
      <c r="R11" s="176">
        <f t="shared" si="14"/>
        <v>2</v>
      </c>
      <c r="S11" s="176">
        <f t="shared" si="15"/>
        <v>1</v>
      </c>
      <c r="T11" s="176">
        <f t="shared" si="16"/>
        <v>1</v>
      </c>
      <c r="U11" s="176">
        <f t="shared" si="17"/>
        <v>1</v>
      </c>
      <c r="V11" s="176">
        <f t="shared" si="18"/>
        <v>1</v>
      </c>
      <c r="W11" s="176">
        <f t="shared" si="19"/>
        <v>1</v>
      </c>
      <c r="X11" s="176">
        <f t="shared" si="20"/>
        <v>1</v>
      </c>
      <c r="Y11" s="176">
        <f t="shared" si="21"/>
        <v>1</v>
      </c>
      <c r="Z11" s="176">
        <f t="shared" si="22"/>
        <v>1</v>
      </c>
      <c r="AA11" s="176">
        <f t="shared" si="23"/>
        <v>1</v>
      </c>
      <c r="AB11" s="176">
        <f t="shared" si="24"/>
        <v>1</v>
      </c>
      <c r="AC11" s="176">
        <f t="shared" si="25"/>
        <v>1</v>
      </c>
      <c r="AD11" s="176">
        <f t="shared" si="26"/>
        <v>1</v>
      </c>
      <c r="AE11" s="176">
        <f t="shared" si="27"/>
        <v>1</v>
      </c>
      <c r="AF11" s="176">
        <f t="shared" si="28"/>
        <v>1</v>
      </c>
      <c r="AG11" s="176">
        <f t="shared" si="29"/>
        <v>1</v>
      </c>
    </row>
    <row r="12" spans="2:33" x14ac:dyDescent="0.25">
      <c r="B12" s="4">
        <v>10</v>
      </c>
      <c r="C12" s="4">
        <v>5</v>
      </c>
      <c r="D12" s="176">
        <f t="shared" si="0"/>
        <v>5</v>
      </c>
      <c r="E12" s="176">
        <f t="shared" si="1"/>
        <v>4</v>
      </c>
      <c r="F12" s="176">
        <f t="shared" si="2"/>
        <v>4</v>
      </c>
      <c r="G12" s="176">
        <f t="shared" si="3"/>
        <v>3</v>
      </c>
      <c r="H12" s="176">
        <f t="shared" si="4"/>
        <v>3</v>
      </c>
      <c r="I12" s="176">
        <f t="shared" si="5"/>
        <v>2</v>
      </c>
      <c r="J12" s="176">
        <f t="shared" si="6"/>
        <v>2</v>
      </c>
      <c r="K12" s="176">
        <f t="shared" si="7"/>
        <v>2</v>
      </c>
      <c r="L12" s="176">
        <f t="shared" si="8"/>
        <v>2</v>
      </c>
      <c r="M12" s="176">
        <f t="shared" si="9"/>
        <v>2</v>
      </c>
      <c r="N12" s="176">
        <f t="shared" si="10"/>
        <v>1</v>
      </c>
      <c r="O12" s="176">
        <f t="shared" si="11"/>
        <v>1</v>
      </c>
      <c r="P12" s="176">
        <f t="shared" si="12"/>
        <v>1</v>
      </c>
      <c r="Q12" s="176">
        <f t="shared" si="13"/>
        <v>1</v>
      </c>
      <c r="R12" s="176">
        <f t="shared" si="14"/>
        <v>1</v>
      </c>
      <c r="S12" s="176">
        <f t="shared" si="15"/>
        <v>1</v>
      </c>
      <c r="T12" s="176">
        <f t="shared" si="16"/>
        <v>1</v>
      </c>
      <c r="U12" s="176">
        <f t="shared" si="17"/>
        <v>1</v>
      </c>
      <c r="V12" s="176">
        <f t="shared" si="18"/>
        <v>1</v>
      </c>
      <c r="W12" s="176">
        <f t="shared" si="19"/>
        <v>1</v>
      </c>
      <c r="X12" s="176">
        <f t="shared" si="20"/>
        <v>1</v>
      </c>
      <c r="Y12" s="176">
        <f t="shared" si="21"/>
        <v>1</v>
      </c>
      <c r="Z12" s="176">
        <f t="shared" si="22"/>
        <v>1</v>
      </c>
      <c r="AA12" s="176">
        <f t="shared" si="23"/>
        <v>1</v>
      </c>
      <c r="AB12" s="176">
        <f t="shared" si="24"/>
        <v>1</v>
      </c>
      <c r="AC12" s="176">
        <f t="shared" si="25"/>
        <v>1</v>
      </c>
      <c r="AD12" s="176">
        <f t="shared" si="26"/>
        <v>1</v>
      </c>
      <c r="AE12" s="176">
        <f t="shared" si="27"/>
        <v>1</v>
      </c>
      <c r="AF12" s="176">
        <f t="shared" si="28"/>
        <v>1</v>
      </c>
      <c r="AG12" s="176">
        <f t="shared" si="29"/>
        <v>1</v>
      </c>
    </row>
    <row r="13" spans="2:33" x14ac:dyDescent="0.25">
      <c r="B13" s="4">
        <v>11</v>
      </c>
      <c r="C13" s="4">
        <v>4</v>
      </c>
      <c r="D13" s="176">
        <f t="shared" si="0"/>
        <v>4</v>
      </c>
      <c r="E13" s="176">
        <f t="shared" si="1"/>
        <v>3</v>
      </c>
      <c r="F13" s="176">
        <f t="shared" si="2"/>
        <v>3</v>
      </c>
      <c r="G13" s="176">
        <f t="shared" si="3"/>
        <v>2</v>
      </c>
      <c r="H13" s="176">
        <f t="shared" si="4"/>
        <v>2</v>
      </c>
      <c r="I13" s="176">
        <f t="shared" si="5"/>
        <v>2</v>
      </c>
      <c r="J13" s="176">
        <f t="shared" si="6"/>
        <v>1</v>
      </c>
      <c r="K13" s="176">
        <f t="shared" si="7"/>
        <v>1</v>
      </c>
      <c r="L13" s="176">
        <f t="shared" si="8"/>
        <v>1</v>
      </c>
      <c r="M13" s="176">
        <f t="shared" si="9"/>
        <v>1</v>
      </c>
      <c r="N13" s="176">
        <f t="shared" si="10"/>
        <v>1</v>
      </c>
      <c r="O13" s="176">
        <f t="shared" si="11"/>
        <v>1</v>
      </c>
      <c r="P13" s="176">
        <f t="shared" si="12"/>
        <v>1</v>
      </c>
      <c r="Q13" s="176">
        <f t="shared" si="13"/>
        <v>1</v>
      </c>
      <c r="R13" s="176">
        <f t="shared" si="14"/>
        <v>1</v>
      </c>
      <c r="S13" s="176">
        <v>1</v>
      </c>
      <c r="T13" s="176">
        <v>1</v>
      </c>
      <c r="U13" s="176">
        <v>1</v>
      </c>
      <c r="V13" s="176">
        <v>1</v>
      </c>
      <c r="W13" s="176">
        <v>1</v>
      </c>
      <c r="X13" s="176">
        <v>1</v>
      </c>
      <c r="Y13" s="176">
        <v>1</v>
      </c>
      <c r="Z13" s="176">
        <v>1</v>
      </c>
      <c r="AA13" s="176">
        <v>1</v>
      </c>
      <c r="AB13" s="176">
        <v>1</v>
      </c>
      <c r="AC13" s="176">
        <v>1</v>
      </c>
      <c r="AD13" s="176">
        <v>1</v>
      </c>
      <c r="AE13" s="176">
        <v>1</v>
      </c>
      <c r="AF13" s="176">
        <v>1</v>
      </c>
      <c r="AG13" s="176">
        <v>1</v>
      </c>
    </row>
    <row r="14" spans="2:33" x14ac:dyDescent="0.25">
      <c r="B14" s="4">
        <v>12</v>
      </c>
      <c r="C14" s="4">
        <v>3</v>
      </c>
      <c r="D14" s="176">
        <f t="shared" si="0"/>
        <v>3</v>
      </c>
      <c r="E14" s="176">
        <f t="shared" si="1"/>
        <v>2</v>
      </c>
      <c r="F14" s="176">
        <f t="shared" si="2"/>
        <v>2</v>
      </c>
      <c r="G14" s="176">
        <f t="shared" si="3"/>
        <v>1</v>
      </c>
      <c r="H14" s="176">
        <f t="shared" si="4"/>
        <v>1</v>
      </c>
      <c r="I14" s="176">
        <f t="shared" si="5"/>
        <v>1</v>
      </c>
      <c r="J14" s="176">
        <f t="shared" si="6"/>
        <v>1</v>
      </c>
      <c r="K14" s="176">
        <f t="shared" si="7"/>
        <v>1</v>
      </c>
      <c r="L14" s="176">
        <f t="shared" si="8"/>
        <v>1</v>
      </c>
      <c r="M14" s="176">
        <f t="shared" si="9"/>
        <v>1</v>
      </c>
      <c r="N14" s="176">
        <f t="shared" si="10"/>
        <v>1</v>
      </c>
      <c r="O14" s="176">
        <f t="shared" si="11"/>
        <v>1</v>
      </c>
      <c r="P14" s="176">
        <f t="shared" si="12"/>
        <v>1</v>
      </c>
      <c r="Q14" s="176">
        <f t="shared" si="13"/>
        <v>1</v>
      </c>
      <c r="R14" s="176">
        <f t="shared" si="14"/>
        <v>1</v>
      </c>
      <c r="S14" s="176">
        <v>1</v>
      </c>
      <c r="T14" s="176">
        <v>1</v>
      </c>
      <c r="U14" s="176">
        <v>1</v>
      </c>
      <c r="V14" s="176">
        <v>1</v>
      </c>
      <c r="W14" s="176">
        <v>1</v>
      </c>
      <c r="X14" s="176">
        <v>1</v>
      </c>
      <c r="Y14" s="176">
        <v>1</v>
      </c>
      <c r="Z14" s="176">
        <v>1</v>
      </c>
      <c r="AA14" s="176">
        <v>1</v>
      </c>
      <c r="AB14" s="176">
        <v>1</v>
      </c>
      <c r="AC14" s="176">
        <v>1</v>
      </c>
      <c r="AD14" s="176">
        <v>1</v>
      </c>
      <c r="AE14" s="176">
        <v>1</v>
      </c>
      <c r="AF14" s="176">
        <v>1</v>
      </c>
      <c r="AG14" s="176">
        <v>1</v>
      </c>
    </row>
    <row r="15" spans="2:33" x14ac:dyDescent="0.25">
      <c r="B15" s="4">
        <v>13</v>
      </c>
      <c r="C15" s="4">
        <v>2</v>
      </c>
      <c r="D15" s="176">
        <f t="shared" si="0"/>
        <v>2</v>
      </c>
      <c r="E15" s="176">
        <f t="shared" si="1"/>
        <v>1</v>
      </c>
      <c r="F15" s="176">
        <f t="shared" si="2"/>
        <v>1</v>
      </c>
      <c r="G15" s="176">
        <f t="shared" si="3"/>
        <v>1</v>
      </c>
      <c r="H15" s="176">
        <f t="shared" si="4"/>
        <v>1</v>
      </c>
      <c r="I15" s="176">
        <f t="shared" si="5"/>
        <v>1</v>
      </c>
      <c r="J15" s="176">
        <f t="shared" si="6"/>
        <v>1</v>
      </c>
      <c r="K15" s="176">
        <f t="shared" si="7"/>
        <v>1</v>
      </c>
      <c r="L15" s="176">
        <f t="shared" si="8"/>
        <v>1</v>
      </c>
      <c r="M15" s="176">
        <f t="shared" si="9"/>
        <v>1</v>
      </c>
      <c r="N15" s="176">
        <f t="shared" si="10"/>
        <v>1</v>
      </c>
      <c r="O15" s="176">
        <f t="shared" si="11"/>
        <v>1</v>
      </c>
      <c r="P15" s="176">
        <f t="shared" si="12"/>
        <v>1</v>
      </c>
      <c r="Q15" s="176">
        <f t="shared" si="13"/>
        <v>1</v>
      </c>
      <c r="R15" s="176">
        <f t="shared" si="14"/>
        <v>1</v>
      </c>
      <c r="S15" s="176">
        <v>1</v>
      </c>
      <c r="T15" s="176">
        <v>1</v>
      </c>
      <c r="U15" s="176">
        <v>1</v>
      </c>
      <c r="V15" s="176">
        <v>1</v>
      </c>
      <c r="W15" s="176">
        <v>1</v>
      </c>
      <c r="X15" s="176">
        <v>1</v>
      </c>
      <c r="Y15" s="176">
        <v>1</v>
      </c>
      <c r="Z15" s="176">
        <v>1</v>
      </c>
      <c r="AA15" s="176">
        <v>1</v>
      </c>
      <c r="AB15" s="176">
        <v>1</v>
      </c>
      <c r="AC15" s="176">
        <v>1</v>
      </c>
      <c r="AD15" s="176">
        <v>1</v>
      </c>
      <c r="AE15" s="176">
        <v>1</v>
      </c>
      <c r="AF15" s="176">
        <v>1</v>
      </c>
      <c r="AG15" s="176">
        <v>1</v>
      </c>
    </row>
    <row r="16" spans="2:33" x14ac:dyDescent="0.25">
      <c r="B16" s="4">
        <v>14</v>
      </c>
      <c r="C16" s="4">
        <v>1</v>
      </c>
      <c r="D16" s="176">
        <v>1</v>
      </c>
      <c r="E16" s="176">
        <v>1</v>
      </c>
      <c r="F16" s="176">
        <v>1</v>
      </c>
      <c r="G16" s="176">
        <v>1</v>
      </c>
      <c r="H16" s="176">
        <v>1</v>
      </c>
      <c r="I16" s="176">
        <v>1</v>
      </c>
      <c r="J16" s="176">
        <v>1</v>
      </c>
      <c r="K16" s="176">
        <v>1</v>
      </c>
      <c r="L16" s="176">
        <v>1</v>
      </c>
      <c r="M16" s="176">
        <v>1</v>
      </c>
      <c r="N16" s="176">
        <v>1</v>
      </c>
      <c r="O16" s="176">
        <v>1</v>
      </c>
      <c r="P16" s="176">
        <v>1</v>
      </c>
      <c r="Q16" s="176">
        <v>1</v>
      </c>
      <c r="R16" s="176">
        <v>1</v>
      </c>
      <c r="S16" s="176">
        <v>1</v>
      </c>
      <c r="T16" s="176">
        <v>1</v>
      </c>
      <c r="U16" s="176">
        <v>1</v>
      </c>
      <c r="V16" s="176">
        <v>1</v>
      </c>
      <c r="W16" s="176">
        <v>1</v>
      </c>
      <c r="X16" s="176">
        <v>1</v>
      </c>
      <c r="Y16" s="176">
        <v>1</v>
      </c>
      <c r="Z16" s="176">
        <v>1</v>
      </c>
      <c r="AA16" s="176">
        <v>1</v>
      </c>
      <c r="AB16" s="176">
        <v>1</v>
      </c>
      <c r="AC16" s="176">
        <v>1</v>
      </c>
      <c r="AD16" s="176">
        <v>1</v>
      </c>
      <c r="AE16" s="176">
        <v>1</v>
      </c>
      <c r="AF16" s="176">
        <v>1</v>
      </c>
      <c r="AG16" s="176">
        <v>1</v>
      </c>
    </row>
    <row r="17" spans="2:33" x14ac:dyDescent="0.25">
      <c r="B17" s="4">
        <v>15</v>
      </c>
      <c r="C17" s="4">
        <v>1</v>
      </c>
      <c r="D17" s="176">
        <v>1</v>
      </c>
      <c r="E17" s="176">
        <v>1</v>
      </c>
      <c r="F17" s="176">
        <v>1</v>
      </c>
      <c r="G17" s="176">
        <v>1</v>
      </c>
      <c r="H17" s="176">
        <v>1</v>
      </c>
      <c r="I17" s="176">
        <v>1</v>
      </c>
      <c r="J17" s="176">
        <v>1</v>
      </c>
      <c r="K17" s="176">
        <v>1</v>
      </c>
      <c r="L17" s="176">
        <v>1</v>
      </c>
      <c r="M17" s="176">
        <v>1</v>
      </c>
      <c r="N17" s="176">
        <v>1</v>
      </c>
      <c r="O17" s="176">
        <v>1</v>
      </c>
      <c r="P17" s="176">
        <v>1</v>
      </c>
      <c r="Q17" s="176">
        <v>1</v>
      </c>
      <c r="R17" s="176">
        <v>1</v>
      </c>
      <c r="S17" s="176">
        <v>1</v>
      </c>
      <c r="T17" s="176">
        <v>1</v>
      </c>
      <c r="U17" s="176">
        <v>1</v>
      </c>
      <c r="V17" s="176">
        <v>1</v>
      </c>
      <c r="W17" s="176">
        <v>1</v>
      </c>
      <c r="X17" s="176">
        <v>1</v>
      </c>
      <c r="Y17" s="176">
        <v>1</v>
      </c>
      <c r="Z17" s="176">
        <v>1</v>
      </c>
      <c r="AA17" s="176">
        <v>1</v>
      </c>
      <c r="AB17" s="176">
        <v>1</v>
      </c>
      <c r="AC17" s="176">
        <v>1</v>
      </c>
      <c r="AD17" s="176">
        <v>1</v>
      </c>
      <c r="AE17" s="176">
        <v>1</v>
      </c>
      <c r="AF17" s="176">
        <v>1</v>
      </c>
      <c r="AG17" s="176">
        <v>1</v>
      </c>
    </row>
    <row r="18" spans="2:33" x14ac:dyDescent="0.25">
      <c r="B18" s="4">
        <v>16</v>
      </c>
      <c r="C18" s="4">
        <v>1</v>
      </c>
      <c r="D18" s="176">
        <v>1</v>
      </c>
      <c r="E18" s="176">
        <v>1</v>
      </c>
      <c r="F18" s="176">
        <v>1</v>
      </c>
      <c r="G18" s="176">
        <v>1</v>
      </c>
      <c r="H18" s="176">
        <v>1</v>
      </c>
      <c r="I18" s="176">
        <v>1</v>
      </c>
      <c r="J18" s="176">
        <v>1</v>
      </c>
      <c r="K18" s="176">
        <v>1</v>
      </c>
      <c r="L18" s="176">
        <v>1</v>
      </c>
      <c r="M18" s="176">
        <v>1</v>
      </c>
      <c r="N18" s="176">
        <v>1</v>
      </c>
      <c r="O18" s="176">
        <v>1</v>
      </c>
      <c r="P18" s="176">
        <v>1</v>
      </c>
      <c r="Q18" s="176">
        <v>1</v>
      </c>
      <c r="R18" s="176">
        <v>1</v>
      </c>
      <c r="S18" s="176">
        <v>1</v>
      </c>
      <c r="T18" s="176">
        <v>1</v>
      </c>
      <c r="U18" s="176">
        <v>1</v>
      </c>
      <c r="V18" s="176">
        <v>1</v>
      </c>
      <c r="W18" s="176">
        <v>1</v>
      </c>
      <c r="X18" s="176">
        <v>1</v>
      </c>
      <c r="Y18" s="176">
        <v>1</v>
      </c>
      <c r="Z18" s="176">
        <v>1</v>
      </c>
      <c r="AA18" s="176">
        <v>1</v>
      </c>
      <c r="AB18" s="176">
        <v>1</v>
      </c>
      <c r="AC18" s="176">
        <v>1</v>
      </c>
      <c r="AD18" s="176">
        <v>1</v>
      </c>
      <c r="AE18" s="176">
        <v>1</v>
      </c>
      <c r="AF18" s="176">
        <v>1</v>
      </c>
      <c r="AG18" s="176">
        <v>1</v>
      </c>
    </row>
    <row r="19" spans="2:33" x14ac:dyDescent="0.25">
      <c r="B19" s="4">
        <v>17</v>
      </c>
      <c r="C19" s="4">
        <v>1</v>
      </c>
      <c r="D19" s="176">
        <v>1</v>
      </c>
      <c r="E19" s="176">
        <v>1</v>
      </c>
      <c r="F19" s="176">
        <v>1</v>
      </c>
      <c r="G19" s="176">
        <v>1</v>
      </c>
      <c r="H19" s="176">
        <v>1</v>
      </c>
      <c r="I19" s="176">
        <v>1</v>
      </c>
      <c r="J19" s="176">
        <v>1</v>
      </c>
      <c r="K19" s="176">
        <v>1</v>
      </c>
      <c r="L19" s="176">
        <v>1</v>
      </c>
      <c r="M19" s="176">
        <v>1</v>
      </c>
      <c r="N19" s="176">
        <v>1</v>
      </c>
      <c r="O19" s="176">
        <v>1</v>
      </c>
      <c r="P19" s="176">
        <v>1</v>
      </c>
      <c r="Q19" s="176">
        <v>1</v>
      </c>
      <c r="R19" s="176">
        <v>1</v>
      </c>
      <c r="S19" s="176">
        <v>1</v>
      </c>
      <c r="T19" s="176">
        <v>1</v>
      </c>
      <c r="U19" s="176">
        <v>1</v>
      </c>
      <c r="V19" s="176">
        <v>1</v>
      </c>
      <c r="W19" s="176">
        <v>1</v>
      </c>
      <c r="X19" s="176">
        <v>1</v>
      </c>
      <c r="Y19" s="176">
        <v>1</v>
      </c>
      <c r="Z19" s="176">
        <v>1</v>
      </c>
      <c r="AA19" s="176">
        <v>1</v>
      </c>
      <c r="AB19" s="176">
        <v>1</v>
      </c>
      <c r="AC19" s="176">
        <v>1</v>
      </c>
      <c r="AD19" s="176">
        <v>1</v>
      </c>
      <c r="AE19" s="176">
        <v>1</v>
      </c>
      <c r="AF19" s="176">
        <v>1</v>
      </c>
      <c r="AG19" s="176">
        <v>1</v>
      </c>
    </row>
    <row r="20" spans="2:33" x14ac:dyDescent="0.25">
      <c r="B20" s="4">
        <v>18</v>
      </c>
      <c r="C20" s="4">
        <v>1</v>
      </c>
      <c r="D20" s="176">
        <v>1</v>
      </c>
      <c r="E20" s="176">
        <v>1</v>
      </c>
      <c r="F20" s="176">
        <v>1</v>
      </c>
      <c r="G20" s="176">
        <v>1</v>
      </c>
      <c r="H20" s="176">
        <v>1</v>
      </c>
      <c r="I20" s="176">
        <v>1</v>
      </c>
      <c r="J20" s="176">
        <v>1</v>
      </c>
      <c r="K20" s="176">
        <v>1</v>
      </c>
      <c r="L20" s="176">
        <v>1</v>
      </c>
      <c r="M20" s="176">
        <v>1</v>
      </c>
      <c r="N20" s="176">
        <v>1</v>
      </c>
      <c r="O20" s="176">
        <v>1</v>
      </c>
      <c r="P20" s="176">
        <v>1</v>
      </c>
      <c r="Q20" s="176">
        <v>1</v>
      </c>
      <c r="R20" s="176">
        <v>1</v>
      </c>
      <c r="S20" s="176">
        <v>1</v>
      </c>
      <c r="T20" s="176">
        <v>1</v>
      </c>
      <c r="U20" s="176">
        <v>1</v>
      </c>
      <c r="V20" s="176">
        <v>1</v>
      </c>
      <c r="W20" s="176">
        <v>1</v>
      </c>
      <c r="X20" s="176">
        <v>1</v>
      </c>
      <c r="Y20" s="176">
        <v>1</v>
      </c>
      <c r="Z20" s="176">
        <v>1</v>
      </c>
      <c r="AA20" s="176">
        <v>1</v>
      </c>
      <c r="AB20" s="176">
        <v>1</v>
      </c>
      <c r="AC20" s="176">
        <v>1</v>
      </c>
      <c r="AD20" s="176">
        <v>1</v>
      </c>
      <c r="AE20" s="176">
        <v>1</v>
      </c>
      <c r="AF20" s="176">
        <v>1</v>
      </c>
      <c r="AG20" s="176">
        <v>1</v>
      </c>
    </row>
    <row r="21" spans="2:33" x14ac:dyDescent="0.25">
      <c r="B21" s="4">
        <v>19</v>
      </c>
      <c r="C21" s="4">
        <v>1</v>
      </c>
      <c r="D21" s="176">
        <v>1</v>
      </c>
      <c r="E21" s="176">
        <v>1</v>
      </c>
      <c r="F21" s="176">
        <v>1</v>
      </c>
      <c r="G21" s="176">
        <v>1</v>
      </c>
      <c r="H21" s="176">
        <v>1</v>
      </c>
      <c r="I21" s="176">
        <v>1</v>
      </c>
      <c r="J21" s="176">
        <v>1</v>
      </c>
      <c r="K21" s="176">
        <v>1</v>
      </c>
      <c r="L21" s="176">
        <v>1</v>
      </c>
      <c r="M21" s="176">
        <v>1</v>
      </c>
      <c r="N21" s="176">
        <v>1</v>
      </c>
      <c r="O21" s="176">
        <v>1</v>
      </c>
      <c r="P21" s="176">
        <v>1</v>
      </c>
      <c r="Q21" s="176">
        <v>1</v>
      </c>
      <c r="R21" s="176">
        <v>1</v>
      </c>
      <c r="S21" s="176">
        <v>1</v>
      </c>
      <c r="T21" s="176">
        <v>1</v>
      </c>
      <c r="U21" s="176">
        <v>1</v>
      </c>
      <c r="V21" s="176">
        <v>1</v>
      </c>
      <c r="W21" s="176">
        <v>1</v>
      </c>
      <c r="X21" s="176">
        <v>1</v>
      </c>
      <c r="Y21" s="176">
        <v>1</v>
      </c>
      <c r="Z21" s="176">
        <v>1</v>
      </c>
      <c r="AA21" s="176">
        <v>1</v>
      </c>
      <c r="AB21" s="176">
        <v>1</v>
      </c>
      <c r="AC21" s="176">
        <v>1</v>
      </c>
      <c r="AD21" s="176">
        <v>1</v>
      </c>
      <c r="AE21" s="176">
        <v>1</v>
      </c>
      <c r="AF21" s="176">
        <v>1</v>
      </c>
      <c r="AG21" s="176">
        <v>1</v>
      </c>
    </row>
    <row r="22" spans="2:33" x14ac:dyDescent="0.25">
      <c r="B22" s="4">
        <v>20</v>
      </c>
      <c r="C22" s="4">
        <v>1</v>
      </c>
      <c r="D22" s="176">
        <v>1</v>
      </c>
      <c r="E22" s="176">
        <v>1</v>
      </c>
      <c r="F22" s="176">
        <v>1</v>
      </c>
      <c r="G22" s="176">
        <v>1</v>
      </c>
      <c r="H22" s="176">
        <v>1</v>
      </c>
      <c r="I22" s="176">
        <v>1</v>
      </c>
      <c r="J22" s="176">
        <v>1</v>
      </c>
      <c r="K22" s="176">
        <v>1</v>
      </c>
      <c r="L22" s="176">
        <v>1</v>
      </c>
      <c r="M22" s="176">
        <v>1</v>
      </c>
      <c r="N22" s="176">
        <v>1</v>
      </c>
      <c r="O22" s="176">
        <v>1</v>
      </c>
      <c r="P22" s="176">
        <v>1</v>
      </c>
      <c r="Q22" s="176">
        <v>1</v>
      </c>
      <c r="R22" s="176">
        <v>1</v>
      </c>
      <c r="S22" s="176">
        <v>1</v>
      </c>
      <c r="T22" s="176">
        <v>1</v>
      </c>
      <c r="U22" s="176">
        <v>1</v>
      </c>
      <c r="V22" s="176">
        <v>1</v>
      </c>
      <c r="W22" s="176">
        <v>1</v>
      </c>
      <c r="X22" s="176">
        <v>1</v>
      </c>
      <c r="Y22" s="176">
        <v>1</v>
      </c>
      <c r="Z22" s="176">
        <v>1</v>
      </c>
      <c r="AA22" s="176">
        <v>1</v>
      </c>
      <c r="AB22" s="176">
        <v>1</v>
      </c>
      <c r="AC22" s="176">
        <v>1</v>
      </c>
      <c r="AD22" s="176">
        <v>1</v>
      </c>
      <c r="AE22" s="176">
        <v>1</v>
      </c>
      <c r="AF22" s="176">
        <v>1</v>
      </c>
      <c r="AG22" s="176">
        <v>1</v>
      </c>
    </row>
    <row r="23" spans="2:33" x14ac:dyDescent="0.25">
      <c r="B23" s="4">
        <v>21</v>
      </c>
      <c r="C23" s="4">
        <v>1</v>
      </c>
      <c r="D23" s="176">
        <v>1</v>
      </c>
      <c r="E23" s="176">
        <v>1</v>
      </c>
      <c r="F23" s="176">
        <v>1</v>
      </c>
      <c r="G23" s="176">
        <v>1</v>
      </c>
      <c r="H23" s="176">
        <v>1</v>
      </c>
      <c r="I23" s="176">
        <v>1</v>
      </c>
      <c r="J23" s="176">
        <v>1</v>
      </c>
      <c r="K23" s="176">
        <v>1</v>
      </c>
      <c r="L23" s="176">
        <v>1</v>
      </c>
      <c r="M23" s="176">
        <v>1</v>
      </c>
      <c r="N23" s="176">
        <v>1</v>
      </c>
      <c r="O23" s="176">
        <v>1</v>
      </c>
      <c r="P23" s="176">
        <v>1</v>
      </c>
      <c r="Q23" s="176">
        <v>1</v>
      </c>
      <c r="R23" s="176">
        <v>1</v>
      </c>
      <c r="S23" s="176">
        <v>1</v>
      </c>
      <c r="T23" s="176">
        <v>1</v>
      </c>
      <c r="U23" s="176">
        <v>1</v>
      </c>
      <c r="V23" s="176">
        <v>1</v>
      </c>
      <c r="W23" s="176">
        <v>1</v>
      </c>
      <c r="X23" s="176">
        <v>1</v>
      </c>
      <c r="Y23" s="176">
        <v>1</v>
      </c>
      <c r="Z23" s="176">
        <v>1</v>
      </c>
      <c r="AA23" s="176">
        <v>1</v>
      </c>
      <c r="AB23" s="176">
        <v>1</v>
      </c>
      <c r="AC23" s="176">
        <v>1</v>
      </c>
      <c r="AD23" s="176">
        <v>1</v>
      </c>
      <c r="AE23" s="176">
        <v>1</v>
      </c>
      <c r="AF23" s="176">
        <v>1</v>
      </c>
      <c r="AG23" s="176">
        <v>1</v>
      </c>
    </row>
    <row r="24" spans="2:33" x14ac:dyDescent="0.25">
      <c r="B24" s="4">
        <v>22</v>
      </c>
      <c r="C24" s="4">
        <v>1</v>
      </c>
      <c r="D24" s="176">
        <v>1</v>
      </c>
      <c r="E24" s="176">
        <v>1</v>
      </c>
      <c r="F24" s="176">
        <v>1</v>
      </c>
      <c r="G24" s="176">
        <v>1</v>
      </c>
      <c r="H24" s="176">
        <v>1</v>
      </c>
      <c r="I24" s="176">
        <v>1</v>
      </c>
      <c r="J24" s="176">
        <v>1</v>
      </c>
      <c r="K24" s="176">
        <v>1</v>
      </c>
      <c r="L24" s="176">
        <v>1</v>
      </c>
      <c r="M24" s="176">
        <v>1</v>
      </c>
      <c r="N24" s="176">
        <v>1</v>
      </c>
      <c r="O24" s="176">
        <v>1</v>
      </c>
      <c r="P24" s="176">
        <v>1</v>
      </c>
      <c r="Q24" s="176">
        <v>1</v>
      </c>
      <c r="R24" s="176">
        <v>1</v>
      </c>
      <c r="S24" s="176">
        <v>1</v>
      </c>
      <c r="T24" s="176">
        <v>1</v>
      </c>
      <c r="U24" s="176">
        <v>1</v>
      </c>
      <c r="V24" s="176">
        <v>1</v>
      </c>
      <c r="W24" s="176">
        <v>1</v>
      </c>
      <c r="X24" s="176">
        <v>1</v>
      </c>
      <c r="Y24" s="176">
        <v>1</v>
      </c>
      <c r="Z24" s="176">
        <v>1</v>
      </c>
      <c r="AA24" s="176">
        <v>1</v>
      </c>
      <c r="AB24" s="176">
        <v>1</v>
      </c>
      <c r="AC24" s="176">
        <v>1</v>
      </c>
      <c r="AD24" s="176">
        <v>1</v>
      </c>
      <c r="AE24" s="176">
        <v>1</v>
      </c>
      <c r="AF24" s="176">
        <v>1</v>
      </c>
      <c r="AG24" s="176">
        <v>1</v>
      </c>
    </row>
    <row r="25" spans="2:33" x14ac:dyDescent="0.25">
      <c r="B25" s="4">
        <v>23</v>
      </c>
      <c r="C25" s="4">
        <v>1</v>
      </c>
      <c r="D25" s="176">
        <v>1</v>
      </c>
      <c r="E25" s="176">
        <v>1</v>
      </c>
      <c r="F25" s="176">
        <v>1</v>
      </c>
      <c r="G25" s="176">
        <v>1</v>
      </c>
      <c r="H25" s="176">
        <v>1</v>
      </c>
      <c r="I25" s="176">
        <v>1</v>
      </c>
      <c r="J25" s="176">
        <v>1</v>
      </c>
      <c r="K25" s="176">
        <v>1</v>
      </c>
      <c r="L25" s="176">
        <v>1</v>
      </c>
      <c r="M25" s="176">
        <v>1</v>
      </c>
      <c r="N25" s="176">
        <v>1</v>
      </c>
      <c r="O25" s="176">
        <v>1</v>
      </c>
      <c r="P25" s="176">
        <v>1</v>
      </c>
      <c r="Q25" s="176">
        <v>1</v>
      </c>
      <c r="R25" s="176">
        <v>1</v>
      </c>
      <c r="S25" s="176">
        <v>1</v>
      </c>
      <c r="T25" s="176">
        <v>1</v>
      </c>
      <c r="U25" s="176">
        <v>1</v>
      </c>
      <c r="V25" s="176">
        <v>1</v>
      </c>
      <c r="W25" s="176">
        <v>1</v>
      </c>
      <c r="X25" s="176">
        <v>1</v>
      </c>
      <c r="Y25" s="176">
        <v>1</v>
      </c>
      <c r="Z25" s="176">
        <v>1</v>
      </c>
      <c r="AA25" s="176">
        <v>1</v>
      </c>
      <c r="AB25" s="176">
        <v>1</v>
      </c>
      <c r="AC25" s="176">
        <v>1</v>
      </c>
      <c r="AD25" s="176">
        <v>1</v>
      </c>
      <c r="AE25" s="176">
        <v>1</v>
      </c>
      <c r="AF25" s="176">
        <v>1</v>
      </c>
      <c r="AG25" s="176">
        <v>1</v>
      </c>
    </row>
    <row r="26" spans="2:33" x14ac:dyDescent="0.25">
      <c r="B26" s="4">
        <v>24</v>
      </c>
      <c r="C26" s="4">
        <v>1</v>
      </c>
      <c r="D26" s="176">
        <v>1</v>
      </c>
      <c r="E26" s="176">
        <v>1</v>
      </c>
      <c r="F26" s="176">
        <v>1</v>
      </c>
      <c r="G26" s="176">
        <v>1</v>
      </c>
      <c r="H26" s="176">
        <v>1</v>
      </c>
      <c r="I26" s="176">
        <v>1</v>
      </c>
      <c r="J26" s="176">
        <v>1</v>
      </c>
      <c r="K26" s="176">
        <v>1</v>
      </c>
      <c r="L26" s="176">
        <v>1</v>
      </c>
      <c r="M26" s="176">
        <v>1</v>
      </c>
      <c r="N26" s="176">
        <v>1</v>
      </c>
      <c r="O26" s="176">
        <v>1</v>
      </c>
      <c r="P26" s="176">
        <v>1</v>
      </c>
      <c r="Q26" s="176">
        <v>1</v>
      </c>
      <c r="R26" s="176">
        <v>1</v>
      </c>
      <c r="S26" s="176">
        <v>1</v>
      </c>
      <c r="T26" s="176">
        <v>1</v>
      </c>
      <c r="U26" s="176">
        <v>1</v>
      </c>
      <c r="V26" s="176">
        <v>1</v>
      </c>
      <c r="W26" s="176">
        <v>1</v>
      </c>
      <c r="X26" s="176">
        <v>1</v>
      </c>
      <c r="Y26" s="176">
        <v>1</v>
      </c>
      <c r="Z26" s="176">
        <v>1</v>
      </c>
      <c r="AA26" s="176">
        <v>1</v>
      </c>
      <c r="AB26" s="176">
        <v>1</v>
      </c>
      <c r="AC26" s="176">
        <v>1</v>
      </c>
      <c r="AD26" s="176">
        <v>1</v>
      </c>
      <c r="AE26" s="176">
        <v>1</v>
      </c>
      <c r="AF26" s="176">
        <v>1</v>
      </c>
      <c r="AG26" s="176">
        <v>1</v>
      </c>
    </row>
    <row r="27" spans="2:33" x14ac:dyDescent="0.25">
      <c r="B27" s="4">
        <v>25</v>
      </c>
      <c r="C27" s="4">
        <v>1</v>
      </c>
      <c r="D27" s="176">
        <v>1</v>
      </c>
      <c r="E27" s="176">
        <v>1</v>
      </c>
      <c r="F27" s="176">
        <v>1</v>
      </c>
      <c r="G27" s="176">
        <v>1</v>
      </c>
      <c r="H27" s="176">
        <v>1</v>
      </c>
      <c r="I27" s="176">
        <v>1</v>
      </c>
      <c r="J27" s="176">
        <v>1</v>
      </c>
      <c r="K27" s="176">
        <v>1</v>
      </c>
      <c r="L27" s="176">
        <v>1</v>
      </c>
      <c r="M27" s="176">
        <v>1</v>
      </c>
      <c r="N27" s="176">
        <v>1</v>
      </c>
      <c r="O27" s="176">
        <v>1</v>
      </c>
      <c r="P27" s="176">
        <v>1</v>
      </c>
      <c r="Q27" s="176">
        <v>1</v>
      </c>
      <c r="R27" s="176">
        <v>1</v>
      </c>
      <c r="S27" s="176">
        <v>1</v>
      </c>
      <c r="T27" s="176">
        <v>1</v>
      </c>
      <c r="U27" s="176">
        <v>1</v>
      </c>
      <c r="V27" s="176">
        <v>1</v>
      </c>
      <c r="W27" s="176">
        <v>1</v>
      </c>
      <c r="X27" s="176">
        <v>1</v>
      </c>
      <c r="Y27" s="176">
        <v>1</v>
      </c>
      <c r="Z27" s="176">
        <v>1</v>
      </c>
      <c r="AA27" s="176">
        <v>1</v>
      </c>
      <c r="AB27" s="176">
        <v>1</v>
      </c>
      <c r="AC27" s="176">
        <v>1</v>
      </c>
      <c r="AD27" s="176">
        <v>1</v>
      </c>
      <c r="AE27" s="176">
        <v>1</v>
      </c>
      <c r="AF27" s="176">
        <v>1</v>
      </c>
      <c r="AG27" s="176">
        <v>1</v>
      </c>
    </row>
    <row r="28" spans="2:33" x14ac:dyDescent="0.25">
      <c r="B28" s="4">
        <v>26</v>
      </c>
      <c r="C28" s="4">
        <v>1</v>
      </c>
      <c r="D28" s="176">
        <v>1</v>
      </c>
      <c r="E28" s="176">
        <v>1</v>
      </c>
      <c r="F28" s="176">
        <v>1</v>
      </c>
      <c r="G28" s="176">
        <v>1</v>
      </c>
      <c r="H28" s="176">
        <v>1</v>
      </c>
      <c r="I28" s="176">
        <v>1</v>
      </c>
      <c r="J28" s="176">
        <v>1</v>
      </c>
      <c r="K28" s="176">
        <v>1</v>
      </c>
      <c r="L28" s="176">
        <v>1</v>
      </c>
      <c r="M28" s="176">
        <v>1</v>
      </c>
      <c r="N28" s="176">
        <v>1</v>
      </c>
      <c r="O28" s="176">
        <v>1</v>
      </c>
      <c r="P28" s="176">
        <v>1</v>
      </c>
      <c r="Q28" s="176">
        <v>1</v>
      </c>
      <c r="R28" s="176">
        <v>1</v>
      </c>
      <c r="S28" s="176">
        <v>1</v>
      </c>
      <c r="T28" s="176">
        <v>1</v>
      </c>
      <c r="U28" s="176">
        <v>1</v>
      </c>
      <c r="V28" s="176">
        <v>1</v>
      </c>
      <c r="W28" s="176">
        <v>1</v>
      </c>
      <c r="X28" s="176">
        <v>1</v>
      </c>
      <c r="Y28" s="176">
        <v>1</v>
      </c>
      <c r="Z28" s="176">
        <v>1</v>
      </c>
      <c r="AA28" s="176">
        <v>1</v>
      </c>
      <c r="AB28" s="176">
        <v>1</v>
      </c>
      <c r="AC28" s="176">
        <v>1</v>
      </c>
      <c r="AD28" s="176">
        <v>1</v>
      </c>
      <c r="AE28" s="176">
        <v>1</v>
      </c>
      <c r="AF28" s="176">
        <v>1</v>
      </c>
      <c r="AG28" s="176">
        <v>1</v>
      </c>
    </row>
    <row r="29" spans="2:33" x14ac:dyDescent="0.25">
      <c r="B29" s="4">
        <v>27</v>
      </c>
      <c r="C29" s="4">
        <v>1</v>
      </c>
      <c r="D29" s="176">
        <v>1</v>
      </c>
      <c r="E29" s="176">
        <v>1</v>
      </c>
      <c r="F29" s="176">
        <v>1</v>
      </c>
      <c r="G29" s="176">
        <v>1</v>
      </c>
      <c r="H29" s="176">
        <v>1</v>
      </c>
      <c r="I29" s="176">
        <v>1</v>
      </c>
      <c r="J29" s="176">
        <v>1</v>
      </c>
      <c r="K29" s="176">
        <v>1</v>
      </c>
      <c r="L29" s="176">
        <v>1</v>
      </c>
      <c r="M29" s="176">
        <v>1</v>
      </c>
      <c r="N29" s="176">
        <v>1</v>
      </c>
      <c r="O29" s="176">
        <v>1</v>
      </c>
      <c r="P29" s="176">
        <v>1</v>
      </c>
      <c r="Q29" s="176">
        <v>1</v>
      </c>
      <c r="R29" s="176">
        <v>1</v>
      </c>
      <c r="S29" s="176">
        <v>1</v>
      </c>
      <c r="T29" s="176">
        <v>1</v>
      </c>
      <c r="U29" s="176">
        <v>1</v>
      </c>
      <c r="V29" s="176">
        <v>1</v>
      </c>
      <c r="W29" s="176">
        <v>1</v>
      </c>
      <c r="X29" s="176">
        <v>1</v>
      </c>
      <c r="Y29" s="176">
        <v>1</v>
      </c>
      <c r="Z29" s="176">
        <v>1</v>
      </c>
      <c r="AA29" s="176">
        <v>1</v>
      </c>
      <c r="AB29" s="176">
        <v>1</v>
      </c>
      <c r="AC29" s="176">
        <v>1</v>
      </c>
      <c r="AD29" s="176">
        <v>1</v>
      </c>
      <c r="AE29" s="176">
        <v>1</v>
      </c>
      <c r="AF29" s="176">
        <v>1</v>
      </c>
      <c r="AG29" s="176">
        <v>1</v>
      </c>
    </row>
    <row r="30" spans="2:33" x14ac:dyDescent="0.25">
      <c r="B30" s="4">
        <v>28</v>
      </c>
      <c r="C30" s="4">
        <v>1</v>
      </c>
      <c r="D30" s="176">
        <v>1</v>
      </c>
      <c r="E30" s="176">
        <v>1</v>
      </c>
      <c r="F30" s="176">
        <v>1</v>
      </c>
      <c r="G30" s="176">
        <v>1</v>
      </c>
      <c r="H30" s="176">
        <v>1</v>
      </c>
      <c r="I30" s="176">
        <v>1</v>
      </c>
      <c r="J30" s="176">
        <v>1</v>
      </c>
      <c r="K30" s="176">
        <v>1</v>
      </c>
      <c r="L30" s="176">
        <v>1</v>
      </c>
      <c r="M30" s="176">
        <v>1</v>
      </c>
      <c r="N30" s="176">
        <v>1</v>
      </c>
      <c r="O30" s="176">
        <v>1</v>
      </c>
      <c r="P30" s="176">
        <v>1</v>
      </c>
      <c r="Q30" s="176">
        <v>1</v>
      </c>
      <c r="R30" s="176">
        <v>1</v>
      </c>
      <c r="S30" s="176">
        <v>1</v>
      </c>
      <c r="T30" s="176">
        <v>1</v>
      </c>
      <c r="U30" s="176">
        <v>1</v>
      </c>
      <c r="V30" s="176">
        <v>1</v>
      </c>
      <c r="W30" s="176">
        <v>1</v>
      </c>
      <c r="X30" s="176">
        <v>1</v>
      </c>
      <c r="Y30" s="176">
        <v>1</v>
      </c>
      <c r="Z30" s="176">
        <v>1</v>
      </c>
      <c r="AA30" s="176">
        <v>1</v>
      </c>
      <c r="AB30" s="176">
        <v>1</v>
      </c>
      <c r="AC30" s="176">
        <v>1</v>
      </c>
      <c r="AD30" s="176">
        <v>1</v>
      </c>
      <c r="AE30" s="176">
        <v>1</v>
      </c>
      <c r="AF30" s="176">
        <v>1</v>
      </c>
      <c r="AG30" s="176">
        <v>1</v>
      </c>
    </row>
    <row r="31" spans="2:33" x14ac:dyDescent="0.25">
      <c r="B31" s="4">
        <v>29</v>
      </c>
      <c r="C31" s="4">
        <v>1</v>
      </c>
      <c r="D31" s="176">
        <v>1</v>
      </c>
      <c r="E31" s="176">
        <v>1</v>
      </c>
      <c r="F31" s="176">
        <v>1</v>
      </c>
      <c r="G31" s="176">
        <v>1</v>
      </c>
      <c r="H31" s="176">
        <v>1</v>
      </c>
      <c r="I31" s="176">
        <v>1</v>
      </c>
      <c r="J31" s="176">
        <v>1</v>
      </c>
      <c r="K31" s="176">
        <v>1</v>
      </c>
      <c r="L31" s="176">
        <v>1</v>
      </c>
      <c r="M31" s="176">
        <v>1</v>
      </c>
      <c r="N31" s="176">
        <v>1</v>
      </c>
      <c r="O31" s="176">
        <v>1</v>
      </c>
      <c r="P31" s="176">
        <v>1</v>
      </c>
      <c r="Q31" s="176">
        <v>1</v>
      </c>
      <c r="R31" s="176">
        <v>1</v>
      </c>
      <c r="S31" s="176">
        <v>1</v>
      </c>
      <c r="T31" s="176">
        <v>1</v>
      </c>
      <c r="U31" s="176">
        <v>1</v>
      </c>
      <c r="V31" s="176">
        <v>1</v>
      </c>
      <c r="W31" s="176">
        <v>1</v>
      </c>
      <c r="X31" s="176">
        <v>1</v>
      </c>
      <c r="Y31" s="176">
        <v>1</v>
      </c>
      <c r="Z31" s="176">
        <v>1</v>
      </c>
      <c r="AA31" s="176">
        <v>1</v>
      </c>
      <c r="AB31" s="176">
        <v>1</v>
      </c>
      <c r="AC31" s="176">
        <v>1</v>
      </c>
      <c r="AD31" s="176">
        <v>1</v>
      </c>
      <c r="AE31" s="176">
        <v>1</v>
      </c>
      <c r="AF31" s="176">
        <v>1</v>
      </c>
      <c r="AG31" s="176">
        <v>1</v>
      </c>
    </row>
    <row r="32" spans="2:33" x14ac:dyDescent="0.25">
      <c r="B32" s="4">
        <v>30</v>
      </c>
      <c r="C32" s="4">
        <v>1</v>
      </c>
      <c r="D32" s="176">
        <v>1</v>
      </c>
      <c r="E32" s="176">
        <v>1</v>
      </c>
      <c r="F32" s="176">
        <v>1</v>
      </c>
      <c r="G32" s="176">
        <v>1</v>
      </c>
      <c r="H32" s="176">
        <v>1</v>
      </c>
      <c r="I32" s="176">
        <v>1</v>
      </c>
      <c r="J32" s="176">
        <v>1</v>
      </c>
      <c r="K32" s="176">
        <v>1</v>
      </c>
      <c r="L32" s="176">
        <v>1</v>
      </c>
      <c r="M32" s="176">
        <v>1</v>
      </c>
      <c r="N32" s="176">
        <v>1</v>
      </c>
      <c r="O32" s="176">
        <v>1</v>
      </c>
      <c r="P32" s="176">
        <v>1</v>
      </c>
      <c r="Q32" s="176">
        <v>1</v>
      </c>
      <c r="R32" s="176">
        <v>1</v>
      </c>
      <c r="S32" s="176">
        <v>1</v>
      </c>
      <c r="T32" s="176">
        <v>1</v>
      </c>
      <c r="U32" s="176">
        <v>1</v>
      </c>
      <c r="V32" s="176">
        <v>1</v>
      </c>
      <c r="W32" s="176">
        <v>1</v>
      </c>
      <c r="X32" s="176">
        <v>1</v>
      </c>
      <c r="Y32" s="176">
        <v>1</v>
      </c>
      <c r="Z32" s="176">
        <v>1</v>
      </c>
      <c r="AA32" s="176">
        <v>1</v>
      </c>
      <c r="AB32" s="176">
        <v>1</v>
      </c>
      <c r="AC32" s="176">
        <v>1</v>
      </c>
      <c r="AD32" s="176">
        <v>1</v>
      </c>
      <c r="AE32" s="176">
        <v>1</v>
      </c>
      <c r="AF32" s="176">
        <v>1</v>
      </c>
      <c r="AG32" s="176">
        <v>1</v>
      </c>
    </row>
  </sheetData>
  <mergeCells count="1">
    <mergeCell ref="D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0601-388A-4FDF-8BB8-A2B3042EF4C1}">
  <sheetPr codeName="Feuil14"/>
  <dimension ref="A1:BA303"/>
  <sheetViews>
    <sheetView showGridLines="0" showZeros="0" tabSelected="1" zoomScale="60" zoomScaleNormal="60" workbookViewId="0">
      <selection activeCell="Q11" sqref="Q11"/>
    </sheetView>
  </sheetViews>
  <sheetFormatPr baseColWidth="10" defaultColWidth="11.42578125" defaultRowHeight="15" outlineLevelCol="1" x14ac:dyDescent="0.25"/>
  <cols>
    <col min="1" max="1" width="3.140625" customWidth="1"/>
    <col min="2" max="2" width="5.85546875" style="180" customWidth="1"/>
    <col min="3" max="3" width="28.140625" customWidth="1"/>
    <col min="4" max="4" width="11.5703125" style="1" customWidth="1"/>
    <col min="5" max="14" width="14.42578125" style="1" hidden="1" customWidth="1" outlineLevel="1"/>
    <col min="15" max="15" width="5.5703125" customWidth="1" collapsed="1"/>
    <col min="16" max="16" width="5.85546875" customWidth="1"/>
    <col min="17" max="17" width="28.140625" customWidth="1"/>
    <col min="19" max="28" width="11.42578125" hidden="1" customWidth="1" outlineLevel="1"/>
    <col min="29" max="29" width="5.5703125" customWidth="1" collapsed="1"/>
    <col min="30" max="30" width="5.85546875" customWidth="1"/>
    <col min="31" max="31" width="28.140625" customWidth="1"/>
    <col min="33" max="42" width="11.42578125" hidden="1" customWidth="1" outlineLevel="1"/>
    <col min="43" max="43" width="11.42578125" collapsed="1"/>
    <col min="46" max="46" width="0" hidden="1" customWidth="1"/>
    <col min="47" max="47" width="11.7109375" hidden="1" customWidth="1"/>
    <col min="48" max="48" width="20.140625" hidden="1" customWidth="1"/>
    <col min="49" max="49" width="21.5703125" hidden="1" customWidth="1"/>
    <col min="50" max="50" width="37.28515625" hidden="1" customWidth="1"/>
    <col min="51" max="53" width="0" hidden="1" customWidth="1"/>
  </cols>
  <sheetData>
    <row r="1" spans="1:53" ht="45.95" customHeight="1" x14ac:dyDescent="0.25">
      <c r="AV1" s="2"/>
    </row>
    <row r="2" spans="1:53" ht="37.5" x14ac:dyDescent="0.3">
      <c r="A2" s="1"/>
      <c r="C2" s="218" t="s">
        <v>135</v>
      </c>
      <c r="D2" s="219"/>
      <c r="E2" s="220" t="str">
        <f>AT4</f>
        <v>Bourges</v>
      </c>
      <c r="F2" s="220" t="str">
        <f>AT34</f>
        <v>Cognac</v>
      </c>
      <c r="G2" s="220" t="str">
        <f>AT64</f>
        <v>Royan La Palmyre</v>
      </c>
      <c r="H2" s="220" t="str">
        <f>AT94</f>
        <v>Royan</v>
      </c>
      <c r="I2" s="220" t="str">
        <f>AT124</f>
        <v>Bourges</v>
      </c>
      <c r="J2" s="220" t="str">
        <f>AT154</f>
        <v>Bourges</v>
      </c>
      <c r="K2" s="220" t="str">
        <f>AT184</f>
        <v>Bourges</v>
      </c>
      <c r="L2" s="220" t="str">
        <f>AT214</f>
        <v>Bourges</v>
      </c>
      <c r="M2" s="220" t="str">
        <f>AT244</f>
        <v>Bourges</v>
      </c>
      <c r="N2" s="220" t="str">
        <f>AT274</f>
        <v>Bourges</v>
      </c>
      <c r="O2" s="221"/>
      <c r="P2" s="218"/>
      <c r="Q2" s="218" t="s">
        <v>136</v>
      </c>
      <c r="R2" s="219"/>
      <c r="S2" s="220" t="str">
        <f>E2</f>
        <v>Bourges</v>
      </c>
      <c r="T2" s="220" t="str">
        <f t="shared" ref="T2:T3" si="0">F2</f>
        <v>Cognac</v>
      </c>
      <c r="U2" s="220" t="str">
        <f t="shared" ref="U2:U3" si="1">G2</f>
        <v>Royan La Palmyre</v>
      </c>
      <c r="V2" s="220" t="str">
        <f t="shared" ref="V2:V3" si="2">H2</f>
        <v>Royan</v>
      </c>
      <c r="W2" s="220" t="str">
        <f t="shared" ref="W2:W3" si="3">I2</f>
        <v>Bourges</v>
      </c>
      <c r="X2" s="220" t="str">
        <f t="shared" ref="X2:X3" si="4">J2</f>
        <v>Bourges</v>
      </c>
      <c r="Y2" s="220" t="str">
        <f t="shared" ref="Y2:Y3" si="5">K2</f>
        <v>Bourges</v>
      </c>
      <c r="Z2" s="220" t="str">
        <f t="shared" ref="Z2:Z3" si="6">L2</f>
        <v>Bourges</v>
      </c>
      <c r="AA2" s="220" t="str">
        <f t="shared" ref="AA2:AA3" si="7">M2</f>
        <v>Bourges</v>
      </c>
      <c r="AB2" s="220" t="str">
        <f t="shared" ref="AB2:AB3" si="8">N2</f>
        <v>Bourges</v>
      </c>
      <c r="AC2" s="221"/>
      <c r="AD2" s="218"/>
      <c r="AE2" s="218" t="s">
        <v>137</v>
      </c>
      <c r="AF2" s="219"/>
      <c r="AG2" s="173" t="str">
        <f t="shared" ref="AG2:AG3" si="9">S2</f>
        <v>Bourges</v>
      </c>
      <c r="AH2" s="173" t="str">
        <f t="shared" ref="AH2:AH3" si="10">T2</f>
        <v>Cognac</v>
      </c>
      <c r="AI2" s="173" t="str">
        <f t="shared" ref="AI2:AI3" si="11">U2</f>
        <v>Royan La Palmyre</v>
      </c>
      <c r="AJ2" s="173" t="str">
        <f t="shared" ref="AJ2:AJ3" si="12">V2</f>
        <v>Royan</v>
      </c>
      <c r="AK2" s="173" t="str">
        <f t="shared" ref="AK2:AK3" si="13">W2</f>
        <v>Bourges</v>
      </c>
      <c r="AL2" s="173" t="str">
        <f t="shared" ref="AL2:AL3" si="14">X2</f>
        <v>Bourges</v>
      </c>
      <c r="AM2" s="173" t="str">
        <f t="shared" ref="AM2:AM3" si="15">Y2</f>
        <v>Bourges</v>
      </c>
      <c r="AN2" s="173" t="str">
        <f t="shared" ref="AN2:AN3" si="16">Z2</f>
        <v>Bourges</v>
      </c>
      <c r="AO2" s="173" t="str">
        <f t="shared" ref="AO2:AO3" si="17">AA2</f>
        <v>Bourges</v>
      </c>
      <c r="AP2" s="173" t="str">
        <f t="shared" ref="AP2:AP3" si="18">AB2</f>
        <v>Bourges</v>
      </c>
      <c r="AT2" s="160"/>
      <c r="AU2" s="160"/>
      <c r="AV2" s="160"/>
      <c r="AW2" s="160"/>
      <c r="AX2" s="160"/>
      <c r="AY2" s="228" t="s">
        <v>12</v>
      </c>
      <c r="AZ2" s="228"/>
      <c r="BA2" s="228"/>
    </row>
    <row r="3" spans="1:53" ht="19.5" thickBot="1" x14ac:dyDescent="0.35">
      <c r="A3" s="156"/>
      <c r="B3" s="172"/>
      <c r="C3" s="222"/>
      <c r="D3" s="223" t="s">
        <v>132</v>
      </c>
      <c r="E3" s="224">
        <f>AU4</f>
        <v>44989</v>
      </c>
      <c r="F3" s="224">
        <f>AU34</f>
        <v>45052</v>
      </c>
      <c r="G3" s="224">
        <f>AU64</f>
        <v>44688</v>
      </c>
      <c r="H3" s="224">
        <f>AU94</f>
        <v>45054</v>
      </c>
      <c r="I3" s="224">
        <f>AU125</f>
        <v>37684</v>
      </c>
      <c r="J3" s="224">
        <f>AU155</f>
        <v>37684</v>
      </c>
      <c r="K3" s="224">
        <f>AU185</f>
        <v>37684</v>
      </c>
      <c r="L3" s="224">
        <f>AU215</f>
        <v>37684</v>
      </c>
      <c r="M3" s="224">
        <f>AU245</f>
        <v>37684</v>
      </c>
      <c r="N3" s="224">
        <f>AU275</f>
        <v>37684</v>
      </c>
      <c r="O3" s="221"/>
      <c r="P3" s="222"/>
      <c r="Q3" s="222"/>
      <c r="R3" s="225" t="s">
        <v>133</v>
      </c>
      <c r="S3" s="226">
        <f t="shared" ref="S3" si="19">E3</f>
        <v>44989</v>
      </c>
      <c r="T3" s="226">
        <f t="shared" si="0"/>
        <v>45052</v>
      </c>
      <c r="U3" s="226">
        <f t="shared" si="1"/>
        <v>44688</v>
      </c>
      <c r="V3" s="226">
        <f t="shared" si="2"/>
        <v>45054</v>
      </c>
      <c r="W3" s="226">
        <f t="shared" si="3"/>
        <v>37684</v>
      </c>
      <c r="X3" s="226">
        <f t="shared" si="4"/>
        <v>37684</v>
      </c>
      <c r="Y3" s="226">
        <f t="shared" si="5"/>
        <v>37684</v>
      </c>
      <c r="Z3" s="226">
        <f t="shared" si="6"/>
        <v>37684</v>
      </c>
      <c r="AA3" s="226">
        <f t="shared" si="7"/>
        <v>37684</v>
      </c>
      <c r="AB3" s="226">
        <f t="shared" si="8"/>
        <v>37684</v>
      </c>
      <c r="AC3" s="221"/>
      <c r="AD3" s="222"/>
      <c r="AE3" s="222"/>
      <c r="AF3" s="225" t="s">
        <v>134</v>
      </c>
      <c r="AG3" s="165">
        <f t="shared" si="9"/>
        <v>44989</v>
      </c>
      <c r="AH3" s="165">
        <f t="shared" si="10"/>
        <v>45052</v>
      </c>
      <c r="AI3" s="165">
        <f t="shared" si="11"/>
        <v>44688</v>
      </c>
      <c r="AJ3" s="165">
        <f t="shared" si="12"/>
        <v>45054</v>
      </c>
      <c r="AK3" s="165">
        <f t="shared" si="13"/>
        <v>37684</v>
      </c>
      <c r="AL3" s="165">
        <f t="shared" si="14"/>
        <v>37684</v>
      </c>
      <c r="AM3" s="165">
        <f t="shared" si="15"/>
        <v>37684</v>
      </c>
      <c r="AN3" s="165">
        <f t="shared" si="16"/>
        <v>37684</v>
      </c>
      <c r="AO3" s="165">
        <f t="shared" si="17"/>
        <v>37684</v>
      </c>
      <c r="AP3" s="165">
        <f t="shared" si="18"/>
        <v>37684</v>
      </c>
      <c r="AT3" s="161" t="s">
        <v>15</v>
      </c>
      <c r="AU3" s="161" t="s">
        <v>16</v>
      </c>
      <c r="AV3" s="161" t="s">
        <v>17</v>
      </c>
      <c r="AW3" s="161" t="s">
        <v>18</v>
      </c>
      <c r="AX3" s="161" t="s">
        <v>19</v>
      </c>
      <c r="AY3" s="162" t="s">
        <v>13</v>
      </c>
      <c r="AZ3" s="162" t="s">
        <v>20</v>
      </c>
      <c r="BA3" s="162" t="s">
        <v>21</v>
      </c>
    </row>
    <row r="4" spans="1:53" ht="15.75" thickTop="1" x14ac:dyDescent="0.25">
      <c r="B4" s="216">
        <v>1</v>
      </c>
      <c r="C4" s="163" t="s">
        <v>23</v>
      </c>
      <c r="D4" s="166">
        <f>SUM(E4:N4)</f>
        <v>80</v>
      </c>
      <c r="E4" s="164">
        <f>SUMIFS(IF($D$3="NET",$AY$4:$AY$303,IF($D$3="BRUT",$AZ$4:$AZ$303,$BA$4:$BA$303)),$AT$4:$AT$303,E$2,$AU$4:$AU$303,E$3,$AX$4:$AX$303,$C4)</f>
        <v>8</v>
      </c>
      <c r="F4" s="164">
        <f>SUMIFS(IF($D$3="NET",$AY$4:$AY$303,IF($D$3="BRUT",$AZ$4:$AZ$303,$BA$4:$BA$303)),$AT$4:$AT$303,F$2,$AU$4:$AU$303,F$3,$AX$4:$AX$303,$C4)</f>
        <v>30</v>
      </c>
      <c r="G4" s="164">
        <f>SUMIFS(IF($D$3="NET",$AY$4:$AY$303,IF($D$3="BRUT",$AZ$4:$AZ$303,$BA$4:$BA$303)),$AT$4:$AT$303,G$2,$AU$4:$AU$303,G$3,$AX$4:$AX$303,$C4)</f>
        <v>22</v>
      </c>
      <c r="H4" s="164">
        <f>SUMIFS(IF($D$3="NET",$AY$4:$AY$303,IF($D$3="BRUT",$AZ$4:$AZ$303,$BA$4:$BA$303)),$AT$4:$AT$303,H$2,$AU$4:$AU$303,H$3,$AX$4:$AX$303,$C4)</f>
        <v>20</v>
      </c>
      <c r="I4" s="164">
        <f>SUMIFS(IF($D$3="NET",$AY$4:$AY$303,IF($D$3="BRUT",$AZ$4:$AZ$303,$BA$4:$BA$303)),$AT$4:$AT$303,I$2,$AU$4:$AU$303,I$3,$AX$4:$AX$303,$C4)</f>
        <v>0</v>
      </c>
      <c r="J4" s="164">
        <f>SUMIFS(IF($D$3="NET",$AY$4:$AY$303,IF($D$3="BRUT",$AZ$4:$AZ$303,$BA$4:$BA$303)),$AT$4:$AT$303,J$2,$AU$4:$AU$303,J$3,$AX$4:$AX$303,$C4)</f>
        <v>0</v>
      </c>
      <c r="K4" s="164">
        <f>SUMIFS(IF($D$3="NET",$AY$4:$AY$303,IF($D$3="BRUT",$AZ$4:$AZ$303,$BA$4:$BA$303)),$AT$4:$AT$303,K$2,$AU$4:$AU$303,K$3,$AX$4:$AX$303,$C4)</f>
        <v>0</v>
      </c>
      <c r="L4" s="164">
        <f>SUMIFS(IF($D$3="NET",$AY$4:$AY$303,IF($D$3="BRUT",$AZ$4:$AZ$303,$BA$4:$BA$303)),$AT$4:$AT$303,L$2,$AU$4:$AU$303,L$3,$AX$4:$AX$303,$C4)</f>
        <v>0</v>
      </c>
      <c r="M4" s="164">
        <f>SUMIFS(IF($D$3="NET",$AY$4:$AY$303,IF($D$3="BRUT",$AZ$4:$AZ$303,$BA$4:$BA$303)),$AT$4:$AT$303,M$2,$AU$4:$AU$303,M$3,$AX$4:$AX$303,$C4)</f>
        <v>0</v>
      </c>
      <c r="N4" s="164">
        <f>SUMIFS(IF($D$3="NET",$AY$4:$AY$303,IF($D$3="BRUT",$AZ$4:$AZ$303,$BA$4:$BA$303)),$AT$4:$AT$303,N$2,$AU$4:$AU$303,N$3,$AX$4:$AX$303,$C4)</f>
        <v>0</v>
      </c>
      <c r="P4" s="216">
        <v>1</v>
      </c>
      <c r="Q4" s="163" t="s">
        <v>30</v>
      </c>
      <c r="R4" s="166">
        <f>SUM(S4:AB4)</f>
        <v>97</v>
      </c>
      <c r="S4" s="164">
        <f>SUMIFS(IF($R$3="NET",$AY$4:$AY$303,IF($R$3="BRUT",$AZ$4:$AZ$303,$BA$4:$BA$303)),$AT$4:$AT$303,S$2,$AU$4:$AU$303,S$3,$AX$4:$AX$303,$Q4)</f>
        <v>30</v>
      </c>
      <c r="T4" s="164">
        <f>SUMIFS(IF($R$3="NET",$AY$4:$AY$303,IF($R$3="BRUT",$AZ$4:$AZ$303,$BA$4:$BA$303)),$AT$4:$AT$303,T$2,$AU$4:$AU$303,T$3,$AX$4:$AX$303,$Q4)</f>
        <v>30</v>
      </c>
      <c r="U4" s="164">
        <f>SUMIFS(IF($R$3="NET",$AY$4:$AY$303,IF($R$3="BRUT",$AZ$4:$AZ$303,$BA$4:$BA$303)),$AT$4:$AT$303,U$2,$AU$4:$AU$303,U$3,$AX$4:$AX$303,$Q4)</f>
        <v>12</v>
      </c>
      <c r="V4" s="164">
        <f>SUMIFS(IF($R$3="NET",$AY$4:$AY$303,IF($R$3="BRUT",$AZ$4:$AZ$303,$BA$4:$BA$303)),$AT$4:$AT$303,V$2,$AU$4:$AU$303,V$3,$AX$4:$AX$303,$Q4)</f>
        <v>25</v>
      </c>
      <c r="W4" s="164">
        <f>SUMIFS(IF($R$3="NET",$AY$4:$AY$303,IF($R$3="BRUT",$AZ$4:$AZ$303,$BA$4:$BA$303)),$AT$4:$AT$303,W$2,$AU$4:$AU$303,W$3,$AX$4:$AX$303,$Q4)</f>
        <v>0</v>
      </c>
      <c r="X4" s="164">
        <f>SUMIFS(IF($R$3="NET",$AY$4:$AY$303,IF($R$3="BRUT",$AZ$4:$AZ$303,$BA$4:$BA$303)),$AT$4:$AT$303,X$2,$AU$4:$AU$303,X$3,$AX$4:$AX$303,$Q4)</f>
        <v>0</v>
      </c>
      <c r="Y4" s="164">
        <f>SUMIFS(IF($R$3="NET",$AY$4:$AY$303,IF($R$3="BRUT",$AZ$4:$AZ$303,$BA$4:$BA$303)),$AT$4:$AT$303,Y$2,$AU$4:$AU$303,Y$3,$AX$4:$AX$303,$Q4)</f>
        <v>0</v>
      </c>
      <c r="Z4" s="164">
        <f>SUMIFS(IF($R$3="NET",$AY$4:$AY$303,IF($R$3="BRUT",$AZ$4:$AZ$303,$BA$4:$BA$303)),$AT$4:$AT$303,Z$2,$AU$4:$AU$303,Z$3,$AX$4:$AX$303,$Q4)</f>
        <v>0</v>
      </c>
      <c r="AA4" s="164">
        <f>SUMIFS(IF($R$3="NET",$AY$4:$AY$303,IF($R$3="BRUT",$AZ$4:$AZ$303,$BA$4:$BA$303)),$AT$4:$AT$303,AA$2,$AU$4:$AU$303,AA$3,$AX$4:$AX$303,$Q4)</f>
        <v>0</v>
      </c>
      <c r="AB4" s="164">
        <f>SUMIFS(IF($R$3="NET",$AY$4:$AY$303,IF($R$3="BRUT",$AZ$4:$AZ$303,$BA$4:$BA$303)),$AT$4:$AT$303,AB$2,$AU$4:$AU$303,AB$3,$AX$4:$AX$303,$Q4)</f>
        <v>0</v>
      </c>
      <c r="AD4" s="216">
        <v>1</v>
      </c>
      <c r="AE4" s="163" t="s">
        <v>30</v>
      </c>
      <c r="AF4" s="166">
        <f>SUM(AG4:AP4)</f>
        <v>102</v>
      </c>
      <c r="AG4" s="164">
        <f>SUMIFS(IF($AF$3="NET",$AY$4:$AY$303,IF($AF$3="BRUT",$AZ$4:$AZ$303,$BA$4:$BA$303)),$AT$4:$AT$303,AG$2,$AU$4:$AU$303,AG$3,$AX$4:$AX$303,$AE4)</f>
        <v>30</v>
      </c>
      <c r="AH4" s="164">
        <f>SUMIFS(IF($AF$3="NET",$AY$4:$AY$303,IF($AF$3="BRUT",$AZ$4:$AZ$303,$BA$4:$BA$303)),$AT$4:$AT$303,AH$2,$AU$4:$AU$303,AH$3,$AX$4:$AX$303,$AE4)</f>
        <v>30</v>
      </c>
      <c r="AI4" s="164">
        <f>SUMIFS(IF($AF$3="NET",$AY$4:$AY$303,IF($AF$3="BRUT",$AZ$4:$AZ$303,$BA$4:$BA$303)),$AT$4:$AT$303,AI$2,$AU$4:$AU$303,AI$3,$AX$4:$AX$303,$AE4)</f>
        <v>17</v>
      </c>
      <c r="AJ4" s="164">
        <f>SUMIFS(IF($AF$3="NET",$AY$4:$AY$303,IF($AF$3="BRUT",$AZ$4:$AZ$303,$BA$4:$BA$303)),$AT$4:$AT$303,AJ$2,$AU$4:$AU$303,AJ$3,$AX$4:$AX$303,$AE4)</f>
        <v>25</v>
      </c>
      <c r="AK4" s="164">
        <f>SUMIFS(IF($AF$3="NET",$AY$4:$AY$303,IF($AF$3="BRUT",$AZ$4:$AZ$303,$BA$4:$BA$303)),$AT$4:$AT$303,AK$2,$AU$4:$AU$303,AK$3,$AX$4:$AX$303,$AE4)</f>
        <v>0</v>
      </c>
      <c r="AL4" s="164">
        <f>SUMIFS(IF($AF$3="NET",$AY$4:$AY$303,IF($AF$3="BRUT",$AZ$4:$AZ$303,$BA$4:$BA$303)),$AT$4:$AT$303,AL$2,$AU$4:$AU$303,AL$3,$AX$4:$AX$303,$AE4)</f>
        <v>0</v>
      </c>
      <c r="AM4" s="164">
        <f>SUMIFS(IF($AF$3="NET",$AY$4:$AY$303,IF($AF$3="BRUT",$AZ$4:$AZ$303,$BA$4:$BA$303)),$AT$4:$AT$303,AM$2,$AU$4:$AU$303,AM$3,$AX$4:$AX$303,$AE4)</f>
        <v>0</v>
      </c>
      <c r="AN4" s="164">
        <f>SUMIFS(IF($AF$3="NET",$AY$4:$AY$303,IF($AF$3="BRUT",$AZ$4:$AZ$303,$BA$4:$BA$303)),$AT$4:$AT$303,AN$2,$AU$4:$AU$303,AN$3,$AX$4:$AX$303,$AE4)</f>
        <v>0</v>
      </c>
      <c r="AO4" s="164">
        <f>SUMIFS(IF($AF$3="NET",$AY$4:$AY$303,IF($AF$3="BRUT",$AZ$4:$AZ$303,$BA$4:$BA$303)),$AT$4:$AT$303,AO$2,$AU$4:$AU$303,AO$3,$AX$4:$AX$303,$AE4)</f>
        <v>0</v>
      </c>
      <c r="AP4" s="164">
        <f>SUMIFS(IF($AF$3="NET",$AY$4:$AY$303,IF($AF$3="BRUT",$AZ$4:$AZ$303,$BA$4:$BA$303)),$AT$4:$AT$303,AP$2,$AU$4:$AU$303,AP$3,$AX$4:$AX$303,$AE4)</f>
        <v>0</v>
      </c>
      <c r="AT4" t="str">
        <f>'Bourges 04-03'!$D$2</f>
        <v>Bourges</v>
      </c>
      <c r="AU4" s="155">
        <f>'Bourges 04-03'!$D$3</f>
        <v>44989</v>
      </c>
      <c r="AV4" t="str">
        <f>'Bourges 04-03'!C11</f>
        <v>HERRAULT</v>
      </c>
      <c r="AW4" t="str">
        <f>'Bourges 04-03'!D11</f>
        <v>Sébastien</v>
      </c>
      <c r="AX4" t="str">
        <f t="shared" ref="AX4:AX67" si="20">CONCATENATE(AV4," ",AW4)</f>
        <v>HERRAULT Sébastien</v>
      </c>
      <c r="AY4" s="1">
        <f>'Bourges 04-03'!AH11</f>
        <v>15</v>
      </c>
      <c r="AZ4" s="1">
        <f>'Bourges 04-03'!AM11</f>
        <v>30</v>
      </c>
      <c r="BA4" s="1">
        <f>'Bourges 04-03'!AR11</f>
        <v>30</v>
      </c>
    </row>
    <row r="5" spans="1:53" x14ac:dyDescent="0.25">
      <c r="B5" s="217">
        <v>2</v>
      </c>
      <c r="C5" s="215" t="s">
        <v>30</v>
      </c>
      <c r="D5" s="167">
        <f>SUM(E5:N5)</f>
        <v>52</v>
      </c>
      <c r="E5" s="168">
        <f>SUMIFS(IF($D$3="NET",$AY$4:$AY$303,IF($D$3="BRUT",$AZ$4:$AZ$303,$BA$4:$BA$303)),$AT$4:$AT$303,E$2,$AU$4:$AU$303,E$3,$AX$4:$AX$303,$C5)</f>
        <v>15</v>
      </c>
      <c r="F5" s="168">
        <f>SUMIFS(IF($D$3="NET",$AY$4:$AY$303,IF($D$3="BRUT",$AZ$4:$AZ$303,$BA$4:$BA$303)),$AT$4:$AT$303,F$2,$AU$4:$AU$303,F$3,$AX$4:$AX$303,$C5)</f>
        <v>22</v>
      </c>
      <c r="G5" s="168">
        <f>SUMIFS(IF($D$3="NET",$AY$4:$AY$303,IF($D$3="BRUT",$AZ$4:$AZ$303,$BA$4:$BA$303)),$AT$4:$AT$303,G$2,$AU$4:$AU$303,G$3,$AX$4:$AX$303,$C5)</f>
        <v>9</v>
      </c>
      <c r="H5" s="168">
        <f>SUMIFS(IF($D$3="NET",$AY$4:$AY$303,IF($D$3="BRUT",$AZ$4:$AZ$303,$BA$4:$BA$303)),$AT$4:$AT$303,H$2,$AU$4:$AU$303,H$3,$AX$4:$AX$303,$C5)</f>
        <v>6</v>
      </c>
      <c r="I5" s="168">
        <f>SUMIFS(IF($D$3="NET",$AY$4:$AY$303,IF($D$3="BRUT",$AZ$4:$AZ$303,$BA$4:$BA$303)),$AT$4:$AT$303,I$2,$AU$4:$AU$303,I$3,$AX$4:$AX$303,$C5)</f>
        <v>0</v>
      </c>
      <c r="J5" s="168">
        <f>SUMIFS(IF($D$3="NET",$AY$4:$AY$303,IF($D$3="BRUT",$AZ$4:$AZ$303,$BA$4:$BA$303)),$AT$4:$AT$303,J$2,$AU$4:$AU$303,J$3,$AX$4:$AX$303,$C5)</f>
        <v>0</v>
      </c>
      <c r="K5" s="168">
        <f>SUMIFS(IF($D$3="NET",$AY$4:$AY$303,IF($D$3="BRUT",$AZ$4:$AZ$303,$BA$4:$BA$303)),$AT$4:$AT$303,K$2,$AU$4:$AU$303,K$3,$AX$4:$AX$303,$C5)</f>
        <v>0</v>
      </c>
      <c r="L5" s="168">
        <f>SUMIFS(IF($D$3="NET",$AY$4:$AY$303,IF($D$3="BRUT",$AZ$4:$AZ$303,$BA$4:$BA$303)),$AT$4:$AT$303,L$2,$AU$4:$AU$303,L$3,$AX$4:$AX$303,$C5)</f>
        <v>0</v>
      </c>
      <c r="M5" s="168">
        <f>SUMIFS(IF($D$3="NET",$AY$4:$AY$303,IF($D$3="BRUT",$AZ$4:$AZ$303,$BA$4:$BA$303)),$AT$4:$AT$303,M$2,$AU$4:$AU$303,M$3,$AX$4:$AX$303,$C5)</f>
        <v>0</v>
      </c>
      <c r="N5" s="168">
        <f>SUMIFS(IF($D$3="NET",$AY$4:$AY$303,IF($D$3="BRUT",$AZ$4:$AZ$303,$BA$4:$BA$303)),$AT$4:$AT$303,N$2,$AU$4:$AU$303,N$3,$AX$4:$AX$303,$C5)</f>
        <v>0</v>
      </c>
      <c r="P5" s="217">
        <v>2</v>
      </c>
      <c r="Q5" s="215" t="s">
        <v>34</v>
      </c>
      <c r="R5" s="167">
        <f>SUM(S5:AB5)</f>
        <v>80</v>
      </c>
      <c r="S5" s="168">
        <f>SUMIFS(IF($R$3="NET",$AY$4:$AY$303,IF($R$3="BRUT",$AZ$4:$AZ$303,$BA$4:$BA$303)),$AT$4:$AT$303,S$2,$AU$4:$AU$303,S$3,$AX$4:$AX$303,$Q5)</f>
        <v>0</v>
      </c>
      <c r="T5" s="168">
        <f>SUMIFS(IF($R$3="NET",$AY$4:$AY$303,IF($R$3="BRUT",$AZ$4:$AZ$303,$BA$4:$BA$303)),$AT$4:$AT$303,T$2,$AU$4:$AU$303,T$3,$AX$4:$AX$303,$Q5)</f>
        <v>25</v>
      </c>
      <c r="U5" s="168">
        <f>SUMIFS(IF($R$3="NET",$AY$4:$AY$303,IF($R$3="BRUT",$AZ$4:$AZ$303,$BA$4:$BA$303)),$AT$4:$AT$303,U$2,$AU$4:$AU$303,U$3,$AX$4:$AX$303,$Q5)</f>
        <v>25</v>
      </c>
      <c r="V5" s="168">
        <f>SUMIFS(IF($R$3="NET",$AY$4:$AY$303,IF($R$3="BRUT",$AZ$4:$AZ$303,$BA$4:$BA$303)),$AT$4:$AT$303,V$2,$AU$4:$AU$303,V$3,$AX$4:$AX$303,$Q5)</f>
        <v>30</v>
      </c>
      <c r="W5" s="168">
        <f>SUMIFS(IF($R$3="NET",$AY$4:$AY$303,IF($R$3="BRUT",$AZ$4:$AZ$303,$BA$4:$BA$303)),$AT$4:$AT$303,W$2,$AU$4:$AU$303,W$3,$AX$4:$AX$303,$Q5)</f>
        <v>0</v>
      </c>
      <c r="X5" s="168">
        <f>SUMIFS(IF($R$3="NET",$AY$4:$AY$303,IF($R$3="BRUT",$AZ$4:$AZ$303,$BA$4:$BA$303)),$AT$4:$AT$303,X$2,$AU$4:$AU$303,X$3,$AX$4:$AX$303,$Q5)</f>
        <v>0</v>
      </c>
      <c r="Y5" s="168">
        <f>SUMIFS(IF($R$3="NET",$AY$4:$AY$303,IF($R$3="BRUT",$AZ$4:$AZ$303,$BA$4:$BA$303)),$AT$4:$AT$303,Y$2,$AU$4:$AU$303,Y$3,$AX$4:$AX$303,$Q5)</f>
        <v>0</v>
      </c>
      <c r="Z5" s="168">
        <f>SUMIFS(IF($R$3="NET",$AY$4:$AY$303,IF($R$3="BRUT",$AZ$4:$AZ$303,$BA$4:$BA$303)),$AT$4:$AT$303,Z$2,$AU$4:$AU$303,Z$3,$AX$4:$AX$303,$Q5)</f>
        <v>0</v>
      </c>
      <c r="AA5" s="168">
        <f>SUMIFS(IF($R$3="NET",$AY$4:$AY$303,IF($R$3="BRUT",$AZ$4:$AZ$303,$BA$4:$BA$303)),$AT$4:$AT$303,AA$2,$AU$4:$AU$303,AA$3,$AX$4:$AX$303,$Q5)</f>
        <v>0</v>
      </c>
      <c r="AB5" s="168">
        <f>SUMIFS(IF($R$3="NET",$AY$4:$AY$303,IF($R$3="BRUT",$AZ$4:$AZ$303,$BA$4:$BA$303)),$AT$4:$AT$303,AB$2,$AU$4:$AU$303,AB$3,$AX$4:$AX$303,$Q5)</f>
        <v>0</v>
      </c>
      <c r="AD5" s="217">
        <v>2</v>
      </c>
      <c r="AE5" s="215" t="s">
        <v>25</v>
      </c>
      <c r="AF5" s="167">
        <f>SUM(AG5:AP5)</f>
        <v>74</v>
      </c>
      <c r="AG5" s="168">
        <f>SUMIFS(IF($AF$3="NET",$AY$4:$AY$303,IF($AF$3="BRUT",$AZ$4:$AZ$303,$BA$4:$BA$303)),$AT$4:$AT$303,AG$2,$AU$4:$AU$303,AG$3,$AX$4:$AX$303,$AE5)</f>
        <v>17</v>
      </c>
      <c r="AH5" s="168">
        <f>SUMIFS(IF($AF$3="NET",$AY$4:$AY$303,IF($AF$3="BRUT",$AZ$4:$AZ$303,$BA$4:$BA$303)),$AT$4:$AT$303,AH$2,$AU$4:$AU$303,AH$3,$AX$4:$AX$303,$AE5)</f>
        <v>20</v>
      </c>
      <c r="AI5" s="168">
        <f>SUMIFS(IF($AF$3="NET",$AY$4:$AY$303,IF($AF$3="BRUT",$AZ$4:$AZ$303,$BA$4:$BA$303)),$AT$4:$AT$303,AI$2,$AU$4:$AU$303,AI$3,$AX$4:$AX$303,$AE5)</f>
        <v>27</v>
      </c>
      <c r="AJ5" s="168">
        <f>SUMIFS(IF($AF$3="NET",$AY$4:$AY$303,IF($AF$3="BRUT",$AZ$4:$AZ$303,$BA$4:$BA$303)),$AT$4:$AT$303,AJ$2,$AU$4:$AU$303,AJ$3,$AX$4:$AX$303,$AE5)</f>
        <v>10</v>
      </c>
      <c r="AK5" s="168">
        <f>SUMIFS(IF($AF$3="NET",$AY$4:$AY$303,IF($AF$3="BRUT",$AZ$4:$AZ$303,$BA$4:$BA$303)),$AT$4:$AT$303,AK$2,$AU$4:$AU$303,AK$3,$AX$4:$AX$303,$AE5)</f>
        <v>0</v>
      </c>
      <c r="AL5" s="168">
        <f>SUMIFS(IF($AF$3="NET",$AY$4:$AY$303,IF($AF$3="BRUT",$AZ$4:$AZ$303,$BA$4:$BA$303)),$AT$4:$AT$303,AL$2,$AU$4:$AU$303,AL$3,$AX$4:$AX$303,$AE5)</f>
        <v>0</v>
      </c>
      <c r="AM5" s="168">
        <f>SUMIFS(IF($AF$3="NET",$AY$4:$AY$303,IF($AF$3="BRUT",$AZ$4:$AZ$303,$BA$4:$BA$303)),$AT$4:$AT$303,AM$2,$AU$4:$AU$303,AM$3,$AX$4:$AX$303,$AE5)</f>
        <v>0</v>
      </c>
      <c r="AN5" s="168">
        <f>SUMIFS(IF($AF$3="NET",$AY$4:$AY$303,IF($AF$3="BRUT",$AZ$4:$AZ$303,$BA$4:$BA$303)),$AT$4:$AT$303,AN$2,$AU$4:$AU$303,AN$3,$AX$4:$AX$303,$AE5)</f>
        <v>0</v>
      </c>
      <c r="AO5" s="168">
        <f>SUMIFS(IF($AF$3="NET",$AY$4:$AY$303,IF($AF$3="BRUT",$AZ$4:$AZ$303,$BA$4:$BA$303)),$AT$4:$AT$303,AO$2,$AU$4:$AU$303,AO$3,$AX$4:$AX$303,$AE5)</f>
        <v>0</v>
      </c>
      <c r="AP5" s="168">
        <f>SUMIFS(IF($AF$3="NET",$AY$4:$AY$303,IF($AF$3="BRUT",$AZ$4:$AZ$303,$BA$4:$BA$303)),$AT$4:$AT$303,AP$2,$AU$4:$AU$303,AP$3,$AX$4:$AX$303,$AE5)</f>
        <v>0</v>
      </c>
      <c r="AT5" t="str">
        <f>'Bourges 04-03'!$D$2</f>
        <v>Bourges</v>
      </c>
      <c r="AU5" s="155">
        <f>'Bourges 04-03'!$D$3</f>
        <v>44989</v>
      </c>
      <c r="AV5" t="str">
        <f>'Bourges 04-03'!C12</f>
        <v>VERRIER</v>
      </c>
      <c r="AW5" t="str">
        <f>'Bourges 04-03'!D12</f>
        <v>Alexandre</v>
      </c>
      <c r="AX5" t="str">
        <f t="shared" si="20"/>
        <v>VERRIER Alexandre</v>
      </c>
      <c r="AY5" s="1">
        <f>'Bourges 04-03'!AH12</f>
        <v>20</v>
      </c>
      <c r="AZ5" s="1">
        <f>'Bourges 04-03'!AM12</f>
        <v>25</v>
      </c>
      <c r="BA5" s="1">
        <f>'Bourges 04-03'!AR12</f>
        <v>25</v>
      </c>
    </row>
    <row r="6" spans="1:53" x14ac:dyDescent="0.25">
      <c r="B6" s="217">
        <v>3</v>
      </c>
      <c r="C6" s="215" t="s">
        <v>127</v>
      </c>
      <c r="D6" s="167">
        <f>SUM(E6:N6)</f>
        <v>51</v>
      </c>
      <c r="E6" s="168">
        <f>SUMIFS(IF($D$3="NET",$AY$4:$AY$303,IF($D$3="BRUT",$AZ$4:$AZ$303,$BA$4:$BA$303)),$AT$4:$AT$303,E$2,$AU$4:$AU$303,E$3,$AX$4:$AX$303,$C6)</f>
        <v>5</v>
      </c>
      <c r="F6" s="168">
        <f>SUMIFS(IF($D$3="NET",$AY$4:$AY$303,IF($D$3="BRUT",$AZ$4:$AZ$303,$BA$4:$BA$303)),$AT$4:$AT$303,F$2,$AU$4:$AU$303,F$3,$AX$4:$AX$303,$C6)</f>
        <v>4</v>
      </c>
      <c r="G6" s="168">
        <f>SUMIFS(IF($D$3="NET",$AY$4:$AY$303,IF($D$3="BRUT",$AZ$4:$AZ$303,$BA$4:$BA$303)),$AT$4:$AT$303,G$2,$AU$4:$AU$303,G$3,$AX$4:$AX$303,$C6)</f>
        <v>12</v>
      </c>
      <c r="H6" s="168">
        <f>SUMIFS(IF($D$3="NET",$AY$4:$AY$303,IF($D$3="BRUT",$AZ$4:$AZ$303,$BA$4:$BA$303)),$AT$4:$AT$303,H$2,$AU$4:$AU$303,H$3,$AX$4:$AX$303,$C6)</f>
        <v>30</v>
      </c>
      <c r="I6" s="168">
        <f>SUMIFS(IF($D$3="NET",$AY$4:$AY$303,IF($D$3="BRUT",$AZ$4:$AZ$303,$BA$4:$BA$303)),$AT$4:$AT$303,I$2,$AU$4:$AU$303,I$3,$AX$4:$AX$303,$C6)</f>
        <v>0</v>
      </c>
      <c r="J6" s="168">
        <f>SUMIFS(IF($D$3="NET",$AY$4:$AY$303,IF($D$3="BRUT",$AZ$4:$AZ$303,$BA$4:$BA$303)),$AT$4:$AT$303,J$2,$AU$4:$AU$303,J$3,$AX$4:$AX$303,$C6)</f>
        <v>0</v>
      </c>
      <c r="K6" s="168">
        <f>SUMIFS(IF($D$3="NET",$AY$4:$AY$303,IF($D$3="BRUT",$AZ$4:$AZ$303,$BA$4:$BA$303)),$AT$4:$AT$303,K$2,$AU$4:$AU$303,K$3,$AX$4:$AX$303,$C6)</f>
        <v>0</v>
      </c>
      <c r="L6" s="168">
        <f>SUMIFS(IF($D$3="NET",$AY$4:$AY$303,IF($D$3="BRUT",$AZ$4:$AZ$303,$BA$4:$BA$303)),$AT$4:$AT$303,L$2,$AU$4:$AU$303,L$3,$AX$4:$AX$303,$C6)</f>
        <v>0</v>
      </c>
      <c r="M6" s="168">
        <f>SUMIFS(IF($D$3="NET",$AY$4:$AY$303,IF($D$3="BRUT",$AZ$4:$AZ$303,$BA$4:$BA$303)),$AT$4:$AT$303,M$2,$AU$4:$AU$303,M$3,$AX$4:$AX$303,$C6)</f>
        <v>0</v>
      </c>
      <c r="N6" s="168">
        <f>SUMIFS(IF($D$3="NET",$AY$4:$AY$303,IF($D$3="BRUT",$AZ$4:$AZ$303,$BA$4:$BA$303)),$AT$4:$AT$303,N$2,$AU$4:$AU$303,N$3,$AX$4:$AX$303,$C6)</f>
        <v>0</v>
      </c>
      <c r="P6" s="217">
        <v>3</v>
      </c>
      <c r="Q6" s="215" t="s">
        <v>32</v>
      </c>
      <c r="R6" s="167">
        <f>SUM(S6:AB6)</f>
        <v>72</v>
      </c>
      <c r="S6" s="168">
        <f>SUMIFS(IF($R$3="NET",$AY$4:$AY$303,IF($R$3="BRUT",$AZ$4:$AZ$303,$BA$4:$BA$303)),$AT$4:$AT$303,S$2,$AU$4:$AU$303,S$3,$AX$4:$AX$303,$Q6)</f>
        <v>25</v>
      </c>
      <c r="T6" s="168">
        <f>SUMIFS(IF($R$3="NET",$AY$4:$AY$303,IF($R$3="BRUT",$AZ$4:$AZ$303,$BA$4:$BA$303)),$AT$4:$AT$303,T$2,$AU$4:$AU$303,T$3,$AX$4:$AX$303,$Q6)</f>
        <v>20</v>
      </c>
      <c r="U6" s="168">
        <f>SUMIFS(IF($R$3="NET",$AY$4:$AY$303,IF($R$3="BRUT",$AZ$4:$AZ$303,$BA$4:$BA$303)),$AT$4:$AT$303,U$2,$AU$4:$AU$303,U$3,$AX$4:$AX$303,$Q6)</f>
        <v>12</v>
      </c>
      <c r="V6" s="168">
        <f>SUMIFS(IF($R$3="NET",$AY$4:$AY$303,IF($R$3="BRUT",$AZ$4:$AZ$303,$BA$4:$BA$303)),$AT$4:$AT$303,V$2,$AU$4:$AU$303,V$3,$AX$4:$AX$303,$Q6)</f>
        <v>15</v>
      </c>
      <c r="W6" s="168">
        <f>SUMIFS(IF($R$3="NET",$AY$4:$AY$303,IF($R$3="BRUT",$AZ$4:$AZ$303,$BA$4:$BA$303)),$AT$4:$AT$303,W$2,$AU$4:$AU$303,W$3,$AX$4:$AX$303,$Q6)</f>
        <v>0</v>
      </c>
      <c r="X6" s="168">
        <f>SUMIFS(IF($R$3="NET",$AY$4:$AY$303,IF($R$3="BRUT",$AZ$4:$AZ$303,$BA$4:$BA$303)),$AT$4:$AT$303,X$2,$AU$4:$AU$303,X$3,$AX$4:$AX$303,$Q6)</f>
        <v>0</v>
      </c>
      <c r="Y6" s="168">
        <f>SUMIFS(IF($R$3="NET",$AY$4:$AY$303,IF($R$3="BRUT",$AZ$4:$AZ$303,$BA$4:$BA$303)),$AT$4:$AT$303,Y$2,$AU$4:$AU$303,Y$3,$AX$4:$AX$303,$Q6)</f>
        <v>0</v>
      </c>
      <c r="Z6" s="168">
        <f>SUMIFS(IF($R$3="NET",$AY$4:$AY$303,IF($R$3="BRUT",$AZ$4:$AZ$303,$BA$4:$BA$303)),$AT$4:$AT$303,Z$2,$AU$4:$AU$303,Z$3,$AX$4:$AX$303,$Q6)</f>
        <v>0</v>
      </c>
      <c r="AA6" s="168">
        <f>SUMIFS(IF($R$3="NET",$AY$4:$AY$303,IF($R$3="BRUT",$AZ$4:$AZ$303,$BA$4:$BA$303)),$AT$4:$AT$303,AA$2,$AU$4:$AU$303,AA$3,$AX$4:$AX$303,$Q6)</f>
        <v>0</v>
      </c>
      <c r="AB6" s="168">
        <f>SUMIFS(IF($R$3="NET",$AY$4:$AY$303,IF($R$3="BRUT",$AZ$4:$AZ$303,$BA$4:$BA$303)),$AT$4:$AT$303,AB$2,$AU$4:$AU$303,AB$3,$AX$4:$AX$303,$Q6)</f>
        <v>0</v>
      </c>
      <c r="AD6" s="217">
        <v>3</v>
      </c>
      <c r="AE6" s="215" t="s">
        <v>32</v>
      </c>
      <c r="AF6" s="167">
        <f>SUM(AG6:AP6)</f>
        <v>70</v>
      </c>
      <c r="AG6" s="168">
        <f>SUMIFS(IF($AF$3="NET",$AY$4:$AY$303,IF($AF$3="BRUT",$AZ$4:$AZ$303,$BA$4:$BA$303)),$AT$4:$AT$303,AG$2,$AU$4:$AU$303,AG$3,$AX$4:$AX$303,$AE6)</f>
        <v>25</v>
      </c>
      <c r="AH6" s="168">
        <f>SUMIFS(IF($AF$3="NET",$AY$4:$AY$303,IF($AF$3="BRUT",$AZ$4:$AZ$303,$BA$4:$BA$303)),$AT$4:$AT$303,AH$2,$AU$4:$AU$303,AH$3,$AX$4:$AX$303,$AE6)</f>
        <v>20</v>
      </c>
      <c r="AI6" s="168">
        <f>SUMIFS(IF($AF$3="NET",$AY$4:$AY$303,IF($AF$3="BRUT",$AZ$4:$AZ$303,$BA$4:$BA$303)),$AT$4:$AT$303,AI$2,$AU$4:$AU$303,AI$3,$AX$4:$AX$303,$AE6)</f>
        <v>10</v>
      </c>
      <c r="AJ6" s="168">
        <f>SUMIFS(IF($AF$3="NET",$AY$4:$AY$303,IF($AF$3="BRUT",$AZ$4:$AZ$303,$BA$4:$BA$303)),$AT$4:$AT$303,AJ$2,$AU$4:$AU$303,AJ$3,$AX$4:$AX$303,$AE6)</f>
        <v>15</v>
      </c>
      <c r="AK6" s="168">
        <f>SUMIFS(IF($AF$3="NET",$AY$4:$AY$303,IF($AF$3="BRUT",$AZ$4:$AZ$303,$BA$4:$BA$303)),$AT$4:$AT$303,AK$2,$AU$4:$AU$303,AK$3,$AX$4:$AX$303,$AE6)</f>
        <v>0</v>
      </c>
      <c r="AL6" s="168">
        <f>SUMIFS(IF($AF$3="NET",$AY$4:$AY$303,IF($AF$3="BRUT",$AZ$4:$AZ$303,$BA$4:$BA$303)),$AT$4:$AT$303,AL$2,$AU$4:$AU$303,AL$3,$AX$4:$AX$303,$AE6)</f>
        <v>0</v>
      </c>
      <c r="AM6" s="168">
        <f>SUMIFS(IF($AF$3="NET",$AY$4:$AY$303,IF($AF$3="BRUT",$AZ$4:$AZ$303,$BA$4:$BA$303)),$AT$4:$AT$303,AM$2,$AU$4:$AU$303,AM$3,$AX$4:$AX$303,$AE6)</f>
        <v>0</v>
      </c>
      <c r="AN6" s="168">
        <f>SUMIFS(IF($AF$3="NET",$AY$4:$AY$303,IF($AF$3="BRUT",$AZ$4:$AZ$303,$BA$4:$BA$303)),$AT$4:$AT$303,AN$2,$AU$4:$AU$303,AN$3,$AX$4:$AX$303,$AE6)</f>
        <v>0</v>
      </c>
      <c r="AO6" s="168">
        <f>SUMIFS(IF($AF$3="NET",$AY$4:$AY$303,IF($AF$3="BRUT",$AZ$4:$AZ$303,$BA$4:$BA$303)),$AT$4:$AT$303,AO$2,$AU$4:$AU$303,AO$3,$AX$4:$AX$303,$AE6)</f>
        <v>0</v>
      </c>
      <c r="AP6" s="168">
        <f>SUMIFS(IF($AF$3="NET",$AY$4:$AY$303,IF($AF$3="BRUT",$AZ$4:$AZ$303,$BA$4:$BA$303)),$AT$4:$AT$303,AP$2,$AU$4:$AU$303,AP$3,$AX$4:$AX$303,$AE6)</f>
        <v>0</v>
      </c>
      <c r="AT6" t="str">
        <f>'Bourges 04-03'!$D$2</f>
        <v>Bourges</v>
      </c>
      <c r="AU6" s="155">
        <f>'Bourges 04-03'!$D$3</f>
        <v>44989</v>
      </c>
      <c r="AV6" t="str">
        <f>'Bourges 04-03'!C13</f>
        <v>JACQUEMIN</v>
      </c>
      <c r="AW6" t="str">
        <f>'Bourges 04-03'!D13</f>
        <v>Franck</v>
      </c>
      <c r="AX6" t="str">
        <f t="shared" si="20"/>
        <v>JACQUEMIN Franck</v>
      </c>
      <c r="AY6" s="1">
        <f>'Bourges 04-03'!AH13</f>
        <v>8</v>
      </c>
      <c r="AZ6" s="1">
        <f>'Bourges 04-03'!AM13</f>
        <v>11</v>
      </c>
      <c r="BA6" s="1">
        <f>'Bourges 04-03'!AR13</f>
        <v>17</v>
      </c>
    </row>
    <row r="7" spans="1:53" x14ac:dyDescent="0.25">
      <c r="B7" s="217">
        <v>4</v>
      </c>
      <c r="C7" s="215" t="s">
        <v>123</v>
      </c>
      <c r="D7" s="167">
        <f>SUM(E7:N7)</f>
        <v>50</v>
      </c>
      <c r="E7" s="168">
        <f>SUMIFS(IF($D$3="NET",$AY$4:$AY$303,IF($D$3="BRUT",$AZ$4:$AZ$303,$BA$4:$BA$303)),$AT$4:$AT$303,E$2,$AU$4:$AU$303,E$3,$AX$4:$AX$303,$C7)</f>
        <v>8</v>
      </c>
      <c r="F7" s="168">
        <f>SUMIFS(IF($D$3="NET",$AY$4:$AY$303,IF($D$3="BRUT",$AZ$4:$AZ$303,$BA$4:$BA$303)),$AT$4:$AT$303,F$2,$AU$4:$AU$303,F$3,$AX$4:$AX$303,$C7)</f>
        <v>8</v>
      </c>
      <c r="G7" s="168">
        <f>SUMIFS(IF($D$3="NET",$AY$4:$AY$303,IF($D$3="BRUT",$AZ$4:$AZ$303,$BA$4:$BA$303)),$AT$4:$AT$303,G$2,$AU$4:$AU$303,G$3,$AX$4:$AX$303,$C7)</f>
        <v>30</v>
      </c>
      <c r="H7" s="168">
        <f>SUMIFS(IF($D$3="NET",$AY$4:$AY$303,IF($D$3="BRUT",$AZ$4:$AZ$303,$BA$4:$BA$303)),$AT$4:$AT$303,H$2,$AU$4:$AU$303,H$3,$AX$4:$AX$303,$C7)</f>
        <v>4</v>
      </c>
      <c r="I7" s="168">
        <f>SUMIFS(IF($D$3="NET",$AY$4:$AY$303,IF($D$3="BRUT",$AZ$4:$AZ$303,$BA$4:$BA$303)),$AT$4:$AT$303,I$2,$AU$4:$AU$303,I$3,$AX$4:$AX$303,$C7)</f>
        <v>0</v>
      </c>
      <c r="J7" s="168">
        <f>SUMIFS(IF($D$3="NET",$AY$4:$AY$303,IF($D$3="BRUT",$AZ$4:$AZ$303,$BA$4:$BA$303)),$AT$4:$AT$303,J$2,$AU$4:$AU$303,J$3,$AX$4:$AX$303,$C7)</f>
        <v>0</v>
      </c>
      <c r="K7" s="168">
        <f>SUMIFS(IF($D$3="NET",$AY$4:$AY$303,IF($D$3="BRUT",$AZ$4:$AZ$303,$BA$4:$BA$303)),$AT$4:$AT$303,K$2,$AU$4:$AU$303,K$3,$AX$4:$AX$303,$C7)</f>
        <v>0</v>
      </c>
      <c r="L7" s="168">
        <f>SUMIFS(IF($D$3="NET",$AY$4:$AY$303,IF($D$3="BRUT",$AZ$4:$AZ$303,$BA$4:$BA$303)),$AT$4:$AT$303,L$2,$AU$4:$AU$303,L$3,$AX$4:$AX$303,$C7)</f>
        <v>0</v>
      </c>
      <c r="M7" s="168">
        <f>SUMIFS(IF($D$3="NET",$AY$4:$AY$303,IF($D$3="BRUT",$AZ$4:$AZ$303,$BA$4:$BA$303)),$AT$4:$AT$303,M$2,$AU$4:$AU$303,M$3,$AX$4:$AX$303,$C7)</f>
        <v>0</v>
      </c>
      <c r="N7" s="168">
        <f>SUMIFS(IF($D$3="NET",$AY$4:$AY$303,IF($D$3="BRUT",$AZ$4:$AZ$303,$BA$4:$BA$303)),$AT$4:$AT$303,N$2,$AU$4:$AU$303,N$3,$AX$4:$AX$303,$C7)</f>
        <v>0</v>
      </c>
      <c r="P7" s="217">
        <v>4</v>
      </c>
      <c r="Q7" s="215" t="s">
        <v>25</v>
      </c>
      <c r="R7" s="167">
        <f>SUM(S7:AB7)</f>
        <v>57</v>
      </c>
      <c r="S7" s="168">
        <f>SUMIFS(IF($R$3="NET",$AY$4:$AY$303,IF($R$3="BRUT",$AZ$4:$AZ$303,$BA$4:$BA$303)),$AT$4:$AT$303,S$2,$AU$4:$AU$303,S$3,$AX$4:$AX$303,$Q7)</f>
        <v>11</v>
      </c>
      <c r="T7" s="168">
        <f>SUMIFS(IF($R$3="NET",$AY$4:$AY$303,IF($R$3="BRUT",$AZ$4:$AZ$303,$BA$4:$BA$303)),$AT$4:$AT$303,T$2,$AU$4:$AU$303,T$3,$AX$4:$AX$303,$Q7)</f>
        <v>12</v>
      </c>
      <c r="U7" s="168">
        <f>SUMIFS(IF($R$3="NET",$AY$4:$AY$303,IF($R$3="BRUT",$AZ$4:$AZ$303,$BA$4:$BA$303)),$AT$4:$AT$303,U$2,$AU$4:$AU$303,U$3,$AX$4:$AX$303,$Q7)</f>
        <v>25</v>
      </c>
      <c r="V7" s="168">
        <f>SUMIFS(IF($R$3="NET",$AY$4:$AY$303,IF($R$3="BRUT",$AZ$4:$AZ$303,$BA$4:$BA$303)),$AT$4:$AT$303,V$2,$AU$4:$AU$303,V$3,$AX$4:$AX$303,$Q7)</f>
        <v>9</v>
      </c>
      <c r="W7" s="168">
        <f>SUMIFS(IF($R$3="NET",$AY$4:$AY$303,IF($R$3="BRUT",$AZ$4:$AZ$303,$BA$4:$BA$303)),$AT$4:$AT$303,W$2,$AU$4:$AU$303,W$3,$AX$4:$AX$303,$Q7)</f>
        <v>0</v>
      </c>
      <c r="X7" s="168">
        <f>SUMIFS(IF($R$3="NET",$AY$4:$AY$303,IF($R$3="BRUT",$AZ$4:$AZ$303,$BA$4:$BA$303)),$AT$4:$AT$303,X$2,$AU$4:$AU$303,X$3,$AX$4:$AX$303,$Q7)</f>
        <v>0</v>
      </c>
      <c r="Y7" s="168">
        <f>SUMIFS(IF($R$3="NET",$AY$4:$AY$303,IF($R$3="BRUT",$AZ$4:$AZ$303,$BA$4:$BA$303)),$AT$4:$AT$303,Y$2,$AU$4:$AU$303,Y$3,$AX$4:$AX$303,$Q7)</f>
        <v>0</v>
      </c>
      <c r="Z7" s="168">
        <f>SUMIFS(IF($R$3="NET",$AY$4:$AY$303,IF($R$3="BRUT",$AZ$4:$AZ$303,$BA$4:$BA$303)),$AT$4:$AT$303,Z$2,$AU$4:$AU$303,Z$3,$AX$4:$AX$303,$Q7)</f>
        <v>0</v>
      </c>
      <c r="AA7" s="168">
        <f>SUMIFS(IF($R$3="NET",$AY$4:$AY$303,IF($R$3="BRUT",$AZ$4:$AZ$303,$BA$4:$BA$303)),$AT$4:$AT$303,AA$2,$AU$4:$AU$303,AA$3,$AX$4:$AX$303,$Q7)</f>
        <v>0</v>
      </c>
      <c r="AB7" s="168">
        <f>SUMIFS(IF($R$3="NET",$AY$4:$AY$303,IF($R$3="BRUT",$AZ$4:$AZ$303,$BA$4:$BA$303)),$AT$4:$AT$303,AB$2,$AU$4:$AU$303,AB$3,$AX$4:$AX$303,$Q7)</f>
        <v>0</v>
      </c>
      <c r="AD7" s="217">
        <v>4</v>
      </c>
      <c r="AE7" s="215" t="s">
        <v>34</v>
      </c>
      <c r="AF7" s="167">
        <f>SUM(AG7:AP7)</f>
        <v>67</v>
      </c>
      <c r="AG7" s="168">
        <f>SUMIFS(IF($AF$3="NET",$AY$4:$AY$303,IF($AF$3="BRUT",$AZ$4:$AZ$303,$BA$4:$BA$303)),$AT$4:$AT$303,AG$2,$AU$4:$AU$303,AG$3,$AX$4:$AX$303,$AE7)</f>
        <v>0</v>
      </c>
      <c r="AH7" s="168">
        <f>SUMIFS(IF($AF$3="NET",$AY$4:$AY$303,IF($AF$3="BRUT",$AZ$4:$AZ$303,$BA$4:$BA$303)),$AT$4:$AT$303,AH$2,$AU$4:$AU$303,AH$3,$AX$4:$AX$303,$AE7)</f>
        <v>10</v>
      </c>
      <c r="AI7" s="168">
        <f>SUMIFS(IF($AF$3="NET",$AY$4:$AY$303,IF($AF$3="BRUT",$AZ$4:$AZ$303,$BA$4:$BA$303)),$AT$4:$AT$303,AI$2,$AU$4:$AU$303,AI$3,$AX$4:$AX$303,$AE7)</f>
        <v>27</v>
      </c>
      <c r="AJ7" s="168">
        <f>SUMIFS(IF($AF$3="NET",$AY$4:$AY$303,IF($AF$3="BRUT",$AZ$4:$AZ$303,$BA$4:$BA$303)),$AT$4:$AT$303,AJ$2,$AU$4:$AU$303,AJ$3,$AX$4:$AX$303,$AE7)</f>
        <v>30</v>
      </c>
      <c r="AK7" s="168">
        <f>SUMIFS(IF($AF$3="NET",$AY$4:$AY$303,IF($AF$3="BRUT",$AZ$4:$AZ$303,$BA$4:$BA$303)),$AT$4:$AT$303,AK$2,$AU$4:$AU$303,AK$3,$AX$4:$AX$303,$AE7)</f>
        <v>0</v>
      </c>
      <c r="AL7" s="168">
        <f>SUMIFS(IF($AF$3="NET",$AY$4:$AY$303,IF($AF$3="BRUT",$AZ$4:$AZ$303,$BA$4:$BA$303)),$AT$4:$AT$303,AL$2,$AU$4:$AU$303,AL$3,$AX$4:$AX$303,$AE7)</f>
        <v>0</v>
      </c>
      <c r="AM7" s="168">
        <f>SUMIFS(IF($AF$3="NET",$AY$4:$AY$303,IF($AF$3="BRUT",$AZ$4:$AZ$303,$BA$4:$BA$303)),$AT$4:$AT$303,AM$2,$AU$4:$AU$303,AM$3,$AX$4:$AX$303,$AE7)</f>
        <v>0</v>
      </c>
      <c r="AN7" s="168">
        <f>SUMIFS(IF($AF$3="NET",$AY$4:$AY$303,IF($AF$3="BRUT",$AZ$4:$AZ$303,$BA$4:$BA$303)),$AT$4:$AT$303,AN$2,$AU$4:$AU$303,AN$3,$AX$4:$AX$303,$AE7)</f>
        <v>0</v>
      </c>
      <c r="AO7" s="168">
        <f>SUMIFS(IF($AF$3="NET",$AY$4:$AY$303,IF($AF$3="BRUT",$AZ$4:$AZ$303,$BA$4:$BA$303)),$AT$4:$AT$303,AO$2,$AU$4:$AU$303,AO$3,$AX$4:$AX$303,$AE7)</f>
        <v>0</v>
      </c>
      <c r="AP7" s="168">
        <f>SUMIFS(IF($AF$3="NET",$AY$4:$AY$303,IF($AF$3="BRUT",$AZ$4:$AZ$303,$BA$4:$BA$303)),$AT$4:$AT$303,AP$2,$AU$4:$AU$303,AP$3,$AX$4:$AX$303,$AE7)</f>
        <v>0</v>
      </c>
      <c r="AT7" t="str">
        <f>'Bourges 04-03'!$D$2</f>
        <v>Bourges</v>
      </c>
      <c r="AU7" s="155">
        <f>'Bourges 04-03'!$D$3</f>
        <v>44989</v>
      </c>
      <c r="AV7" t="str">
        <f>'Bourges 04-03'!C14</f>
        <v>DIOT</v>
      </c>
      <c r="AW7" t="str">
        <f>'Bourges 04-03'!D14</f>
        <v>Alex</v>
      </c>
      <c r="AX7" t="str">
        <f t="shared" si="20"/>
        <v>DIOT Alex</v>
      </c>
      <c r="AY7" s="1">
        <f>'Bourges 04-03'!AH14</f>
        <v>1</v>
      </c>
      <c r="AZ7" s="1">
        <f>'Bourges 04-03'!AM14</f>
        <v>20</v>
      </c>
      <c r="BA7" s="1">
        <f>'Bourges 04-03'!AR14</f>
        <v>17</v>
      </c>
    </row>
    <row r="8" spans="1:53" x14ac:dyDescent="0.25">
      <c r="B8" s="217">
        <v>5</v>
      </c>
      <c r="C8" s="215" t="s">
        <v>27</v>
      </c>
      <c r="D8" s="167">
        <f>SUM(E8:N8)</f>
        <v>47</v>
      </c>
      <c r="E8" s="168">
        <f>SUMIFS(IF($D$3="NET",$AY$4:$AY$303,IF($D$3="BRUT",$AZ$4:$AZ$303,$BA$4:$BA$303)),$AT$4:$AT$303,E$2,$AU$4:$AU$303,E$3,$AX$4:$AX$303,$C8)</f>
        <v>10</v>
      </c>
      <c r="F8" s="168">
        <f>SUMIFS(IF($D$3="NET",$AY$4:$AY$303,IF($D$3="BRUT",$AZ$4:$AZ$303,$BA$4:$BA$303)),$AT$4:$AT$303,F$2,$AU$4:$AU$303,F$3,$AX$4:$AX$303,$C8)</f>
        <v>6</v>
      </c>
      <c r="G8" s="168">
        <f>SUMIFS(IF($D$3="NET",$AY$4:$AY$303,IF($D$3="BRUT",$AZ$4:$AZ$303,$BA$4:$BA$303)),$AT$4:$AT$303,G$2,$AU$4:$AU$303,G$3,$AX$4:$AX$303,$C8)</f>
        <v>6</v>
      </c>
      <c r="H8" s="168">
        <f>SUMIFS(IF($D$3="NET",$AY$4:$AY$303,IF($D$3="BRUT",$AZ$4:$AZ$303,$BA$4:$BA$303)),$AT$4:$AT$303,H$2,$AU$4:$AU$303,H$3,$AX$4:$AX$303,$C8)</f>
        <v>25</v>
      </c>
      <c r="I8" s="168">
        <f>SUMIFS(IF($D$3="NET",$AY$4:$AY$303,IF($D$3="BRUT",$AZ$4:$AZ$303,$BA$4:$BA$303)),$AT$4:$AT$303,I$2,$AU$4:$AU$303,I$3,$AX$4:$AX$303,$C8)</f>
        <v>0</v>
      </c>
      <c r="J8" s="168">
        <f>SUMIFS(IF($D$3="NET",$AY$4:$AY$303,IF($D$3="BRUT",$AZ$4:$AZ$303,$BA$4:$BA$303)),$AT$4:$AT$303,J$2,$AU$4:$AU$303,J$3,$AX$4:$AX$303,$C8)</f>
        <v>0</v>
      </c>
      <c r="K8" s="168">
        <f>SUMIFS(IF($D$3="NET",$AY$4:$AY$303,IF($D$3="BRUT",$AZ$4:$AZ$303,$BA$4:$BA$303)),$AT$4:$AT$303,K$2,$AU$4:$AU$303,K$3,$AX$4:$AX$303,$C8)</f>
        <v>0</v>
      </c>
      <c r="L8" s="168">
        <f>SUMIFS(IF($D$3="NET",$AY$4:$AY$303,IF($D$3="BRUT",$AZ$4:$AZ$303,$BA$4:$BA$303)),$AT$4:$AT$303,L$2,$AU$4:$AU$303,L$3,$AX$4:$AX$303,$C8)</f>
        <v>0</v>
      </c>
      <c r="M8" s="168">
        <f>SUMIFS(IF($D$3="NET",$AY$4:$AY$303,IF($D$3="BRUT",$AZ$4:$AZ$303,$BA$4:$BA$303)),$AT$4:$AT$303,M$2,$AU$4:$AU$303,M$3,$AX$4:$AX$303,$C8)</f>
        <v>0</v>
      </c>
      <c r="N8" s="168">
        <f>SUMIFS(IF($D$3="NET",$AY$4:$AY$303,IF($D$3="BRUT",$AZ$4:$AZ$303,$BA$4:$BA$303)),$AT$4:$AT$303,N$2,$AU$4:$AU$303,N$3,$AX$4:$AX$303,$C8)</f>
        <v>0</v>
      </c>
      <c r="P8" s="217">
        <v>5</v>
      </c>
      <c r="Q8" s="215" t="s">
        <v>27</v>
      </c>
      <c r="R8" s="167">
        <f>SUM(S8:AB8)</f>
        <v>47</v>
      </c>
      <c r="S8" s="168">
        <f>SUMIFS(IF($R$3="NET",$AY$4:$AY$303,IF($R$3="BRUT",$AZ$4:$AZ$303,$BA$4:$BA$303)),$AT$4:$AT$303,S$2,$AU$4:$AU$303,S$3,$AX$4:$AX$303,$Q8)</f>
        <v>11</v>
      </c>
      <c r="T8" s="168">
        <f>SUMIFS(IF($R$3="NET",$AY$4:$AY$303,IF($R$3="BRUT",$AZ$4:$AZ$303,$BA$4:$BA$303)),$AT$4:$AT$303,T$2,$AU$4:$AU$303,T$3,$AX$4:$AX$303,$Q8)</f>
        <v>8</v>
      </c>
      <c r="U8" s="168">
        <f>SUMIFS(IF($R$3="NET",$AY$4:$AY$303,IF($R$3="BRUT",$AZ$4:$AZ$303,$BA$4:$BA$303)),$AT$4:$AT$303,U$2,$AU$4:$AU$303,U$3,$AX$4:$AX$303,$Q8)</f>
        <v>8</v>
      </c>
      <c r="V8" s="168">
        <f>SUMIFS(IF($R$3="NET",$AY$4:$AY$303,IF($R$3="BRUT",$AZ$4:$AZ$303,$BA$4:$BA$303)),$AT$4:$AT$303,V$2,$AU$4:$AU$303,V$3,$AX$4:$AX$303,$Q8)</f>
        <v>20</v>
      </c>
      <c r="W8" s="168">
        <f>SUMIFS(IF($R$3="NET",$AY$4:$AY$303,IF($R$3="BRUT",$AZ$4:$AZ$303,$BA$4:$BA$303)),$AT$4:$AT$303,W$2,$AU$4:$AU$303,W$3,$AX$4:$AX$303,$Q8)</f>
        <v>0</v>
      </c>
      <c r="X8" s="168">
        <f>SUMIFS(IF($R$3="NET",$AY$4:$AY$303,IF($R$3="BRUT",$AZ$4:$AZ$303,$BA$4:$BA$303)),$AT$4:$AT$303,X$2,$AU$4:$AU$303,X$3,$AX$4:$AX$303,$Q8)</f>
        <v>0</v>
      </c>
      <c r="Y8" s="168">
        <f>SUMIFS(IF($R$3="NET",$AY$4:$AY$303,IF($R$3="BRUT",$AZ$4:$AZ$303,$BA$4:$BA$303)),$AT$4:$AT$303,Y$2,$AU$4:$AU$303,Y$3,$AX$4:$AX$303,$Q8)</f>
        <v>0</v>
      </c>
      <c r="Z8" s="168">
        <f>SUMIFS(IF($R$3="NET",$AY$4:$AY$303,IF($R$3="BRUT",$AZ$4:$AZ$303,$BA$4:$BA$303)),$AT$4:$AT$303,Z$2,$AU$4:$AU$303,Z$3,$AX$4:$AX$303,$Q8)</f>
        <v>0</v>
      </c>
      <c r="AA8" s="168">
        <f>SUMIFS(IF($R$3="NET",$AY$4:$AY$303,IF($R$3="BRUT",$AZ$4:$AZ$303,$BA$4:$BA$303)),$AT$4:$AT$303,AA$2,$AU$4:$AU$303,AA$3,$AX$4:$AX$303,$Q8)</f>
        <v>0</v>
      </c>
      <c r="AB8" s="168">
        <f>SUMIFS(IF($R$3="NET",$AY$4:$AY$303,IF($R$3="BRUT",$AZ$4:$AZ$303,$BA$4:$BA$303)),$AT$4:$AT$303,AB$2,$AU$4:$AU$303,AB$3,$AX$4:$AX$303,$Q8)</f>
        <v>0</v>
      </c>
      <c r="AD8" s="217">
        <v>5</v>
      </c>
      <c r="AE8" s="215" t="s">
        <v>27</v>
      </c>
      <c r="AF8" s="167">
        <f>SUM(AG8:AP8)</f>
        <v>48</v>
      </c>
      <c r="AG8" s="168">
        <f>SUMIFS(IF($AF$3="NET",$AY$4:$AY$303,IF($AF$3="BRUT",$AZ$4:$AZ$303,$BA$4:$BA$303)),$AT$4:$AT$303,AG$2,$AU$4:$AU$303,AG$3,$AX$4:$AX$303,$AE8)</f>
        <v>10</v>
      </c>
      <c r="AH8" s="168">
        <f>SUMIFS(IF($AF$3="NET",$AY$4:$AY$303,IF($AF$3="BRUT",$AZ$4:$AZ$303,$BA$4:$BA$303)),$AT$4:$AT$303,AH$2,$AU$4:$AU$303,AH$3,$AX$4:$AX$303,$AE8)</f>
        <v>9</v>
      </c>
      <c r="AI8" s="168">
        <f>SUMIFS(IF($AF$3="NET",$AY$4:$AY$303,IF($AF$3="BRUT",$AZ$4:$AZ$303,$BA$4:$BA$303)),$AT$4:$AT$303,AI$2,$AU$4:$AU$303,AI$3,$AX$4:$AX$303,$AE8)</f>
        <v>9</v>
      </c>
      <c r="AJ8" s="168">
        <f>SUMIFS(IF($AF$3="NET",$AY$4:$AY$303,IF($AF$3="BRUT",$AZ$4:$AZ$303,$BA$4:$BA$303)),$AT$4:$AT$303,AJ$2,$AU$4:$AU$303,AJ$3,$AX$4:$AX$303,$AE8)</f>
        <v>20</v>
      </c>
      <c r="AK8" s="168">
        <f>SUMIFS(IF($AF$3="NET",$AY$4:$AY$303,IF($AF$3="BRUT",$AZ$4:$AZ$303,$BA$4:$BA$303)),$AT$4:$AT$303,AK$2,$AU$4:$AU$303,AK$3,$AX$4:$AX$303,$AE8)</f>
        <v>0</v>
      </c>
      <c r="AL8" s="168">
        <f>SUMIFS(IF($AF$3="NET",$AY$4:$AY$303,IF($AF$3="BRUT",$AZ$4:$AZ$303,$BA$4:$BA$303)),$AT$4:$AT$303,AL$2,$AU$4:$AU$303,AL$3,$AX$4:$AX$303,$AE8)</f>
        <v>0</v>
      </c>
      <c r="AM8" s="168">
        <f>SUMIFS(IF($AF$3="NET",$AY$4:$AY$303,IF($AF$3="BRUT",$AZ$4:$AZ$303,$BA$4:$BA$303)),$AT$4:$AT$303,AM$2,$AU$4:$AU$303,AM$3,$AX$4:$AX$303,$AE8)</f>
        <v>0</v>
      </c>
      <c r="AN8" s="168">
        <f>SUMIFS(IF($AF$3="NET",$AY$4:$AY$303,IF($AF$3="BRUT",$AZ$4:$AZ$303,$BA$4:$BA$303)),$AT$4:$AT$303,AN$2,$AU$4:$AU$303,AN$3,$AX$4:$AX$303,$AE8)</f>
        <v>0</v>
      </c>
      <c r="AO8" s="168">
        <f>SUMIFS(IF($AF$3="NET",$AY$4:$AY$303,IF($AF$3="BRUT",$AZ$4:$AZ$303,$BA$4:$BA$303)),$AT$4:$AT$303,AO$2,$AU$4:$AU$303,AO$3,$AX$4:$AX$303,$AE8)</f>
        <v>0</v>
      </c>
      <c r="AP8" s="168">
        <f>SUMIFS(IF($AF$3="NET",$AY$4:$AY$303,IF($AF$3="BRUT",$AZ$4:$AZ$303,$BA$4:$BA$303)),$AT$4:$AT$303,AP$2,$AU$4:$AU$303,AP$3,$AX$4:$AX$303,$AE8)</f>
        <v>0</v>
      </c>
      <c r="AT8" t="str">
        <f>'Bourges 04-03'!$D$2</f>
        <v>Bourges</v>
      </c>
      <c r="AU8" s="155">
        <f>'Bourges 04-03'!$D$3</f>
        <v>44989</v>
      </c>
      <c r="AV8" t="str">
        <f>'Bourges 04-03'!C15</f>
        <v>ZIAR</v>
      </c>
      <c r="AW8" t="str">
        <f>'Bourges 04-03'!D15</f>
        <v>Yacine</v>
      </c>
      <c r="AX8" t="str">
        <f t="shared" si="20"/>
        <v>ZIAR Yacine</v>
      </c>
      <c r="AY8" s="1">
        <f>'Bourges 04-03'!AH15</f>
        <v>10</v>
      </c>
      <c r="AZ8" s="1">
        <f>'Bourges 04-03'!AM15</f>
        <v>11</v>
      </c>
      <c r="BA8" s="1">
        <f>'Bourges 04-03'!AR15</f>
        <v>10</v>
      </c>
    </row>
    <row r="9" spans="1:53" x14ac:dyDescent="0.25">
      <c r="B9" s="217">
        <v>6</v>
      </c>
      <c r="C9" s="215" t="s">
        <v>32</v>
      </c>
      <c r="D9" s="167">
        <f>SUM(E9:N9)</f>
        <v>46</v>
      </c>
      <c r="E9" s="168">
        <f>SUMIFS(IF($D$3="NET",$AY$4:$AY$303,IF($D$3="BRUT",$AZ$4:$AZ$303,$BA$4:$BA$303)),$AT$4:$AT$303,E$2,$AU$4:$AU$303,E$3,$AX$4:$AX$303,$C9)</f>
        <v>20</v>
      </c>
      <c r="F9" s="168">
        <f>SUMIFS(IF($D$3="NET",$AY$4:$AY$303,IF($D$3="BRUT",$AZ$4:$AZ$303,$BA$4:$BA$303)),$AT$4:$AT$303,F$2,$AU$4:$AU$303,F$3,$AX$4:$AX$303,$C9)</f>
        <v>10</v>
      </c>
      <c r="G9" s="168">
        <f>SUMIFS(IF($D$3="NET",$AY$4:$AY$303,IF($D$3="BRUT",$AZ$4:$AZ$303,$BA$4:$BA$303)),$AT$4:$AT$303,G$2,$AU$4:$AU$303,G$3,$AX$4:$AX$303,$C9)</f>
        <v>8</v>
      </c>
      <c r="H9" s="168">
        <f>SUMIFS(IF($D$3="NET",$AY$4:$AY$303,IF($D$3="BRUT",$AZ$4:$AZ$303,$BA$4:$BA$303)),$AT$4:$AT$303,H$2,$AU$4:$AU$303,H$3,$AX$4:$AX$303,$C9)</f>
        <v>8</v>
      </c>
      <c r="I9" s="168">
        <f>SUMIFS(IF($D$3="NET",$AY$4:$AY$303,IF($D$3="BRUT",$AZ$4:$AZ$303,$BA$4:$BA$303)),$AT$4:$AT$303,I$2,$AU$4:$AU$303,I$3,$AX$4:$AX$303,$C9)</f>
        <v>0</v>
      </c>
      <c r="J9" s="168">
        <f>SUMIFS(IF($D$3="NET",$AY$4:$AY$303,IF($D$3="BRUT",$AZ$4:$AZ$303,$BA$4:$BA$303)),$AT$4:$AT$303,J$2,$AU$4:$AU$303,J$3,$AX$4:$AX$303,$C9)</f>
        <v>0</v>
      </c>
      <c r="K9" s="168">
        <f>SUMIFS(IF($D$3="NET",$AY$4:$AY$303,IF($D$3="BRUT",$AZ$4:$AZ$303,$BA$4:$BA$303)),$AT$4:$AT$303,K$2,$AU$4:$AU$303,K$3,$AX$4:$AX$303,$C9)</f>
        <v>0</v>
      </c>
      <c r="L9" s="168">
        <f>SUMIFS(IF($D$3="NET",$AY$4:$AY$303,IF($D$3="BRUT",$AZ$4:$AZ$303,$BA$4:$BA$303)),$AT$4:$AT$303,L$2,$AU$4:$AU$303,L$3,$AX$4:$AX$303,$C9)</f>
        <v>0</v>
      </c>
      <c r="M9" s="168">
        <f>SUMIFS(IF($D$3="NET",$AY$4:$AY$303,IF($D$3="BRUT",$AZ$4:$AZ$303,$BA$4:$BA$303)),$AT$4:$AT$303,M$2,$AU$4:$AU$303,M$3,$AX$4:$AX$303,$C9)</f>
        <v>0</v>
      </c>
      <c r="N9" s="168">
        <f>SUMIFS(IF($D$3="NET",$AY$4:$AY$303,IF($D$3="BRUT",$AZ$4:$AZ$303,$BA$4:$BA$303)),$AT$4:$AT$303,N$2,$AU$4:$AU$303,N$3,$AX$4:$AX$303,$C9)</f>
        <v>0</v>
      </c>
      <c r="P9" s="217">
        <v>6</v>
      </c>
      <c r="Q9" s="215" t="s">
        <v>123</v>
      </c>
      <c r="R9" s="167">
        <f>SUM(S9:AB9)</f>
        <v>45</v>
      </c>
      <c r="S9" s="168">
        <f>SUMIFS(IF($R$3="NET",$AY$4:$AY$303,IF($R$3="BRUT",$AZ$4:$AZ$303,$BA$4:$BA$303)),$AT$4:$AT$303,S$2,$AU$4:$AU$303,S$3,$AX$4:$AX$303,$Q9)</f>
        <v>7</v>
      </c>
      <c r="T9" s="168">
        <f>SUMIFS(IF($R$3="NET",$AY$4:$AY$303,IF($R$3="BRUT",$AZ$4:$AZ$303,$BA$4:$BA$303)),$AT$4:$AT$303,T$2,$AU$4:$AU$303,T$3,$AX$4:$AX$303,$Q9)</f>
        <v>7</v>
      </c>
      <c r="U9" s="168">
        <f>SUMIFS(IF($R$3="NET",$AY$4:$AY$303,IF($R$3="BRUT",$AZ$4:$AZ$303,$BA$4:$BA$303)),$AT$4:$AT$303,U$2,$AU$4:$AU$303,U$3,$AX$4:$AX$303,$Q9)</f>
        <v>25</v>
      </c>
      <c r="V9" s="168">
        <f>SUMIFS(IF($R$3="NET",$AY$4:$AY$303,IF($R$3="BRUT",$AZ$4:$AZ$303,$BA$4:$BA$303)),$AT$4:$AT$303,V$2,$AU$4:$AU$303,V$3,$AX$4:$AX$303,$Q9)</f>
        <v>6</v>
      </c>
      <c r="W9" s="168">
        <f>SUMIFS(IF($R$3="NET",$AY$4:$AY$303,IF($R$3="BRUT",$AZ$4:$AZ$303,$BA$4:$BA$303)),$AT$4:$AT$303,W$2,$AU$4:$AU$303,W$3,$AX$4:$AX$303,$Q9)</f>
        <v>0</v>
      </c>
      <c r="X9" s="168">
        <f>SUMIFS(IF($R$3="NET",$AY$4:$AY$303,IF($R$3="BRUT",$AZ$4:$AZ$303,$BA$4:$BA$303)),$AT$4:$AT$303,X$2,$AU$4:$AU$303,X$3,$AX$4:$AX$303,$Q9)</f>
        <v>0</v>
      </c>
      <c r="Y9" s="168">
        <f>SUMIFS(IF($R$3="NET",$AY$4:$AY$303,IF($R$3="BRUT",$AZ$4:$AZ$303,$BA$4:$BA$303)),$AT$4:$AT$303,Y$2,$AU$4:$AU$303,Y$3,$AX$4:$AX$303,$Q9)</f>
        <v>0</v>
      </c>
      <c r="Z9" s="168">
        <f>SUMIFS(IF($R$3="NET",$AY$4:$AY$303,IF($R$3="BRUT",$AZ$4:$AZ$303,$BA$4:$BA$303)),$AT$4:$AT$303,Z$2,$AU$4:$AU$303,Z$3,$AX$4:$AX$303,$Q9)</f>
        <v>0</v>
      </c>
      <c r="AA9" s="168">
        <f>SUMIFS(IF($R$3="NET",$AY$4:$AY$303,IF($R$3="BRUT",$AZ$4:$AZ$303,$BA$4:$BA$303)),$AT$4:$AT$303,AA$2,$AU$4:$AU$303,AA$3,$AX$4:$AX$303,$Q9)</f>
        <v>0</v>
      </c>
      <c r="AB9" s="168">
        <f>SUMIFS(IF($R$3="NET",$AY$4:$AY$303,IF($R$3="BRUT",$AZ$4:$AZ$303,$BA$4:$BA$303)),$AT$4:$AT$303,AB$2,$AU$4:$AU$303,AB$3,$AX$4:$AX$303,$Q9)</f>
        <v>0</v>
      </c>
      <c r="AD9" s="217">
        <v>6</v>
      </c>
      <c r="AE9" s="215" t="s">
        <v>123</v>
      </c>
      <c r="AF9" s="167">
        <f>SUM(AG9:AP9)</f>
        <v>37</v>
      </c>
      <c r="AG9" s="168">
        <f>SUMIFS(IF($AF$3="NET",$AY$4:$AY$303,IF($AF$3="BRUT",$AZ$4:$AZ$303,$BA$4:$BA$303)),$AT$4:$AT$303,AG$2,$AU$4:$AU$303,AG$3,$AX$4:$AX$303,$AE9)</f>
        <v>7</v>
      </c>
      <c r="AH9" s="168">
        <f>SUMIFS(IF($AF$3="NET",$AY$4:$AY$303,IF($AF$3="BRUT",$AZ$4:$AZ$303,$BA$4:$BA$303)),$AT$4:$AT$303,AH$2,$AU$4:$AU$303,AH$3,$AX$4:$AX$303,$AE9)</f>
        <v>8</v>
      </c>
      <c r="AI9" s="168">
        <f>SUMIFS(IF($AF$3="NET",$AY$4:$AY$303,IF($AF$3="BRUT",$AZ$4:$AZ$303,$BA$4:$BA$303)),$AT$4:$AT$303,AI$2,$AU$4:$AU$303,AI$3,$AX$4:$AX$303,$AE9)</f>
        <v>17</v>
      </c>
      <c r="AJ9" s="168">
        <f>SUMIFS(IF($AF$3="NET",$AY$4:$AY$303,IF($AF$3="BRUT",$AZ$4:$AZ$303,$BA$4:$BA$303)),$AT$4:$AT$303,AJ$2,$AU$4:$AU$303,AJ$3,$AX$4:$AX$303,$AE9)</f>
        <v>5</v>
      </c>
      <c r="AK9" s="168">
        <f>SUMIFS(IF($AF$3="NET",$AY$4:$AY$303,IF($AF$3="BRUT",$AZ$4:$AZ$303,$BA$4:$BA$303)),$AT$4:$AT$303,AK$2,$AU$4:$AU$303,AK$3,$AX$4:$AX$303,$AE9)</f>
        <v>0</v>
      </c>
      <c r="AL9" s="168">
        <f>SUMIFS(IF($AF$3="NET",$AY$4:$AY$303,IF($AF$3="BRUT",$AZ$4:$AZ$303,$BA$4:$BA$303)),$AT$4:$AT$303,AL$2,$AU$4:$AU$303,AL$3,$AX$4:$AX$303,$AE9)</f>
        <v>0</v>
      </c>
      <c r="AM9" s="168">
        <f>SUMIFS(IF($AF$3="NET",$AY$4:$AY$303,IF($AF$3="BRUT",$AZ$4:$AZ$303,$BA$4:$BA$303)),$AT$4:$AT$303,AM$2,$AU$4:$AU$303,AM$3,$AX$4:$AX$303,$AE9)</f>
        <v>0</v>
      </c>
      <c r="AN9" s="168">
        <f>SUMIFS(IF($AF$3="NET",$AY$4:$AY$303,IF($AF$3="BRUT",$AZ$4:$AZ$303,$BA$4:$BA$303)),$AT$4:$AT$303,AN$2,$AU$4:$AU$303,AN$3,$AX$4:$AX$303,$AE9)</f>
        <v>0</v>
      </c>
      <c r="AO9" s="168">
        <f>SUMIFS(IF($AF$3="NET",$AY$4:$AY$303,IF($AF$3="BRUT",$AZ$4:$AZ$303,$BA$4:$BA$303)),$AT$4:$AT$303,AO$2,$AU$4:$AU$303,AO$3,$AX$4:$AX$303,$AE9)</f>
        <v>0</v>
      </c>
      <c r="AP9" s="168">
        <f>SUMIFS(IF($AF$3="NET",$AY$4:$AY$303,IF($AF$3="BRUT",$AZ$4:$AZ$303,$BA$4:$BA$303)),$AT$4:$AT$303,AP$2,$AU$4:$AU$303,AP$3,$AX$4:$AX$303,$AE9)</f>
        <v>0</v>
      </c>
      <c r="AT9" t="str">
        <f>'Bourges 04-03'!$D$2</f>
        <v>Bourges</v>
      </c>
      <c r="AU9" s="155">
        <f>'Bourges 04-03'!$D$3</f>
        <v>44989</v>
      </c>
      <c r="AV9" t="str">
        <f>'Bourges 04-03'!C16</f>
        <v>MORALES</v>
      </c>
      <c r="AW9" t="str">
        <f>'Bourges 04-03'!D16</f>
        <v>José</v>
      </c>
      <c r="AX9" t="str">
        <f t="shared" si="20"/>
        <v>MORALES José</v>
      </c>
      <c r="AY9" s="1">
        <f>'Bourges 04-03'!AH16</f>
        <v>1</v>
      </c>
      <c r="AZ9" s="1">
        <f>'Bourges 04-03'!AM16</f>
        <v>11</v>
      </c>
      <c r="BA9" s="1">
        <f>'Bourges 04-03'!AR16</f>
        <v>9</v>
      </c>
    </row>
    <row r="10" spans="1:53" x14ac:dyDescent="0.25">
      <c r="B10" s="217">
        <v>7</v>
      </c>
      <c r="C10" s="215" t="s">
        <v>25</v>
      </c>
      <c r="D10" s="167">
        <f>SUM(E10:N10)</f>
        <v>43</v>
      </c>
      <c r="E10" s="168">
        <f>SUMIFS(IF($D$3="NET",$AY$4:$AY$303,IF($D$3="BRUT",$AZ$4:$AZ$303,$BA$4:$BA$303)),$AT$4:$AT$303,E$2,$AU$4:$AU$303,E$3,$AX$4:$AX$303,$C10)</f>
        <v>8</v>
      </c>
      <c r="F10" s="168">
        <f>SUMIFS(IF($D$3="NET",$AY$4:$AY$303,IF($D$3="BRUT",$AZ$4:$AZ$303,$BA$4:$BA$303)),$AT$4:$AT$303,F$2,$AU$4:$AU$303,F$3,$AX$4:$AX$303,$C10)</f>
        <v>9</v>
      </c>
      <c r="G10" s="168">
        <f>SUMIFS(IF($D$3="NET",$AY$4:$AY$303,IF($D$3="BRUT",$AZ$4:$AZ$303,$BA$4:$BA$303)),$AT$4:$AT$303,G$2,$AU$4:$AU$303,G$3,$AX$4:$AX$303,$C10)</f>
        <v>22</v>
      </c>
      <c r="H10" s="168">
        <f>SUMIFS(IF($D$3="NET",$AY$4:$AY$303,IF($D$3="BRUT",$AZ$4:$AZ$303,$BA$4:$BA$303)),$AT$4:$AT$303,H$2,$AU$4:$AU$303,H$3,$AX$4:$AX$303,$C10)</f>
        <v>4</v>
      </c>
      <c r="I10" s="168">
        <f>SUMIFS(IF($D$3="NET",$AY$4:$AY$303,IF($D$3="BRUT",$AZ$4:$AZ$303,$BA$4:$BA$303)),$AT$4:$AT$303,I$2,$AU$4:$AU$303,I$3,$AX$4:$AX$303,$C10)</f>
        <v>0</v>
      </c>
      <c r="J10" s="168">
        <f>SUMIFS(IF($D$3="NET",$AY$4:$AY$303,IF($D$3="BRUT",$AZ$4:$AZ$303,$BA$4:$BA$303)),$AT$4:$AT$303,J$2,$AU$4:$AU$303,J$3,$AX$4:$AX$303,$C10)</f>
        <v>0</v>
      </c>
      <c r="K10" s="168">
        <f>SUMIFS(IF($D$3="NET",$AY$4:$AY$303,IF($D$3="BRUT",$AZ$4:$AZ$303,$BA$4:$BA$303)),$AT$4:$AT$303,K$2,$AU$4:$AU$303,K$3,$AX$4:$AX$303,$C10)</f>
        <v>0</v>
      </c>
      <c r="L10" s="168">
        <f>SUMIFS(IF($D$3="NET",$AY$4:$AY$303,IF($D$3="BRUT",$AZ$4:$AZ$303,$BA$4:$BA$303)),$AT$4:$AT$303,L$2,$AU$4:$AU$303,L$3,$AX$4:$AX$303,$C10)</f>
        <v>0</v>
      </c>
      <c r="M10" s="168">
        <f>SUMIFS(IF($D$3="NET",$AY$4:$AY$303,IF($D$3="BRUT",$AZ$4:$AZ$303,$BA$4:$BA$303)),$AT$4:$AT$303,M$2,$AU$4:$AU$303,M$3,$AX$4:$AX$303,$C10)</f>
        <v>0</v>
      </c>
      <c r="N10" s="168">
        <f>SUMIFS(IF($D$3="NET",$AY$4:$AY$303,IF($D$3="BRUT",$AZ$4:$AZ$303,$BA$4:$BA$303)),$AT$4:$AT$303,N$2,$AU$4:$AU$303,N$3,$AX$4:$AX$303,$C10)</f>
        <v>0</v>
      </c>
      <c r="P10" s="217">
        <v>7</v>
      </c>
      <c r="Q10" s="215" t="s">
        <v>130</v>
      </c>
      <c r="R10" s="167">
        <f>SUM(S10:AB10)</f>
        <v>25</v>
      </c>
      <c r="S10" s="168">
        <f>SUMIFS(IF($R$3="NET",$AY$4:$AY$303,IF($R$3="BRUT",$AZ$4:$AZ$303,$BA$4:$BA$303)),$AT$4:$AT$303,S$2,$AU$4:$AU$303,S$3,$AX$4:$AX$303,$Q10)</f>
        <v>0</v>
      </c>
      <c r="T10" s="168">
        <f>SUMIFS(IF($R$3="NET",$AY$4:$AY$303,IF($R$3="BRUT",$AZ$4:$AZ$303,$BA$4:$BA$303)),$AT$4:$AT$303,T$2,$AU$4:$AU$303,T$3,$AX$4:$AX$303,$Q10)</f>
        <v>12</v>
      </c>
      <c r="U10" s="168">
        <f>SUMIFS(IF($R$3="NET",$AY$4:$AY$303,IF($R$3="BRUT",$AZ$4:$AZ$303,$BA$4:$BA$303)),$AT$4:$AT$303,U$2,$AU$4:$AU$303,U$3,$AX$4:$AX$303,$Q10)</f>
        <v>5</v>
      </c>
      <c r="V10" s="168">
        <f>SUMIFS(IF($R$3="NET",$AY$4:$AY$303,IF($R$3="BRUT",$AZ$4:$AZ$303,$BA$4:$BA$303)),$AT$4:$AT$303,V$2,$AU$4:$AU$303,V$3,$AX$4:$AX$303,$Q10)</f>
        <v>8</v>
      </c>
      <c r="W10" s="168">
        <f>SUMIFS(IF($R$3="NET",$AY$4:$AY$303,IF($R$3="BRUT",$AZ$4:$AZ$303,$BA$4:$BA$303)),$AT$4:$AT$303,W$2,$AU$4:$AU$303,W$3,$AX$4:$AX$303,$Q10)</f>
        <v>0</v>
      </c>
      <c r="X10" s="168">
        <f>SUMIFS(IF($R$3="NET",$AY$4:$AY$303,IF($R$3="BRUT",$AZ$4:$AZ$303,$BA$4:$BA$303)),$AT$4:$AT$303,X$2,$AU$4:$AU$303,X$3,$AX$4:$AX$303,$Q10)</f>
        <v>0</v>
      </c>
      <c r="Y10" s="168">
        <f>SUMIFS(IF($R$3="NET",$AY$4:$AY$303,IF($R$3="BRUT",$AZ$4:$AZ$303,$BA$4:$BA$303)),$AT$4:$AT$303,Y$2,$AU$4:$AU$303,Y$3,$AX$4:$AX$303,$Q10)</f>
        <v>0</v>
      </c>
      <c r="Z10" s="168">
        <f>SUMIFS(IF($R$3="NET",$AY$4:$AY$303,IF($R$3="BRUT",$AZ$4:$AZ$303,$BA$4:$BA$303)),$AT$4:$AT$303,Z$2,$AU$4:$AU$303,Z$3,$AX$4:$AX$303,$Q10)</f>
        <v>0</v>
      </c>
      <c r="AA10" s="168">
        <f>SUMIFS(IF($R$3="NET",$AY$4:$AY$303,IF($R$3="BRUT",$AZ$4:$AZ$303,$BA$4:$BA$303)),$AT$4:$AT$303,AA$2,$AU$4:$AU$303,AA$3,$AX$4:$AX$303,$Q10)</f>
        <v>0</v>
      </c>
      <c r="AB10" s="168">
        <f>SUMIFS(IF($R$3="NET",$AY$4:$AY$303,IF($R$3="BRUT",$AZ$4:$AZ$303,$BA$4:$BA$303)),$AT$4:$AT$303,AB$2,$AU$4:$AU$303,AB$3,$AX$4:$AX$303,$Q10)</f>
        <v>0</v>
      </c>
      <c r="AD10" s="217">
        <v>7</v>
      </c>
      <c r="AE10" s="215" t="s">
        <v>130</v>
      </c>
      <c r="AF10" s="167">
        <f>SUM(AG10:AP10)</f>
        <v>29</v>
      </c>
      <c r="AG10" s="168">
        <f>SUMIFS(IF($AF$3="NET",$AY$4:$AY$303,IF($AF$3="BRUT",$AZ$4:$AZ$303,$BA$4:$BA$303)),$AT$4:$AT$303,AG$2,$AU$4:$AU$303,AG$3,$AX$4:$AX$303,$AE10)</f>
        <v>0</v>
      </c>
      <c r="AH10" s="168">
        <f>SUMIFS(IF($AF$3="NET",$AY$4:$AY$303,IF($AF$3="BRUT",$AZ$4:$AZ$303,$BA$4:$BA$303)),$AT$4:$AT$303,AH$2,$AU$4:$AU$303,AH$3,$AX$4:$AX$303,$AE10)</f>
        <v>20</v>
      </c>
      <c r="AI10" s="168">
        <f>SUMIFS(IF($AF$3="NET",$AY$4:$AY$303,IF($AF$3="BRUT",$AZ$4:$AZ$303,$BA$4:$BA$303)),$AT$4:$AT$303,AI$2,$AU$4:$AU$303,AI$3,$AX$4:$AX$303,$AE10)</f>
        <v>2</v>
      </c>
      <c r="AJ10" s="168">
        <f>SUMIFS(IF($AF$3="NET",$AY$4:$AY$303,IF($AF$3="BRUT",$AZ$4:$AZ$303,$BA$4:$BA$303)),$AT$4:$AT$303,AJ$2,$AU$4:$AU$303,AJ$3,$AX$4:$AX$303,$AE10)</f>
        <v>7</v>
      </c>
      <c r="AK10" s="168">
        <f>SUMIFS(IF($AF$3="NET",$AY$4:$AY$303,IF($AF$3="BRUT",$AZ$4:$AZ$303,$BA$4:$BA$303)),$AT$4:$AT$303,AK$2,$AU$4:$AU$303,AK$3,$AX$4:$AX$303,$AE10)</f>
        <v>0</v>
      </c>
      <c r="AL10" s="168">
        <f>SUMIFS(IF($AF$3="NET",$AY$4:$AY$303,IF($AF$3="BRUT",$AZ$4:$AZ$303,$BA$4:$BA$303)),$AT$4:$AT$303,AL$2,$AU$4:$AU$303,AL$3,$AX$4:$AX$303,$AE10)</f>
        <v>0</v>
      </c>
      <c r="AM10" s="168">
        <f>SUMIFS(IF($AF$3="NET",$AY$4:$AY$303,IF($AF$3="BRUT",$AZ$4:$AZ$303,$BA$4:$BA$303)),$AT$4:$AT$303,AM$2,$AU$4:$AU$303,AM$3,$AX$4:$AX$303,$AE10)</f>
        <v>0</v>
      </c>
      <c r="AN10" s="168">
        <f>SUMIFS(IF($AF$3="NET",$AY$4:$AY$303,IF($AF$3="BRUT",$AZ$4:$AZ$303,$BA$4:$BA$303)),$AT$4:$AT$303,AN$2,$AU$4:$AU$303,AN$3,$AX$4:$AX$303,$AE10)</f>
        <v>0</v>
      </c>
      <c r="AO10" s="168">
        <f>SUMIFS(IF($AF$3="NET",$AY$4:$AY$303,IF($AF$3="BRUT",$AZ$4:$AZ$303,$BA$4:$BA$303)),$AT$4:$AT$303,AO$2,$AU$4:$AU$303,AO$3,$AX$4:$AX$303,$AE10)</f>
        <v>0</v>
      </c>
      <c r="AP10" s="168">
        <f>SUMIFS(IF($AF$3="NET",$AY$4:$AY$303,IF($AF$3="BRUT",$AZ$4:$AZ$303,$BA$4:$BA$303)),$AT$4:$AT$303,AP$2,$AU$4:$AU$303,AP$3,$AX$4:$AX$303,$AE10)</f>
        <v>0</v>
      </c>
      <c r="AT10" t="str">
        <f>'Bourges 04-03'!$D$2</f>
        <v>Bourges</v>
      </c>
      <c r="AU10" s="155">
        <f>'Bourges 04-03'!$D$3</f>
        <v>44989</v>
      </c>
      <c r="AV10" t="str">
        <f>'Bourges 04-03'!C17</f>
        <v>HODEAU</v>
      </c>
      <c r="AW10" t="str">
        <f>'Bourges 04-03'!D17</f>
        <v>Cédric</v>
      </c>
      <c r="AX10" t="str">
        <f t="shared" si="20"/>
        <v>HODEAU Cédric</v>
      </c>
      <c r="AY10" s="1">
        <f>'Bourges 04-03'!AH17</f>
        <v>25</v>
      </c>
      <c r="AZ10" s="1">
        <f>'Bourges 04-03'!AM17</f>
        <v>8</v>
      </c>
      <c r="BA10" s="1">
        <f>'Bourges 04-03'!AR17</f>
        <v>8</v>
      </c>
    </row>
    <row r="11" spans="1:53" x14ac:dyDescent="0.25">
      <c r="B11" s="217">
        <v>8</v>
      </c>
      <c r="C11" s="215" t="s">
        <v>34</v>
      </c>
      <c r="D11" s="167">
        <f>SUM(E11:N11)</f>
        <v>33</v>
      </c>
      <c r="E11" s="168">
        <f>SUMIFS(IF($D$3="NET",$AY$4:$AY$303,IF($D$3="BRUT",$AZ$4:$AZ$303,$BA$4:$BA$303)),$AT$4:$AT$303,E$2,$AU$4:$AU$303,E$3,$AX$4:$AX$303,$C11)</f>
        <v>0</v>
      </c>
      <c r="F11" s="168">
        <f>SUMIFS(IF($D$3="NET",$AY$4:$AY$303,IF($D$3="BRUT",$AZ$4:$AZ$303,$BA$4:$BA$303)),$AT$4:$AT$303,F$2,$AU$4:$AU$303,F$3,$AX$4:$AX$303,$C11)</f>
        <v>6</v>
      </c>
      <c r="G11" s="168">
        <f>SUMIFS(IF($D$3="NET",$AY$4:$AY$303,IF($D$3="BRUT",$AZ$4:$AZ$303,$BA$4:$BA$303)),$AT$4:$AT$303,G$2,$AU$4:$AU$303,G$3,$AX$4:$AX$303,$C11)</f>
        <v>12</v>
      </c>
      <c r="H11" s="168">
        <f>SUMIFS(IF($D$3="NET",$AY$4:$AY$303,IF($D$3="BRUT",$AZ$4:$AZ$303,$BA$4:$BA$303)),$AT$4:$AT$303,H$2,$AU$4:$AU$303,H$3,$AX$4:$AX$303,$C11)</f>
        <v>15</v>
      </c>
      <c r="I11" s="168">
        <f>SUMIFS(IF($D$3="NET",$AY$4:$AY$303,IF($D$3="BRUT",$AZ$4:$AZ$303,$BA$4:$BA$303)),$AT$4:$AT$303,I$2,$AU$4:$AU$303,I$3,$AX$4:$AX$303,$C11)</f>
        <v>0</v>
      </c>
      <c r="J11" s="168">
        <f>SUMIFS(IF($D$3="NET",$AY$4:$AY$303,IF($D$3="BRUT",$AZ$4:$AZ$303,$BA$4:$BA$303)),$AT$4:$AT$303,J$2,$AU$4:$AU$303,J$3,$AX$4:$AX$303,$C11)</f>
        <v>0</v>
      </c>
      <c r="K11" s="168">
        <f>SUMIFS(IF($D$3="NET",$AY$4:$AY$303,IF($D$3="BRUT",$AZ$4:$AZ$303,$BA$4:$BA$303)),$AT$4:$AT$303,K$2,$AU$4:$AU$303,K$3,$AX$4:$AX$303,$C11)</f>
        <v>0</v>
      </c>
      <c r="L11" s="168">
        <f>SUMIFS(IF($D$3="NET",$AY$4:$AY$303,IF($D$3="BRUT",$AZ$4:$AZ$303,$BA$4:$BA$303)),$AT$4:$AT$303,L$2,$AU$4:$AU$303,L$3,$AX$4:$AX$303,$C11)</f>
        <v>0</v>
      </c>
      <c r="M11" s="168">
        <f>SUMIFS(IF($D$3="NET",$AY$4:$AY$303,IF($D$3="BRUT",$AZ$4:$AZ$303,$BA$4:$BA$303)),$AT$4:$AT$303,M$2,$AU$4:$AU$303,M$3,$AX$4:$AX$303,$C11)</f>
        <v>0</v>
      </c>
      <c r="N11" s="168">
        <f>SUMIFS(IF($D$3="NET",$AY$4:$AY$303,IF($D$3="BRUT",$AZ$4:$AZ$303,$BA$4:$BA$303)),$AT$4:$AT$303,N$2,$AU$4:$AU$303,N$3,$AX$4:$AX$303,$C11)</f>
        <v>0</v>
      </c>
      <c r="P11" s="217">
        <v>8</v>
      </c>
      <c r="Q11" s="215" t="s">
        <v>29</v>
      </c>
      <c r="R11" s="167">
        <f>SUM(S11:AB11)</f>
        <v>24</v>
      </c>
      <c r="S11" s="168">
        <f>SUMIFS(IF($R$3="NET",$AY$4:$AY$303,IF($R$3="BRUT",$AZ$4:$AZ$303,$BA$4:$BA$303)),$AT$4:$AT$303,S$2,$AU$4:$AU$303,S$3,$AX$4:$AX$303,$Q11)</f>
        <v>0</v>
      </c>
      <c r="T11" s="168">
        <f>SUMIFS(IF($R$3="NET",$AY$4:$AY$303,IF($R$3="BRUT",$AZ$4:$AZ$303,$BA$4:$BA$303)),$AT$4:$AT$303,T$2,$AU$4:$AU$303,T$3,$AX$4:$AX$303,$Q11)</f>
        <v>9</v>
      </c>
      <c r="U11" s="168">
        <f>SUMIFS(IF($R$3="NET",$AY$4:$AY$303,IF($R$3="BRUT",$AZ$4:$AZ$303,$BA$4:$BA$303)),$AT$4:$AT$303,U$2,$AU$4:$AU$303,U$3,$AX$4:$AX$303,$Q11)</f>
        <v>8</v>
      </c>
      <c r="V11" s="168">
        <f>SUMIFS(IF($R$3="NET",$AY$4:$AY$303,IF($R$3="BRUT",$AZ$4:$AZ$303,$BA$4:$BA$303)),$AT$4:$AT$303,V$2,$AU$4:$AU$303,V$3,$AX$4:$AX$303,$Q11)</f>
        <v>7</v>
      </c>
      <c r="W11" s="168">
        <f>SUMIFS(IF($R$3="NET",$AY$4:$AY$303,IF($R$3="BRUT",$AZ$4:$AZ$303,$BA$4:$BA$303)),$AT$4:$AT$303,W$2,$AU$4:$AU$303,W$3,$AX$4:$AX$303,$Q11)</f>
        <v>0</v>
      </c>
      <c r="X11" s="168">
        <f>SUMIFS(IF($R$3="NET",$AY$4:$AY$303,IF($R$3="BRUT",$AZ$4:$AZ$303,$BA$4:$BA$303)),$AT$4:$AT$303,X$2,$AU$4:$AU$303,X$3,$AX$4:$AX$303,$Q11)</f>
        <v>0</v>
      </c>
      <c r="Y11" s="168">
        <f>SUMIFS(IF($R$3="NET",$AY$4:$AY$303,IF($R$3="BRUT",$AZ$4:$AZ$303,$BA$4:$BA$303)),$AT$4:$AT$303,Y$2,$AU$4:$AU$303,Y$3,$AX$4:$AX$303,$Q11)</f>
        <v>0</v>
      </c>
      <c r="Z11" s="168">
        <f>SUMIFS(IF($R$3="NET",$AY$4:$AY$303,IF($R$3="BRUT",$AZ$4:$AZ$303,$BA$4:$BA$303)),$AT$4:$AT$303,Z$2,$AU$4:$AU$303,Z$3,$AX$4:$AX$303,$Q11)</f>
        <v>0</v>
      </c>
      <c r="AA11" s="168">
        <f>SUMIFS(IF($R$3="NET",$AY$4:$AY$303,IF($R$3="BRUT",$AZ$4:$AZ$303,$BA$4:$BA$303)),$AT$4:$AT$303,AA$2,$AU$4:$AU$303,AA$3,$AX$4:$AX$303,$Q11)</f>
        <v>0</v>
      </c>
      <c r="AB11" s="168">
        <f>SUMIFS(IF($R$3="NET",$AY$4:$AY$303,IF($R$3="BRUT",$AZ$4:$AZ$303,$BA$4:$BA$303)),$AT$4:$AT$303,AB$2,$AU$4:$AU$303,AB$3,$AX$4:$AX$303,$Q11)</f>
        <v>0</v>
      </c>
      <c r="AD11" s="217">
        <v>8</v>
      </c>
      <c r="AE11" s="215" t="s">
        <v>35</v>
      </c>
      <c r="AF11" s="167">
        <f>SUM(AG11:AP11)</f>
        <v>26</v>
      </c>
      <c r="AG11" s="168">
        <f>SUMIFS(IF($AF$3="NET",$AY$4:$AY$303,IF($AF$3="BRUT",$AZ$4:$AZ$303,$BA$4:$BA$303)),$AT$4:$AT$303,AG$2,$AU$4:$AU$303,AG$3,$AX$4:$AX$303,$AE11)</f>
        <v>5</v>
      </c>
      <c r="AH11" s="168">
        <f>SUMIFS(IF($AF$3="NET",$AY$4:$AY$303,IF($AF$3="BRUT",$AZ$4:$AZ$303,$BA$4:$BA$303)),$AT$4:$AT$303,AH$2,$AU$4:$AU$303,AH$3,$AX$4:$AX$303,$AE11)</f>
        <v>6</v>
      </c>
      <c r="AI11" s="168">
        <f>SUMIFS(IF($AF$3="NET",$AY$4:$AY$303,IF($AF$3="BRUT",$AZ$4:$AZ$303,$BA$4:$BA$303)),$AT$4:$AT$303,AI$2,$AU$4:$AU$303,AI$3,$AX$4:$AX$303,$AE11)</f>
        <v>6</v>
      </c>
      <c r="AJ11" s="168">
        <f>SUMIFS(IF($AF$3="NET",$AY$4:$AY$303,IF($AF$3="BRUT",$AZ$4:$AZ$303,$BA$4:$BA$303)),$AT$4:$AT$303,AJ$2,$AU$4:$AU$303,AJ$3,$AX$4:$AX$303,$AE11)</f>
        <v>9</v>
      </c>
      <c r="AK11" s="168">
        <f>SUMIFS(IF($AF$3="NET",$AY$4:$AY$303,IF($AF$3="BRUT",$AZ$4:$AZ$303,$BA$4:$BA$303)),$AT$4:$AT$303,AK$2,$AU$4:$AU$303,AK$3,$AX$4:$AX$303,$AE11)</f>
        <v>0</v>
      </c>
      <c r="AL11" s="168">
        <f>SUMIFS(IF($AF$3="NET",$AY$4:$AY$303,IF($AF$3="BRUT",$AZ$4:$AZ$303,$BA$4:$BA$303)),$AT$4:$AT$303,AL$2,$AU$4:$AU$303,AL$3,$AX$4:$AX$303,$AE11)</f>
        <v>0</v>
      </c>
      <c r="AM11" s="168">
        <f>SUMIFS(IF($AF$3="NET",$AY$4:$AY$303,IF($AF$3="BRUT",$AZ$4:$AZ$303,$BA$4:$BA$303)),$AT$4:$AT$303,AM$2,$AU$4:$AU$303,AM$3,$AX$4:$AX$303,$AE11)</f>
        <v>0</v>
      </c>
      <c r="AN11" s="168">
        <f>SUMIFS(IF($AF$3="NET",$AY$4:$AY$303,IF($AF$3="BRUT",$AZ$4:$AZ$303,$BA$4:$BA$303)),$AT$4:$AT$303,AN$2,$AU$4:$AU$303,AN$3,$AX$4:$AX$303,$AE11)</f>
        <v>0</v>
      </c>
      <c r="AO11" s="168">
        <f>SUMIFS(IF($AF$3="NET",$AY$4:$AY$303,IF($AF$3="BRUT",$AZ$4:$AZ$303,$BA$4:$BA$303)),$AT$4:$AT$303,AO$2,$AU$4:$AU$303,AO$3,$AX$4:$AX$303,$AE11)</f>
        <v>0</v>
      </c>
      <c r="AP11" s="168">
        <f>SUMIFS(IF($AF$3="NET",$AY$4:$AY$303,IF($AF$3="BRUT",$AZ$4:$AZ$303,$BA$4:$BA$303)),$AT$4:$AT$303,AP$2,$AU$4:$AU$303,AP$3,$AX$4:$AX$303,$AE11)</f>
        <v>0</v>
      </c>
      <c r="AT11" t="str">
        <f>'Bourges 04-03'!$D$2</f>
        <v>Bourges</v>
      </c>
      <c r="AU11" s="155">
        <f>'Bourges 04-03'!$D$3</f>
        <v>44989</v>
      </c>
      <c r="AV11" t="str">
        <f>'Bourges 04-03'!C18</f>
        <v>FARE-PIORUNSKI</v>
      </c>
      <c r="AW11" t="str">
        <f>'Bourges 04-03'!D18</f>
        <v>Loïc</v>
      </c>
      <c r="AX11" t="str">
        <f t="shared" si="20"/>
        <v>FARE-PIORUNSKI Loïc</v>
      </c>
      <c r="AY11" s="1">
        <f>'Bourges 04-03'!AH18</f>
        <v>8</v>
      </c>
      <c r="AZ11" s="1">
        <f>'Bourges 04-03'!AM18</f>
        <v>7</v>
      </c>
      <c r="BA11" s="1">
        <f>'Bourges 04-03'!AR18</f>
        <v>7</v>
      </c>
    </row>
    <row r="12" spans="1:53" x14ac:dyDescent="0.25">
      <c r="B12" s="217">
        <v>9</v>
      </c>
      <c r="C12" s="215" t="s">
        <v>126</v>
      </c>
      <c r="D12" s="167">
        <f>SUM(E12:N12)</f>
        <v>30</v>
      </c>
      <c r="E12" s="168">
        <f>SUMIFS(IF($D$3="NET",$AY$4:$AY$303,IF($D$3="BRUT",$AZ$4:$AZ$303,$BA$4:$BA$303)),$AT$4:$AT$303,E$2,$AU$4:$AU$303,E$3,$AX$4:$AX$303,$C12)</f>
        <v>30</v>
      </c>
      <c r="F12" s="168">
        <f>SUMIFS(IF($D$3="NET",$AY$4:$AY$303,IF($D$3="BRUT",$AZ$4:$AZ$303,$BA$4:$BA$303)),$AT$4:$AT$303,F$2,$AU$4:$AU$303,F$3,$AX$4:$AX$303,$C12)</f>
        <v>0</v>
      </c>
      <c r="G12" s="168">
        <f>SUMIFS(IF($D$3="NET",$AY$4:$AY$303,IF($D$3="BRUT",$AZ$4:$AZ$303,$BA$4:$BA$303)),$AT$4:$AT$303,G$2,$AU$4:$AU$303,G$3,$AX$4:$AX$303,$C12)</f>
        <v>0</v>
      </c>
      <c r="H12" s="168">
        <f>SUMIFS(IF($D$3="NET",$AY$4:$AY$303,IF($D$3="BRUT",$AZ$4:$AZ$303,$BA$4:$BA$303)),$AT$4:$AT$303,H$2,$AU$4:$AU$303,H$3,$AX$4:$AX$303,$C12)</f>
        <v>0</v>
      </c>
      <c r="I12" s="168">
        <f>SUMIFS(IF($D$3="NET",$AY$4:$AY$303,IF($D$3="BRUT",$AZ$4:$AZ$303,$BA$4:$BA$303)),$AT$4:$AT$303,I$2,$AU$4:$AU$303,I$3,$AX$4:$AX$303,$C12)</f>
        <v>0</v>
      </c>
      <c r="J12" s="168">
        <f>SUMIFS(IF($D$3="NET",$AY$4:$AY$303,IF($D$3="BRUT",$AZ$4:$AZ$303,$BA$4:$BA$303)),$AT$4:$AT$303,J$2,$AU$4:$AU$303,J$3,$AX$4:$AX$303,$C12)</f>
        <v>0</v>
      </c>
      <c r="K12" s="168">
        <f>SUMIFS(IF($D$3="NET",$AY$4:$AY$303,IF($D$3="BRUT",$AZ$4:$AZ$303,$BA$4:$BA$303)),$AT$4:$AT$303,K$2,$AU$4:$AU$303,K$3,$AX$4:$AX$303,$C12)</f>
        <v>0</v>
      </c>
      <c r="L12" s="168">
        <f>SUMIFS(IF($D$3="NET",$AY$4:$AY$303,IF($D$3="BRUT",$AZ$4:$AZ$303,$BA$4:$BA$303)),$AT$4:$AT$303,L$2,$AU$4:$AU$303,L$3,$AX$4:$AX$303,$C12)</f>
        <v>0</v>
      </c>
      <c r="M12" s="168">
        <f>SUMIFS(IF($D$3="NET",$AY$4:$AY$303,IF($D$3="BRUT",$AZ$4:$AZ$303,$BA$4:$BA$303)),$AT$4:$AT$303,M$2,$AU$4:$AU$303,M$3,$AX$4:$AX$303,$C12)</f>
        <v>0</v>
      </c>
      <c r="N12" s="168">
        <f>SUMIFS(IF($D$3="NET",$AY$4:$AY$303,IF($D$3="BRUT",$AZ$4:$AZ$303,$BA$4:$BA$303)),$AT$4:$AT$303,N$2,$AU$4:$AU$303,N$3,$AX$4:$AX$303,$C12)</f>
        <v>0</v>
      </c>
      <c r="P12" s="217">
        <v>9</v>
      </c>
      <c r="Q12" s="215" t="s">
        <v>122</v>
      </c>
      <c r="R12" s="167">
        <f>SUM(S12:AB12)</f>
        <v>20</v>
      </c>
      <c r="S12" s="168">
        <f>SUMIFS(IF($R$3="NET",$AY$4:$AY$303,IF($R$3="BRUT",$AZ$4:$AZ$303,$BA$4:$BA$303)),$AT$4:$AT$303,S$2,$AU$4:$AU$303,S$3,$AX$4:$AX$303,$Q12)</f>
        <v>20</v>
      </c>
      <c r="T12" s="168">
        <f>SUMIFS(IF($R$3="NET",$AY$4:$AY$303,IF($R$3="BRUT",$AZ$4:$AZ$303,$BA$4:$BA$303)),$AT$4:$AT$303,T$2,$AU$4:$AU$303,T$3,$AX$4:$AX$303,$Q12)</f>
        <v>0</v>
      </c>
      <c r="U12" s="168">
        <f>SUMIFS(IF($R$3="NET",$AY$4:$AY$303,IF($R$3="BRUT",$AZ$4:$AZ$303,$BA$4:$BA$303)),$AT$4:$AT$303,U$2,$AU$4:$AU$303,U$3,$AX$4:$AX$303,$Q12)</f>
        <v>0</v>
      </c>
      <c r="V12" s="168">
        <f>SUMIFS(IF($R$3="NET",$AY$4:$AY$303,IF($R$3="BRUT",$AZ$4:$AZ$303,$BA$4:$BA$303)),$AT$4:$AT$303,V$2,$AU$4:$AU$303,V$3,$AX$4:$AX$303,$Q12)</f>
        <v>0</v>
      </c>
      <c r="W12" s="168">
        <f>SUMIFS(IF($R$3="NET",$AY$4:$AY$303,IF($R$3="BRUT",$AZ$4:$AZ$303,$BA$4:$BA$303)),$AT$4:$AT$303,W$2,$AU$4:$AU$303,W$3,$AX$4:$AX$303,$Q12)</f>
        <v>0</v>
      </c>
      <c r="X12" s="168">
        <f>SUMIFS(IF($R$3="NET",$AY$4:$AY$303,IF($R$3="BRUT",$AZ$4:$AZ$303,$BA$4:$BA$303)),$AT$4:$AT$303,X$2,$AU$4:$AU$303,X$3,$AX$4:$AX$303,$Q12)</f>
        <v>0</v>
      </c>
      <c r="Y12" s="168">
        <f>SUMIFS(IF($R$3="NET",$AY$4:$AY$303,IF($R$3="BRUT",$AZ$4:$AZ$303,$BA$4:$BA$303)),$AT$4:$AT$303,Y$2,$AU$4:$AU$303,Y$3,$AX$4:$AX$303,$Q12)</f>
        <v>0</v>
      </c>
      <c r="Z12" s="168">
        <f>SUMIFS(IF($R$3="NET",$AY$4:$AY$303,IF($R$3="BRUT",$AZ$4:$AZ$303,$BA$4:$BA$303)),$AT$4:$AT$303,Z$2,$AU$4:$AU$303,Z$3,$AX$4:$AX$303,$Q12)</f>
        <v>0</v>
      </c>
      <c r="AA12" s="168">
        <f>SUMIFS(IF($R$3="NET",$AY$4:$AY$303,IF($R$3="BRUT",$AZ$4:$AZ$303,$BA$4:$BA$303)),$AT$4:$AT$303,AA$2,$AU$4:$AU$303,AA$3,$AX$4:$AX$303,$Q12)</f>
        <v>0</v>
      </c>
      <c r="AB12" s="168">
        <f>SUMIFS(IF($R$3="NET",$AY$4:$AY$303,IF($R$3="BRUT",$AZ$4:$AZ$303,$BA$4:$BA$303)),$AT$4:$AT$303,AB$2,$AU$4:$AU$303,AB$3,$AX$4:$AX$303,$Q12)</f>
        <v>0</v>
      </c>
      <c r="AD12" s="217">
        <v>9</v>
      </c>
      <c r="AE12" s="215" t="s">
        <v>29</v>
      </c>
      <c r="AF12" s="167">
        <f>SUM(AG12:AP12)</f>
        <v>23</v>
      </c>
      <c r="AG12" s="168">
        <f>SUMIFS(IF($AF$3="NET",$AY$4:$AY$303,IF($AF$3="BRUT",$AZ$4:$AZ$303,$BA$4:$BA$303)),$AT$4:$AT$303,AG$2,$AU$4:$AU$303,AG$3,$AX$4:$AX$303,$AE12)</f>
        <v>0</v>
      </c>
      <c r="AH12" s="168">
        <f>SUMIFS(IF($AF$3="NET",$AY$4:$AY$303,IF($AF$3="BRUT",$AZ$4:$AZ$303,$BA$4:$BA$303)),$AT$4:$AT$303,AH$2,$AU$4:$AU$303,AH$3,$AX$4:$AX$303,$AE12)</f>
        <v>7</v>
      </c>
      <c r="AI12" s="168">
        <f>SUMIFS(IF($AF$3="NET",$AY$4:$AY$303,IF($AF$3="BRUT",$AZ$4:$AZ$303,$BA$4:$BA$303)),$AT$4:$AT$303,AI$2,$AU$4:$AU$303,AI$3,$AX$4:$AX$303,$AE12)</f>
        <v>8</v>
      </c>
      <c r="AJ12" s="168">
        <f>SUMIFS(IF($AF$3="NET",$AY$4:$AY$303,IF($AF$3="BRUT",$AZ$4:$AZ$303,$BA$4:$BA$303)),$AT$4:$AT$303,AJ$2,$AU$4:$AU$303,AJ$3,$AX$4:$AX$303,$AE12)</f>
        <v>8</v>
      </c>
      <c r="AK12" s="168">
        <f>SUMIFS(IF($AF$3="NET",$AY$4:$AY$303,IF($AF$3="BRUT",$AZ$4:$AZ$303,$BA$4:$BA$303)),$AT$4:$AT$303,AK$2,$AU$4:$AU$303,AK$3,$AX$4:$AX$303,$AE12)</f>
        <v>0</v>
      </c>
      <c r="AL12" s="168">
        <f>SUMIFS(IF($AF$3="NET",$AY$4:$AY$303,IF($AF$3="BRUT",$AZ$4:$AZ$303,$BA$4:$BA$303)),$AT$4:$AT$303,AL$2,$AU$4:$AU$303,AL$3,$AX$4:$AX$303,$AE12)</f>
        <v>0</v>
      </c>
      <c r="AM12" s="168">
        <f>SUMIFS(IF($AF$3="NET",$AY$4:$AY$303,IF($AF$3="BRUT",$AZ$4:$AZ$303,$BA$4:$BA$303)),$AT$4:$AT$303,AM$2,$AU$4:$AU$303,AM$3,$AX$4:$AX$303,$AE12)</f>
        <v>0</v>
      </c>
      <c r="AN12" s="168">
        <f>SUMIFS(IF($AF$3="NET",$AY$4:$AY$303,IF($AF$3="BRUT",$AZ$4:$AZ$303,$BA$4:$BA$303)),$AT$4:$AT$303,AN$2,$AU$4:$AU$303,AN$3,$AX$4:$AX$303,$AE12)</f>
        <v>0</v>
      </c>
      <c r="AO12" s="168">
        <f>SUMIFS(IF($AF$3="NET",$AY$4:$AY$303,IF($AF$3="BRUT",$AZ$4:$AZ$303,$BA$4:$BA$303)),$AT$4:$AT$303,AO$2,$AU$4:$AU$303,AO$3,$AX$4:$AX$303,$AE12)</f>
        <v>0</v>
      </c>
      <c r="AP12" s="168">
        <f>SUMIFS(IF($AF$3="NET",$AY$4:$AY$303,IF($AF$3="BRUT",$AZ$4:$AZ$303,$BA$4:$BA$303)),$AT$4:$AT$303,AP$2,$AU$4:$AU$303,AP$3,$AX$4:$AX$303,$AE12)</f>
        <v>0</v>
      </c>
      <c r="AT12" t="str">
        <f>'Bourges 04-03'!$D$2</f>
        <v>Bourges</v>
      </c>
      <c r="AU12" s="155">
        <f>'Bourges 04-03'!$D$3</f>
        <v>44989</v>
      </c>
      <c r="AV12" t="str">
        <f>'Bourges 04-03'!C19</f>
        <v>ROBERT</v>
      </c>
      <c r="AW12" t="str">
        <f>'Bourges 04-03'!D19</f>
        <v>Jean Christophe</v>
      </c>
      <c r="AX12" t="str">
        <f t="shared" si="20"/>
        <v>ROBERT Jean Christophe</v>
      </c>
      <c r="AY12" s="1">
        <f>'Bourges 04-03'!AH19</f>
        <v>6</v>
      </c>
      <c r="AZ12" s="1">
        <f>'Bourges 04-03'!AM19</f>
        <v>6</v>
      </c>
      <c r="BA12" s="1">
        <f>'Bourges 04-03'!AR19</f>
        <v>6</v>
      </c>
    </row>
    <row r="13" spans="1:53" x14ac:dyDescent="0.25">
      <c r="B13" s="217">
        <v>10</v>
      </c>
      <c r="C13" s="215" t="s">
        <v>130</v>
      </c>
      <c r="D13" s="167">
        <f>SUM(E13:N13)</f>
        <v>30</v>
      </c>
      <c r="E13" s="168">
        <f>SUMIFS(IF($D$3="NET",$AY$4:$AY$303,IF($D$3="BRUT",$AZ$4:$AZ$303,$BA$4:$BA$303)),$AT$4:$AT$303,E$2,$AU$4:$AU$303,E$3,$AX$4:$AX$303,$C13)</f>
        <v>0</v>
      </c>
      <c r="F13" s="168">
        <f>SUMIFS(IF($D$3="NET",$AY$4:$AY$303,IF($D$3="BRUT",$AZ$4:$AZ$303,$BA$4:$BA$303)),$AT$4:$AT$303,F$2,$AU$4:$AU$303,F$3,$AX$4:$AX$303,$C13)</f>
        <v>22</v>
      </c>
      <c r="G13" s="168">
        <f>SUMIFS(IF($D$3="NET",$AY$4:$AY$303,IF($D$3="BRUT",$AZ$4:$AZ$303,$BA$4:$BA$303)),$AT$4:$AT$303,G$2,$AU$4:$AU$303,G$3,$AX$4:$AX$303,$C13)</f>
        <v>2</v>
      </c>
      <c r="H13" s="168">
        <f>SUMIFS(IF($D$3="NET",$AY$4:$AY$303,IF($D$3="BRUT",$AZ$4:$AZ$303,$BA$4:$BA$303)),$AT$4:$AT$303,H$2,$AU$4:$AU$303,H$3,$AX$4:$AX$303,$C13)</f>
        <v>6</v>
      </c>
      <c r="I13" s="168">
        <f>SUMIFS(IF($D$3="NET",$AY$4:$AY$303,IF($D$3="BRUT",$AZ$4:$AZ$303,$BA$4:$BA$303)),$AT$4:$AT$303,I$2,$AU$4:$AU$303,I$3,$AX$4:$AX$303,$C13)</f>
        <v>0</v>
      </c>
      <c r="J13" s="168">
        <f>SUMIFS(IF($D$3="NET",$AY$4:$AY$303,IF($D$3="BRUT",$AZ$4:$AZ$303,$BA$4:$BA$303)),$AT$4:$AT$303,J$2,$AU$4:$AU$303,J$3,$AX$4:$AX$303,$C13)</f>
        <v>0</v>
      </c>
      <c r="K13" s="168">
        <f>SUMIFS(IF($D$3="NET",$AY$4:$AY$303,IF($D$3="BRUT",$AZ$4:$AZ$303,$BA$4:$BA$303)),$AT$4:$AT$303,K$2,$AU$4:$AU$303,K$3,$AX$4:$AX$303,$C13)</f>
        <v>0</v>
      </c>
      <c r="L13" s="168">
        <f>SUMIFS(IF($D$3="NET",$AY$4:$AY$303,IF($D$3="BRUT",$AZ$4:$AZ$303,$BA$4:$BA$303)),$AT$4:$AT$303,L$2,$AU$4:$AU$303,L$3,$AX$4:$AX$303,$C13)</f>
        <v>0</v>
      </c>
      <c r="M13" s="168">
        <f>SUMIFS(IF($D$3="NET",$AY$4:$AY$303,IF($D$3="BRUT",$AZ$4:$AZ$303,$BA$4:$BA$303)),$AT$4:$AT$303,M$2,$AU$4:$AU$303,M$3,$AX$4:$AX$303,$C13)</f>
        <v>0</v>
      </c>
      <c r="N13" s="168">
        <f>SUMIFS(IF($D$3="NET",$AY$4:$AY$303,IF($D$3="BRUT",$AZ$4:$AZ$303,$BA$4:$BA$303)),$AT$4:$AT$303,N$2,$AU$4:$AU$303,N$3,$AX$4:$AX$303,$C13)</f>
        <v>0</v>
      </c>
      <c r="P13" s="217">
        <v>10</v>
      </c>
      <c r="Q13" s="215" t="s">
        <v>35</v>
      </c>
      <c r="R13" s="167">
        <f>SUM(S13:AB13)</f>
        <v>19</v>
      </c>
      <c r="S13" s="168">
        <f>SUMIFS(IF($R$3="NET",$AY$4:$AY$303,IF($R$3="BRUT",$AZ$4:$AZ$303,$BA$4:$BA$303)),$AT$4:$AT$303,S$2,$AU$4:$AU$303,S$3,$AX$4:$AX$303,$Q13)</f>
        <v>4</v>
      </c>
      <c r="T13" s="168">
        <f>SUMIFS(IF($R$3="NET",$AY$4:$AY$303,IF($R$3="BRUT",$AZ$4:$AZ$303,$BA$4:$BA$303)),$AT$4:$AT$303,T$2,$AU$4:$AU$303,T$3,$AX$4:$AX$303,$Q13)</f>
        <v>5</v>
      </c>
      <c r="U13" s="168">
        <f>SUMIFS(IF($R$3="NET",$AY$4:$AY$303,IF($R$3="BRUT",$AZ$4:$AZ$303,$BA$4:$BA$303)),$AT$4:$AT$303,U$2,$AU$4:$AU$303,U$3,$AX$4:$AX$303,$Q13)</f>
        <v>5</v>
      </c>
      <c r="V13" s="168">
        <f>SUMIFS(IF($R$3="NET",$AY$4:$AY$303,IF($R$3="BRUT",$AZ$4:$AZ$303,$BA$4:$BA$303)),$AT$4:$AT$303,V$2,$AU$4:$AU$303,V$3,$AX$4:$AX$303,$Q13)</f>
        <v>5</v>
      </c>
      <c r="W13" s="168">
        <f>SUMIFS(IF($R$3="NET",$AY$4:$AY$303,IF($R$3="BRUT",$AZ$4:$AZ$303,$BA$4:$BA$303)),$AT$4:$AT$303,W$2,$AU$4:$AU$303,W$3,$AX$4:$AX$303,$Q13)</f>
        <v>0</v>
      </c>
      <c r="X13" s="168">
        <f>SUMIFS(IF($R$3="NET",$AY$4:$AY$303,IF($R$3="BRUT",$AZ$4:$AZ$303,$BA$4:$BA$303)),$AT$4:$AT$303,X$2,$AU$4:$AU$303,X$3,$AX$4:$AX$303,$Q13)</f>
        <v>0</v>
      </c>
      <c r="Y13" s="168">
        <f>SUMIFS(IF($R$3="NET",$AY$4:$AY$303,IF($R$3="BRUT",$AZ$4:$AZ$303,$BA$4:$BA$303)),$AT$4:$AT$303,Y$2,$AU$4:$AU$303,Y$3,$AX$4:$AX$303,$Q13)</f>
        <v>0</v>
      </c>
      <c r="Z13" s="168">
        <f>SUMIFS(IF($R$3="NET",$AY$4:$AY$303,IF($R$3="BRUT",$AZ$4:$AZ$303,$BA$4:$BA$303)),$AT$4:$AT$303,Z$2,$AU$4:$AU$303,Z$3,$AX$4:$AX$303,$Q13)</f>
        <v>0</v>
      </c>
      <c r="AA13" s="168">
        <f>SUMIFS(IF($R$3="NET",$AY$4:$AY$303,IF($R$3="BRUT",$AZ$4:$AZ$303,$BA$4:$BA$303)),$AT$4:$AT$303,AA$2,$AU$4:$AU$303,AA$3,$AX$4:$AX$303,$Q13)</f>
        <v>0</v>
      </c>
      <c r="AB13" s="168">
        <f>SUMIFS(IF($R$3="NET",$AY$4:$AY$303,IF($R$3="BRUT",$AZ$4:$AZ$303,$BA$4:$BA$303)),$AT$4:$AT$303,AB$2,$AU$4:$AU$303,AB$3,$AX$4:$AX$303,$Q13)</f>
        <v>0</v>
      </c>
      <c r="AD13" s="217">
        <v>10</v>
      </c>
      <c r="AE13" s="215" t="s">
        <v>122</v>
      </c>
      <c r="AF13" s="167">
        <f>SUM(AG13:AP13)</f>
        <v>17</v>
      </c>
      <c r="AG13" s="168">
        <f>SUMIFS(IF($AF$3="NET",$AY$4:$AY$303,IF($AF$3="BRUT",$AZ$4:$AZ$303,$BA$4:$BA$303)),$AT$4:$AT$303,AG$2,$AU$4:$AU$303,AG$3,$AX$4:$AX$303,$AE13)</f>
        <v>17</v>
      </c>
      <c r="AH13" s="168">
        <f>SUMIFS(IF($AF$3="NET",$AY$4:$AY$303,IF($AF$3="BRUT",$AZ$4:$AZ$303,$BA$4:$BA$303)),$AT$4:$AT$303,AH$2,$AU$4:$AU$303,AH$3,$AX$4:$AX$303,$AE13)</f>
        <v>0</v>
      </c>
      <c r="AI13" s="168">
        <f>SUMIFS(IF($AF$3="NET",$AY$4:$AY$303,IF($AF$3="BRUT",$AZ$4:$AZ$303,$BA$4:$BA$303)),$AT$4:$AT$303,AI$2,$AU$4:$AU$303,AI$3,$AX$4:$AX$303,$AE13)</f>
        <v>0</v>
      </c>
      <c r="AJ13" s="168">
        <f>SUMIFS(IF($AF$3="NET",$AY$4:$AY$303,IF($AF$3="BRUT",$AZ$4:$AZ$303,$BA$4:$BA$303)),$AT$4:$AT$303,AJ$2,$AU$4:$AU$303,AJ$3,$AX$4:$AX$303,$AE13)</f>
        <v>0</v>
      </c>
      <c r="AK13" s="168">
        <f>SUMIFS(IF($AF$3="NET",$AY$4:$AY$303,IF($AF$3="BRUT",$AZ$4:$AZ$303,$BA$4:$BA$303)),$AT$4:$AT$303,AK$2,$AU$4:$AU$303,AK$3,$AX$4:$AX$303,$AE13)</f>
        <v>0</v>
      </c>
      <c r="AL13" s="168">
        <f>SUMIFS(IF($AF$3="NET",$AY$4:$AY$303,IF($AF$3="BRUT",$AZ$4:$AZ$303,$BA$4:$BA$303)),$AT$4:$AT$303,AL$2,$AU$4:$AU$303,AL$3,$AX$4:$AX$303,$AE13)</f>
        <v>0</v>
      </c>
      <c r="AM13" s="168">
        <f>SUMIFS(IF($AF$3="NET",$AY$4:$AY$303,IF($AF$3="BRUT",$AZ$4:$AZ$303,$BA$4:$BA$303)),$AT$4:$AT$303,AM$2,$AU$4:$AU$303,AM$3,$AX$4:$AX$303,$AE13)</f>
        <v>0</v>
      </c>
      <c r="AN13" s="168">
        <f>SUMIFS(IF($AF$3="NET",$AY$4:$AY$303,IF($AF$3="BRUT",$AZ$4:$AZ$303,$BA$4:$BA$303)),$AT$4:$AT$303,AN$2,$AU$4:$AU$303,AN$3,$AX$4:$AX$303,$AE13)</f>
        <v>0</v>
      </c>
      <c r="AO13" s="168">
        <f>SUMIFS(IF($AF$3="NET",$AY$4:$AY$303,IF($AF$3="BRUT",$AZ$4:$AZ$303,$BA$4:$BA$303)),$AT$4:$AT$303,AO$2,$AU$4:$AU$303,AO$3,$AX$4:$AX$303,$AE13)</f>
        <v>0</v>
      </c>
      <c r="AP13" s="168">
        <f>SUMIFS(IF($AF$3="NET",$AY$4:$AY$303,IF($AF$3="BRUT",$AZ$4:$AZ$303,$BA$4:$BA$303)),$AT$4:$AT$303,AP$2,$AU$4:$AU$303,AP$3,$AX$4:$AX$303,$AE13)</f>
        <v>0</v>
      </c>
      <c r="AT13" t="str">
        <f>'Bourges 04-03'!$D$2</f>
        <v>Bourges</v>
      </c>
      <c r="AU13" s="155">
        <f>'Bourges 04-03'!$D$3</f>
        <v>44989</v>
      </c>
      <c r="AV13" t="str">
        <f>'Bourges 04-03'!C20</f>
        <v>LEVEQUE</v>
      </c>
      <c r="AW13" t="str">
        <f>'Bourges 04-03'!D20</f>
        <v>Claude</v>
      </c>
      <c r="AX13" t="str">
        <f t="shared" si="20"/>
        <v>LEVEQUE Claude</v>
      </c>
      <c r="AY13" s="1">
        <f>'Bourges 04-03'!AH20</f>
        <v>2</v>
      </c>
      <c r="AZ13" s="1">
        <f>'Bourges 04-03'!AM20</f>
        <v>4</v>
      </c>
      <c r="BA13" s="1">
        <f>'Bourges 04-03'!AR20</f>
        <v>5</v>
      </c>
    </row>
    <row r="14" spans="1:53" x14ac:dyDescent="0.25">
      <c r="B14" s="217">
        <v>11</v>
      </c>
      <c r="C14" s="215" t="s">
        <v>29</v>
      </c>
      <c r="D14" s="167">
        <f>SUM(E14:N14)</f>
        <v>30</v>
      </c>
      <c r="E14" s="168">
        <f>SUMIFS(IF($D$3="NET",$AY$4:$AY$303,IF($D$3="BRUT",$AZ$4:$AZ$303,$BA$4:$BA$303)),$AT$4:$AT$303,E$2,$AU$4:$AU$303,E$3,$AX$4:$AX$303,$C14)</f>
        <v>0</v>
      </c>
      <c r="F14" s="168">
        <f>SUMIFS(IF($D$3="NET",$AY$4:$AY$303,IF($D$3="BRUT",$AZ$4:$AZ$303,$BA$4:$BA$303)),$AT$4:$AT$303,F$2,$AU$4:$AU$303,F$3,$AX$4:$AX$303,$C14)</f>
        <v>15</v>
      </c>
      <c r="G14" s="168">
        <f>SUMIFS(IF($D$3="NET",$AY$4:$AY$303,IF($D$3="BRUT",$AZ$4:$AZ$303,$BA$4:$BA$303)),$AT$4:$AT$303,G$2,$AU$4:$AU$303,G$3,$AX$4:$AX$303,$C14)</f>
        <v>6</v>
      </c>
      <c r="H14" s="168">
        <f>SUMIFS(IF($D$3="NET",$AY$4:$AY$303,IF($D$3="BRUT",$AZ$4:$AZ$303,$BA$4:$BA$303)),$AT$4:$AT$303,H$2,$AU$4:$AU$303,H$3,$AX$4:$AX$303,$C14)</f>
        <v>9</v>
      </c>
      <c r="I14" s="168">
        <f>SUMIFS(IF($D$3="NET",$AY$4:$AY$303,IF($D$3="BRUT",$AZ$4:$AZ$303,$BA$4:$BA$303)),$AT$4:$AT$303,I$2,$AU$4:$AU$303,I$3,$AX$4:$AX$303,$C14)</f>
        <v>0</v>
      </c>
      <c r="J14" s="168">
        <f>SUMIFS(IF($D$3="NET",$AY$4:$AY$303,IF($D$3="BRUT",$AZ$4:$AZ$303,$BA$4:$BA$303)),$AT$4:$AT$303,J$2,$AU$4:$AU$303,J$3,$AX$4:$AX$303,$C14)</f>
        <v>0</v>
      </c>
      <c r="K14" s="168">
        <f>SUMIFS(IF($D$3="NET",$AY$4:$AY$303,IF($D$3="BRUT",$AZ$4:$AZ$303,$BA$4:$BA$303)),$AT$4:$AT$303,K$2,$AU$4:$AU$303,K$3,$AX$4:$AX$303,$C14)</f>
        <v>0</v>
      </c>
      <c r="L14" s="168">
        <f>SUMIFS(IF($D$3="NET",$AY$4:$AY$303,IF($D$3="BRUT",$AZ$4:$AZ$303,$BA$4:$BA$303)),$AT$4:$AT$303,L$2,$AU$4:$AU$303,L$3,$AX$4:$AX$303,$C14)</f>
        <v>0</v>
      </c>
      <c r="M14" s="168">
        <f>SUMIFS(IF($D$3="NET",$AY$4:$AY$303,IF($D$3="BRUT",$AZ$4:$AZ$303,$BA$4:$BA$303)),$AT$4:$AT$303,M$2,$AU$4:$AU$303,M$3,$AX$4:$AX$303,$C14)</f>
        <v>0</v>
      </c>
      <c r="N14" s="168">
        <f>SUMIFS(IF($D$3="NET",$AY$4:$AY$303,IF($D$3="BRUT",$AZ$4:$AZ$303,$BA$4:$BA$303)),$AT$4:$AT$303,N$2,$AU$4:$AU$303,N$3,$AX$4:$AX$303,$C14)</f>
        <v>0</v>
      </c>
      <c r="P14" s="217">
        <v>11</v>
      </c>
      <c r="Q14" s="215" t="s">
        <v>131</v>
      </c>
      <c r="R14" s="167">
        <f>SUM(S14:AB14)</f>
        <v>17</v>
      </c>
      <c r="S14" s="168">
        <f>SUMIFS(IF($R$3="NET",$AY$4:$AY$303,IF($R$3="BRUT",$AZ$4:$AZ$303,$BA$4:$BA$303)),$AT$4:$AT$303,S$2,$AU$4:$AU$303,S$3,$AX$4:$AX$303,$Q14)</f>
        <v>0</v>
      </c>
      <c r="T14" s="168">
        <f>SUMIFS(IF($R$3="NET",$AY$4:$AY$303,IF($R$3="BRUT",$AZ$4:$AZ$303,$BA$4:$BA$303)),$AT$4:$AT$303,T$2,$AU$4:$AU$303,T$3,$AX$4:$AX$303,$Q14)</f>
        <v>1</v>
      </c>
      <c r="U14" s="168">
        <f>SUMIFS(IF($R$3="NET",$AY$4:$AY$303,IF($R$3="BRUT",$AZ$4:$AZ$303,$BA$4:$BA$303)),$AT$4:$AT$303,U$2,$AU$4:$AU$303,U$3,$AX$4:$AX$303,$Q14)</f>
        <v>7</v>
      </c>
      <c r="V14" s="168">
        <f>SUMIFS(IF($R$3="NET",$AY$4:$AY$303,IF($R$3="BRUT",$AZ$4:$AZ$303,$BA$4:$BA$303)),$AT$4:$AT$303,V$2,$AU$4:$AU$303,V$3,$AX$4:$AX$303,$Q14)</f>
        <v>9</v>
      </c>
      <c r="W14" s="168">
        <f>SUMIFS(IF($R$3="NET",$AY$4:$AY$303,IF($R$3="BRUT",$AZ$4:$AZ$303,$BA$4:$BA$303)),$AT$4:$AT$303,W$2,$AU$4:$AU$303,W$3,$AX$4:$AX$303,$Q14)</f>
        <v>0</v>
      </c>
      <c r="X14" s="168">
        <f>SUMIFS(IF($R$3="NET",$AY$4:$AY$303,IF($R$3="BRUT",$AZ$4:$AZ$303,$BA$4:$BA$303)),$AT$4:$AT$303,X$2,$AU$4:$AU$303,X$3,$AX$4:$AX$303,$Q14)</f>
        <v>0</v>
      </c>
      <c r="Y14" s="168">
        <f>SUMIFS(IF($R$3="NET",$AY$4:$AY$303,IF($R$3="BRUT",$AZ$4:$AZ$303,$BA$4:$BA$303)),$AT$4:$AT$303,Y$2,$AU$4:$AU$303,Y$3,$AX$4:$AX$303,$Q14)</f>
        <v>0</v>
      </c>
      <c r="Z14" s="168">
        <f>SUMIFS(IF($R$3="NET",$AY$4:$AY$303,IF($R$3="BRUT",$AZ$4:$AZ$303,$BA$4:$BA$303)),$AT$4:$AT$303,Z$2,$AU$4:$AU$303,Z$3,$AX$4:$AX$303,$Q14)</f>
        <v>0</v>
      </c>
      <c r="AA14" s="168">
        <f>SUMIFS(IF($R$3="NET",$AY$4:$AY$303,IF($R$3="BRUT",$AZ$4:$AZ$303,$BA$4:$BA$303)),$AT$4:$AT$303,AA$2,$AU$4:$AU$303,AA$3,$AX$4:$AX$303,$Q14)</f>
        <v>0</v>
      </c>
      <c r="AB14" s="168">
        <f>SUMIFS(IF($R$3="NET",$AY$4:$AY$303,IF($R$3="BRUT",$AZ$4:$AZ$303,$BA$4:$BA$303)),$AT$4:$AT$303,AB$2,$AU$4:$AU$303,AB$3,$AX$4:$AX$303,$Q14)</f>
        <v>0</v>
      </c>
      <c r="AD14" s="217">
        <v>11</v>
      </c>
      <c r="AE14" s="215" t="s">
        <v>23</v>
      </c>
      <c r="AF14" s="167">
        <f>SUM(AG14:AP14)</f>
        <v>15</v>
      </c>
      <c r="AG14" s="168">
        <f>SUMIFS(IF($AF$3="NET",$AY$4:$AY$303,IF($AF$3="BRUT",$AZ$4:$AZ$303,$BA$4:$BA$303)),$AT$4:$AT$303,AG$2,$AU$4:$AU$303,AG$3,$AX$4:$AX$303,$AE14)</f>
        <v>1</v>
      </c>
      <c r="AH14" s="168">
        <f>SUMIFS(IF($AF$3="NET",$AY$4:$AY$303,IF($AF$3="BRUT",$AZ$4:$AZ$303,$BA$4:$BA$303)),$AT$4:$AT$303,AH$2,$AU$4:$AU$303,AH$3,$AX$4:$AX$303,$AE14)</f>
        <v>5</v>
      </c>
      <c r="AI14" s="168">
        <f>SUMIFS(IF($AF$3="NET",$AY$4:$AY$303,IF($AF$3="BRUT",$AZ$4:$AZ$303,$BA$4:$BA$303)),$AT$4:$AT$303,AI$2,$AU$4:$AU$303,AI$3,$AX$4:$AX$303,$AE14)</f>
        <v>6</v>
      </c>
      <c r="AJ14" s="168">
        <f>SUMIFS(IF($AF$3="NET",$AY$4:$AY$303,IF($AF$3="BRUT",$AZ$4:$AZ$303,$BA$4:$BA$303)),$AT$4:$AT$303,AJ$2,$AU$4:$AU$303,AJ$3,$AX$4:$AX$303,$AE14)</f>
        <v>3</v>
      </c>
      <c r="AK14" s="168">
        <f>SUMIFS(IF($AF$3="NET",$AY$4:$AY$303,IF($AF$3="BRUT",$AZ$4:$AZ$303,$BA$4:$BA$303)),$AT$4:$AT$303,AK$2,$AU$4:$AU$303,AK$3,$AX$4:$AX$303,$AE14)</f>
        <v>0</v>
      </c>
      <c r="AL14" s="168">
        <f>SUMIFS(IF($AF$3="NET",$AY$4:$AY$303,IF($AF$3="BRUT",$AZ$4:$AZ$303,$BA$4:$BA$303)),$AT$4:$AT$303,AL$2,$AU$4:$AU$303,AL$3,$AX$4:$AX$303,$AE14)</f>
        <v>0</v>
      </c>
      <c r="AM14" s="168">
        <f>SUMIFS(IF($AF$3="NET",$AY$4:$AY$303,IF($AF$3="BRUT",$AZ$4:$AZ$303,$BA$4:$BA$303)),$AT$4:$AT$303,AM$2,$AU$4:$AU$303,AM$3,$AX$4:$AX$303,$AE14)</f>
        <v>0</v>
      </c>
      <c r="AN14" s="168">
        <f>SUMIFS(IF($AF$3="NET",$AY$4:$AY$303,IF($AF$3="BRUT",$AZ$4:$AZ$303,$BA$4:$BA$303)),$AT$4:$AT$303,AN$2,$AU$4:$AU$303,AN$3,$AX$4:$AX$303,$AE14)</f>
        <v>0</v>
      </c>
      <c r="AO14" s="168">
        <f>SUMIFS(IF($AF$3="NET",$AY$4:$AY$303,IF($AF$3="BRUT",$AZ$4:$AZ$303,$BA$4:$BA$303)),$AT$4:$AT$303,AO$2,$AU$4:$AU$303,AO$3,$AX$4:$AX$303,$AE14)</f>
        <v>0</v>
      </c>
      <c r="AP14" s="168">
        <f>SUMIFS(IF($AF$3="NET",$AY$4:$AY$303,IF($AF$3="BRUT",$AZ$4:$AZ$303,$BA$4:$BA$303)),$AT$4:$AT$303,AP$2,$AU$4:$AU$303,AP$3,$AX$4:$AX$303,$AE14)</f>
        <v>0</v>
      </c>
      <c r="AT14" t="str">
        <f>'Bourges 04-03'!$D$2</f>
        <v>Bourges</v>
      </c>
      <c r="AU14" s="155">
        <f>'Bourges 04-03'!$D$3</f>
        <v>44989</v>
      </c>
      <c r="AV14" t="str">
        <f>'Bourges 04-03'!C21</f>
        <v>FONTAINE</v>
      </c>
      <c r="AW14" t="str">
        <f>'Bourges 04-03'!D21</f>
        <v>Michel</v>
      </c>
      <c r="AX14" t="str">
        <f t="shared" si="20"/>
        <v>FONTAINE Michel</v>
      </c>
      <c r="AY14" s="1">
        <f>'Bourges 04-03'!AH21</f>
        <v>1</v>
      </c>
      <c r="AZ14" s="1">
        <f>'Bourges 04-03'!AM21</f>
        <v>2</v>
      </c>
      <c r="BA14" s="1">
        <f>'Bourges 04-03'!AR21</f>
        <v>4</v>
      </c>
    </row>
    <row r="15" spans="1:53" x14ac:dyDescent="0.25">
      <c r="B15" s="217">
        <v>12</v>
      </c>
      <c r="C15" s="215" t="s">
        <v>22</v>
      </c>
      <c r="D15" s="167">
        <f>SUM(E15:N15)</f>
        <v>25</v>
      </c>
      <c r="E15" s="168">
        <f>SUMIFS(IF($D$3="NET",$AY$4:$AY$303,IF($D$3="BRUT",$AZ$4:$AZ$303,$BA$4:$BA$303)),$AT$4:$AT$303,E$2,$AU$4:$AU$303,E$3,$AX$4:$AX$303,$C15)</f>
        <v>25</v>
      </c>
      <c r="F15" s="168">
        <f>SUMIFS(IF($D$3="NET",$AY$4:$AY$303,IF($D$3="BRUT",$AZ$4:$AZ$303,$BA$4:$BA$303)),$AT$4:$AT$303,F$2,$AU$4:$AU$303,F$3,$AX$4:$AX$303,$C15)</f>
        <v>0</v>
      </c>
      <c r="G15" s="168">
        <f>SUMIFS(IF($D$3="NET",$AY$4:$AY$303,IF($D$3="BRUT",$AZ$4:$AZ$303,$BA$4:$BA$303)),$AT$4:$AT$303,G$2,$AU$4:$AU$303,G$3,$AX$4:$AX$303,$C15)</f>
        <v>0</v>
      </c>
      <c r="H15" s="168">
        <f>SUMIFS(IF($D$3="NET",$AY$4:$AY$303,IF($D$3="BRUT",$AZ$4:$AZ$303,$BA$4:$BA$303)),$AT$4:$AT$303,H$2,$AU$4:$AU$303,H$3,$AX$4:$AX$303,$C15)</f>
        <v>0</v>
      </c>
      <c r="I15" s="168">
        <f>SUMIFS(IF($D$3="NET",$AY$4:$AY$303,IF($D$3="BRUT",$AZ$4:$AZ$303,$BA$4:$BA$303)),$AT$4:$AT$303,I$2,$AU$4:$AU$303,I$3,$AX$4:$AX$303,$C15)</f>
        <v>0</v>
      </c>
      <c r="J15" s="168">
        <f>SUMIFS(IF($D$3="NET",$AY$4:$AY$303,IF($D$3="BRUT",$AZ$4:$AZ$303,$BA$4:$BA$303)),$AT$4:$AT$303,J$2,$AU$4:$AU$303,J$3,$AX$4:$AX$303,$C15)</f>
        <v>0</v>
      </c>
      <c r="K15" s="168">
        <f>SUMIFS(IF($D$3="NET",$AY$4:$AY$303,IF($D$3="BRUT",$AZ$4:$AZ$303,$BA$4:$BA$303)),$AT$4:$AT$303,K$2,$AU$4:$AU$303,K$3,$AX$4:$AX$303,$C15)</f>
        <v>0</v>
      </c>
      <c r="L15" s="168">
        <f>SUMIFS(IF($D$3="NET",$AY$4:$AY$303,IF($D$3="BRUT",$AZ$4:$AZ$303,$BA$4:$BA$303)),$AT$4:$AT$303,L$2,$AU$4:$AU$303,L$3,$AX$4:$AX$303,$C15)</f>
        <v>0</v>
      </c>
      <c r="M15" s="168">
        <f>SUMIFS(IF($D$3="NET",$AY$4:$AY$303,IF($D$3="BRUT",$AZ$4:$AZ$303,$BA$4:$BA$303)),$AT$4:$AT$303,M$2,$AU$4:$AU$303,M$3,$AX$4:$AX$303,$C15)</f>
        <v>0</v>
      </c>
      <c r="N15" s="168">
        <f>SUMIFS(IF($D$3="NET",$AY$4:$AY$303,IF($D$3="BRUT",$AZ$4:$AZ$303,$BA$4:$BA$303)),$AT$4:$AT$303,N$2,$AU$4:$AU$303,N$3,$AX$4:$AX$303,$C15)</f>
        <v>0</v>
      </c>
      <c r="P15" s="217">
        <v>12</v>
      </c>
      <c r="Q15" s="215" t="s">
        <v>23</v>
      </c>
      <c r="R15" s="167">
        <f>SUM(S15:AB15)</f>
        <v>12</v>
      </c>
      <c r="S15" s="168">
        <f>SUMIFS(IF($R$3="NET",$AY$4:$AY$303,IF($R$3="BRUT",$AZ$4:$AZ$303,$BA$4:$BA$303)),$AT$4:$AT$303,S$2,$AU$4:$AU$303,S$3,$AX$4:$AX$303,$Q15)</f>
        <v>1</v>
      </c>
      <c r="T15" s="168">
        <f>SUMIFS(IF($R$3="NET",$AY$4:$AY$303,IF($R$3="BRUT",$AZ$4:$AZ$303,$BA$4:$BA$303)),$AT$4:$AT$303,T$2,$AU$4:$AU$303,T$3,$AX$4:$AX$303,$Q15)</f>
        <v>6</v>
      </c>
      <c r="U15" s="168">
        <f>SUMIFS(IF($R$3="NET",$AY$4:$AY$303,IF($R$3="BRUT",$AZ$4:$AZ$303,$BA$4:$BA$303)),$AT$4:$AT$303,U$2,$AU$4:$AU$303,U$3,$AX$4:$AX$303,$Q15)</f>
        <v>2</v>
      </c>
      <c r="V15" s="168">
        <f>SUMIFS(IF($R$3="NET",$AY$4:$AY$303,IF($R$3="BRUT",$AZ$4:$AZ$303,$BA$4:$BA$303)),$AT$4:$AT$303,V$2,$AU$4:$AU$303,V$3,$AX$4:$AX$303,$Q15)</f>
        <v>3</v>
      </c>
      <c r="W15" s="168">
        <f>SUMIFS(IF($R$3="NET",$AY$4:$AY$303,IF($R$3="BRUT",$AZ$4:$AZ$303,$BA$4:$BA$303)),$AT$4:$AT$303,W$2,$AU$4:$AU$303,W$3,$AX$4:$AX$303,$Q15)</f>
        <v>0</v>
      </c>
      <c r="X15" s="168">
        <f>SUMIFS(IF($R$3="NET",$AY$4:$AY$303,IF($R$3="BRUT",$AZ$4:$AZ$303,$BA$4:$BA$303)),$AT$4:$AT$303,X$2,$AU$4:$AU$303,X$3,$AX$4:$AX$303,$Q15)</f>
        <v>0</v>
      </c>
      <c r="Y15" s="168">
        <f>SUMIFS(IF($R$3="NET",$AY$4:$AY$303,IF($R$3="BRUT",$AZ$4:$AZ$303,$BA$4:$BA$303)),$AT$4:$AT$303,Y$2,$AU$4:$AU$303,Y$3,$AX$4:$AX$303,$Q15)</f>
        <v>0</v>
      </c>
      <c r="Z15" s="168">
        <f>SUMIFS(IF($R$3="NET",$AY$4:$AY$303,IF($R$3="BRUT",$AZ$4:$AZ$303,$BA$4:$BA$303)),$AT$4:$AT$303,Z$2,$AU$4:$AU$303,Z$3,$AX$4:$AX$303,$Q15)</f>
        <v>0</v>
      </c>
      <c r="AA15" s="168">
        <f>SUMIFS(IF($R$3="NET",$AY$4:$AY$303,IF($R$3="BRUT",$AZ$4:$AZ$303,$BA$4:$BA$303)),$AT$4:$AT$303,AA$2,$AU$4:$AU$303,AA$3,$AX$4:$AX$303,$Q15)</f>
        <v>0</v>
      </c>
      <c r="AB15" s="168">
        <f>SUMIFS(IF($R$3="NET",$AY$4:$AY$303,IF($R$3="BRUT",$AZ$4:$AZ$303,$BA$4:$BA$303)),$AT$4:$AT$303,AB$2,$AU$4:$AU$303,AB$3,$AX$4:$AX$303,$Q15)</f>
        <v>0</v>
      </c>
      <c r="AD15" s="217">
        <v>12</v>
      </c>
      <c r="AE15" s="215" t="s">
        <v>131</v>
      </c>
      <c r="AF15" s="167">
        <f>SUM(AG15:AP15)</f>
        <v>12</v>
      </c>
      <c r="AG15" s="168">
        <f>SUMIFS(IF($AF$3="NET",$AY$4:$AY$303,IF($AF$3="BRUT",$AZ$4:$AZ$303,$BA$4:$BA$303)),$AT$4:$AT$303,AG$2,$AU$4:$AU$303,AG$3,$AX$4:$AX$303,$AE15)</f>
        <v>0</v>
      </c>
      <c r="AH15" s="168">
        <f>SUMIFS(IF($AF$3="NET",$AY$4:$AY$303,IF($AF$3="BRUT",$AZ$4:$AZ$303,$BA$4:$BA$303)),$AT$4:$AT$303,AH$2,$AU$4:$AU$303,AH$3,$AX$4:$AX$303,$AE15)</f>
        <v>1</v>
      </c>
      <c r="AI15" s="168">
        <f>SUMIFS(IF($AF$3="NET",$AY$4:$AY$303,IF($AF$3="BRUT",$AZ$4:$AZ$303,$BA$4:$BA$303)),$AT$4:$AT$303,AI$2,$AU$4:$AU$303,AI$3,$AX$4:$AX$303,$AE15)</f>
        <v>5</v>
      </c>
      <c r="AJ15" s="168">
        <f>SUMIFS(IF($AF$3="NET",$AY$4:$AY$303,IF($AF$3="BRUT",$AZ$4:$AZ$303,$BA$4:$BA$303)),$AT$4:$AT$303,AJ$2,$AU$4:$AU$303,AJ$3,$AX$4:$AX$303,$AE15)</f>
        <v>6</v>
      </c>
      <c r="AK15" s="168">
        <f>SUMIFS(IF($AF$3="NET",$AY$4:$AY$303,IF($AF$3="BRUT",$AZ$4:$AZ$303,$BA$4:$BA$303)),$AT$4:$AT$303,AK$2,$AU$4:$AU$303,AK$3,$AX$4:$AX$303,$AE15)</f>
        <v>0</v>
      </c>
      <c r="AL15" s="168">
        <f>SUMIFS(IF($AF$3="NET",$AY$4:$AY$303,IF($AF$3="BRUT",$AZ$4:$AZ$303,$BA$4:$BA$303)),$AT$4:$AT$303,AL$2,$AU$4:$AU$303,AL$3,$AX$4:$AX$303,$AE15)</f>
        <v>0</v>
      </c>
      <c r="AM15" s="168">
        <f>SUMIFS(IF($AF$3="NET",$AY$4:$AY$303,IF($AF$3="BRUT",$AZ$4:$AZ$303,$BA$4:$BA$303)),$AT$4:$AT$303,AM$2,$AU$4:$AU$303,AM$3,$AX$4:$AX$303,$AE15)</f>
        <v>0</v>
      </c>
      <c r="AN15" s="168">
        <f>SUMIFS(IF($AF$3="NET",$AY$4:$AY$303,IF($AF$3="BRUT",$AZ$4:$AZ$303,$BA$4:$BA$303)),$AT$4:$AT$303,AN$2,$AU$4:$AU$303,AN$3,$AX$4:$AX$303,$AE15)</f>
        <v>0</v>
      </c>
      <c r="AO15" s="168">
        <f>SUMIFS(IF($AF$3="NET",$AY$4:$AY$303,IF($AF$3="BRUT",$AZ$4:$AZ$303,$BA$4:$BA$303)),$AT$4:$AT$303,AO$2,$AU$4:$AU$303,AO$3,$AX$4:$AX$303,$AE15)</f>
        <v>0</v>
      </c>
      <c r="AP15" s="168">
        <f>SUMIFS(IF($AF$3="NET",$AY$4:$AY$303,IF($AF$3="BRUT",$AZ$4:$AZ$303,$BA$4:$BA$303)),$AT$4:$AT$303,AP$2,$AU$4:$AU$303,AP$3,$AX$4:$AX$303,$AE15)</f>
        <v>0</v>
      </c>
      <c r="AT15" t="str">
        <f>'Bourges 04-03'!$D$2</f>
        <v>Bourges</v>
      </c>
      <c r="AU15" s="155">
        <f>'Bourges 04-03'!$D$3</f>
        <v>44989</v>
      </c>
      <c r="AV15" t="str">
        <f>'Bourges 04-03'!C22</f>
        <v>NOTTIN</v>
      </c>
      <c r="AW15" t="str">
        <f>'Bourges 04-03'!D22</f>
        <v>Eric</v>
      </c>
      <c r="AX15" t="str">
        <f t="shared" si="20"/>
        <v>NOTTIN Eric</v>
      </c>
      <c r="AY15" s="1">
        <f>'Bourges 04-03'!AH22</f>
        <v>2</v>
      </c>
      <c r="AZ15" s="1">
        <f>'Bourges 04-03'!AM22</f>
        <v>1</v>
      </c>
      <c r="BA15" s="1">
        <f>'Bourges 04-03'!AR22</f>
        <v>3</v>
      </c>
    </row>
    <row r="16" spans="1:53" x14ac:dyDescent="0.25">
      <c r="B16" s="217">
        <v>13</v>
      </c>
      <c r="C16" s="215" t="s">
        <v>35</v>
      </c>
      <c r="D16" s="167">
        <f>SUM(E16:N16)</f>
        <v>18</v>
      </c>
      <c r="E16" s="168">
        <f>SUMIFS(IF($D$3="NET",$AY$4:$AY$303,IF($D$3="BRUT",$AZ$4:$AZ$303,$BA$4:$BA$303)),$AT$4:$AT$303,E$2,$AU$4:$AU$303,E$3,$AX$4:$AX$303,$C16)</f>
        <v>2</v>
      </c>
      <c r="F16" s="168">
        <f>SUMIFS(IF($D$3="NET",$AY$4:$AY$303,IF($D$3="BRUT",$AZ$4:$AZ$303,$BA$4:$BA$303)),$AT$4:$AT$303,F$2,$AU$4:$AU$303,F$3,$AX$4:$AX$303,$C16)</f>
        <v>3</v>
      </c>
      <c r="G16" s="168">
        <f>SUMIFS(IF($D$3="NET",$AY$4:$AY$303,IF($D$3="BRUT",$AZ$4:$AZ$303,$BA$4:$BA$303)),$AT$4:$AT$303,G$2,$AU$4:$AU$303,G$3,$AX$4:$AX$303,$C16)</f>
        <v>4</v>
      </c>
      <c r="H16" s="168">
        <f>SUMIFS(IF($D$3="NET",$AY$4:$AY$303,IF($D$3="BRUT",$AZ$4:$AZ$303,$BA$4:$BA$303)),$AT$4:$AT$303,H$2,$AU$4:$AU$303,H$3,$AX$4:$AX$303,$C16)</f>
        <v>9</v>
      </c>
      <c r="I16" s="168">
        <f>SUMIFS(IF($D$3="NET",$AY$4:$AY$303,IF($D$3="BRUT",$AZ$4:$AZ$303,$BA$4:$BA$303)),$AT$4:$AT$303,I$2,$AU$4:$AU$303,I$3,$AX$4:$AX$303,$C16)</f>
        <v>0</v>
      </c>
      <c r="J16" s="168">
        <f>SUMIFS(IF($D$3="NET",$AY$4:$AY$303,IF($D$3="BRUT",$AZ$4:$AZ$303,$BA$4:$BA$303)),$AT$4:$AT$303,J$2,$AU$4:$AU$303,J$3,$AX$4:$AX$303,$C16)</f>
        <v>0</v>
      </c>
      <c r="K16" s="168">
        <f>SUMIFS(IF($D$3="NET",$AY$4:$AY$303,IF($D$3="BRUT",$AZ$4:$AZ$303,$BA$4:$BA$303)),$AT$4:$AT$303,K$2,$AU$4:$AU$303,K$3,$AX$4:$AX$303,$C16)</f>
        <v>0</v>
      </c>
      <c r="L16" s="168">
        <f>SUMIFS(IF($D$3="NET",$AY$4:$AY$303,IF($D$3="BRUT",$AZ$4:$AZ$303,$BA$4:$BA$303)),$AT$4:$AT$303,L$2,$AU$4:$AU$303,L$3,$AX$4:$AX$303,$C16)</f>
        <v>0</v>
      </c>
      <c r="M16" s="168">
        <f>SUMIFS(IF($D$3="NET",$AY$4:$AY$303,IF($D$3="BRUT",$AZ$4:$AZ$303,$BA$4:$BA$303)),$AT$4:$AT$303,M$2,$AU$4:$AU$303,M$3,$AX$4:$AX$303,$C16)</f>
        <v>0</v>
      </c>
      <c r="N16" s="168">
        <f>SUMIFS(IF($D$3="NET",$AY$4:$AY$303,IF($D$3="BRUT",$AZ$4:$AZ$303,$BA$4:$BA$303)),$AT$4:$AT$303,N$2,$AU$4:$AU$303,N$3,$AX$4:$AX$303,$C16)</f>
        <v>0</v>
      </c>
      <c r="P16" s="217">
        <v>13</v>
      </c>
      <c r="Q16" s="215" t="s">
        <v>26</v>
      </c>
      <c r="R16" s="167">
        <f>SUM(S16:AB16)</f>
        <v>11</v>
      </c>
      <c r="S16" s="168">
        <f>SUMIFS(IF($R$3="NET",$AY$4:$AY$303,IF($R$3="BRUT",$AZ$4:$AZ$303,$BA$4:$BA$303)),$AT$4:$AT$303,S$2,$AU$4:$AU$303,S$3,$AX$4:$AX$303,$Q16)</f>
        <v>11</v>
      </c>
      <c r="T16" s="168">
        <f>SUMIFS(IF($R$3="NET",$AY$4:$AY$303,IF($R$3="BRUT",$AZ$4:$AZ$303,$BA$4:$BA$303)),$AT$4:$AT$303,T$2,$AU$4:$AU$303,T$3,$AX$4:$AX$303,$Q16)</f>
        <v>0</v>
      </c>
      <c r="U16" s="168">
        <f>SUMIFS(IF($R$3="NET",$AY$4:$AY$303,IF($R$3="BRUT",$AZ$4:$AZ$303,$BA$4:$BA$303)),$AT$4:$AT$303,U$2,$AU$4:$AU$303,U$3,$AX$4:$AX$303,$Q16)</f>
        <v>0</v>
      </c>
      <c r="V16" s="168">
        <f>SUMIFS(IF($R$3="NET",$AY$4:$AY$303,IF($R$3="BRUT",$AZ$4:$AZ$303,$BA$4:$BA$303)),$AT$4:$AT$303,V$2,$AU$4:$AU$303,V$3,$AX$4:$AX$303,$Q16)</f>
        <v>0</v>
      </c>
      <c r="W16" s="168">
        <f>SUMIFS(IF($R$3="NET",$AY$4:$AY$303,IF($R$3="BRUT",$AZ$4:$AZ$303,$BA$4:$BA$303)),$AT$4:$AT$303,W$2,$AU$4:$AU$303,W$3,$AX$4:$AX$303,$Q16)</f>
        <v>0</v>
      </c>
      <c r="X16" s="168">
        <f>SUMIFS(IF($R$3="NET",$AY$4:$AY$303,IF($R$3="BRUT",$AZ$4:$AZ$303,$BA$4:$BA$303)),$AT$4:$AT$303,X$2,$AU$4:$AU$303,X$3,$AX$4:$AX$303,$Q16)</f>
        <v>0</v>
      </c>
      <c r="Y16" s="168">
        <f>SUMIFS(IF($R$3="NET",$AY$4:$AY$303,IF($R$3="BRUT",$AZ$4:$AZ$303,$BA$4:$BA$303)),$AT$4:$AT$303,Y$2,$AU$4:$AU$303,Y$3,$AX$4:$AX$303,$Q16)</f>
        <v>0</v>
      </c>
      <c r="Z16" s="168">
        <f>SUMIFS(IF($R$3="NET",$AY$4:$AY$303,IF($R$3="BRUT",$AZ$4:$AZ$303,$BA$4:$BA$303)),$AT$4:$AT$303,Z$2,$AU$4:$AU$303,Z$3,$AX$4:$AX$303,$Q16)</f>
        <v>0</v>
      </c>
      <c r="AA16" s="168">
        <f>SUMIFS(IF($R$3="NET",$AY$4:$AY$303,IF($R$3="BRUT",$AZ$4:$AZ$303,$BA$4:$BA$303)),$AT$4:$AT$303,AA$2,$AU$4:$AU$303,AA$3,$AX$4:$AX$303,$Q16)</f>
        <v>0</v>
      </c>
      <c r="AB16" s="168">
        <f>SUMIFS(IF($R$3="NET",$AY$4:$AY$303,IF($R$3="BRUT",$AZ$4:$AZ$303,$BA$4:$BA$303)),$AT$4:$AT$303,AB$2,$AU$4:$AU$303,AB$3,$AX$4:$AX$303,$Q16)</f>
        <v>0</v>
      </c>
      <c r="AD16" s="217">
        <v>13</v>
      </c>
      <c r="AE16" s="215" t="s">
        <v>127</v>
      </c>
      <c r="AF16" s="167">
        <f>SUM(AG16:AP16)</f>
        <v>11</v>
      </c>
      <c r="AG16" s="168">
        <f>SUMIFS(IF($AF$3="NET",$AY$4:$AY$303,IF($AF$3="BRUT",$AZ$4:$AZ$303,$BA$4:$BA$303)),$AT$4:$AT$303,AG$2,$AU$4:$AU$303,AG$3,$AX$4:$AX$303,$AE16)</f>
        <v>1</v>
      </c>
      <c r="AH16" s="168">
        <f>SUMIFS(IF($AF$3="NET",$AY$4:$AY$303,IF($AF$3="BRUT",$AZ$4:$AZ$303,$BA$4:$BA$303)),$AT$4:$AT$303,AH$2,$AU$4:$AU$303,AH$3,$AX$4:$AX$303,$AE16)</f>
        <v>3</v>
      </c>
      <c r="AI16" s="168">
        <f>SUMIFS(IF($AF$3="NET",$AY$4:$AY$303,IF($AF$3="BRUT",$AZ$4:$AZ$303,$BA$4:$BA$303)),$AT$4:$AT$303,AI$2,$AU$4:$AU$303,AI$3,$AX$4:$AX$303,$AE16)</f>
        <v>3</v>
      </c>
      <c r="AJ16" s="168">
        <f>SUMIFS(IF($AF$3="NET",$AY$4:$AY$303,IF($AF$3="BRUT",$AZ$4:$AZ$303,$BA$4:$BA$303)),$AT$4:$AT$303,AJ$2,$AU$4:$AU$303,AJ$3,$AX$4:$AX$303,$AE16)</f>
        <v>4</v>
      </c>
      <c r="AK16" s="168">
        <f>SUMIFS(IF($AF$3="NET",$AY$4:$AY$303,IF($AF$3="BRUT",$AZ$4:$AZ$303,$BA$4:$BA$303)),$AT$4:$AT$303,AK$2,$AU$4:$AU$303,AK$3,$AX$4:$AX$303,$AE16)</f>
        <v>0</v>
      </c>
      <c r="AL16" s="168">
        <f>SUMIFS(IF($AF$3="NET",$AY$4:$AY$303,IF($AF$3="BRUT",$AZ$4:$AZ$303,$BA$4:$BA$303)),$AT$4:$AT$303,AL$2,$AU$4:$AU$303,AL$3,$AX$4:$AX$303,$AE16)</f>
        <v>0</v>
      </c>
      <c r="AM16" s="168">
        <f>SUMIFS(IF($AF$3="NET",$AY$4:$AY$303,IF($AF$3="BRUT",$AZ$4:$AZ$303,$BA$4:$BA$303)),$AT$4:$AT$303,AM$2,$AU$4:$AU$303,AM$3,$AX$4:$AX$303,$AE16)</f>
        <v>0</v>
      </c>
      <c r="AN16" s="168">
        <f>SUMIFS(IF($AF$3="NET",$AY$4:$AY$303,IF($AF$3="BRUT",$AZ$4:$AZ$303,$BA$4:$BA$303)),$AT$4:$AT$303,AN$2,$AU$4:$AU$303,AN$3,$AX$4:$AX$303,$AE16)</f>
        <v>0</v>
      </c>
      <c r="AO16" s="168">
        <f>SUMIFS(IF($AF$3="NET",$AY$4:$AY$303,IF($AF$3="BRUT",$AZ$4:$AZ$303,$BA$4:$BA$303)),$AT$4:$AT$303,AO$2,$AU$4:$AU$303,AO$3,$AX$4:$AX$303,$AE16)</f>
        <v>0</v>
      </c>
      <c r="AP16" s="168">
        <f>SUMIFS(IF($AF$3="NET",$AY$4:$AY$303,IF($AF$3="BRUT",$AZ$4:$AZ$303,$BA$4:$BA$303)),$AT$4:$AT$303,AP$2,$AU$4:$AU$303,AP$3,$AX$4:$AX$303,$AE16)</f>
        <v>0</v>
      </c>
      <c r="AT16" t="str">
        <f>'Bourges 04-03'!$D$2</f>
        <v>Bourges</v>
      </c>
      <c r="AU16" s="155">
        <f>'Bourges 04-03'!$D$3</f>
        <v>44989</v>
      </c>
      <c r="AV16" t="str">
        <f>'Bourges 04-03'!C23</f>
        <v>CHRETIEN</v>
      </c>
      <c r="AW16" t="str">
        <f>'Bourges 04-03'!D23</f>
        <v>Fabrice</v>
      </c>
      <c r="AX16" t="str">
        <f t="shared" si="20"/>
        <v>CHRETIEN Fabrice</v>
      </c>
      <c r="AY16" s="1">
        <f>'Bourges 04-03'!AH23</f>
        <v>1</v>
      </c>
      <c r="AZ16" s="1">
        <f>'Bourges 04-03'!AM23</f>
        <v>4</v>
      </c>
      <c r="BA16" s="1">
        <f>'Bourges 04-03'!AR23</f>
        <v>1</v>
      </c>
    </row>
    <row r="17" spans="2:53" x14ac:dyDescent="0.25">
      <c r="B17" s="217">
        <v>14</v>
      </c>
      <c r="C17" s="215" t="s">
        <v>129</v>
      </c>
      <c r="D17" s="167">
        <f>SUM(E17:N17)</f>
        <v>13</v>
      </c>
      <c r="E17" s="168">
        <f>SUMIFS(IF($D$3="NET",$AY$4:$AY$303,IF($D$3="BRUT",$AZ$4:$AZ$303,$BA$4:$BA$303)),$AT$4:$AT$303,E$2,$AU$4:$AU$303,E$3,$AX$4:$AX$303,$C17)</f>
        <v>0</v>
      </c>
      <c r="F17" s="168">
        <f>SUMIFS(IF($D$3="NET",$AY$4:$AY$303,IF($D$3="BRUT",$AZ$4:$AZ$303,$BA$4:$BA$303)),$AT$4:$AT$303,F$2,$AU$4:$AU$303,F$3,$AX$4:$AX$303,$C17)</f>
        <v>5</v>
      </c>
      <c r="G17" s="168">
        <f>SUMIFS(IF($D$3="NET",$AY$4:$AY$303,IF($D$3="BRUT",$AZ$4:$AZ$303,$BA$4:$BA$303)),$AT$4:$AT$303,G$2,$AU$4:$AU$303,G$3,$AX$4:$AX$303,$C17)</f>
        <v>5</v>
      </c>
      <c r="H17" s="168">
        <f>SUMIFS(IF($D$3="NET",$AY$4:$AY$303,IF($D$3="BRUT",$AZ$4:$AZ$303,$BA$4:$BA$303)),$AT$4:$AT$303,H$2,$AU$4:$AU$303,H$3,$AX$4:$AX$303,$C17)</f>
        <v>3</v>
      </c>
      <c r="I17" s="168">
        <f>SUMIFS(IF($D$3="NET",$AY$4:$AY$303,IF($D$3="BRUT",$AZ$4:$AZ$303,$BA$4:$BA$303)),$AT$4:$AT$303,I$2,$AU$4:$AU$303,I$3,$AX$4:$AX$303,$C17)</f>
        <v>0</v>
      </c>
      <c r="J17" s="168">
        <f>SUMIFS(IF($D$3="NET",$AY$4:$AY$303,IF($D$3="BRUT",$AZ$4:$AZ$303,$BA$4:$BA$303)),$AT$4:$AT$303,J$2,$AU$4:$AU$303,J$3,$AX$4:$AX$303,$C17)</f>
        <v>0</v>
      </c>
      <c r="K17" s="168">
        <f>SUMIFS(IF($D$3="NET",$AY$4:$AY$303,IF($D$3="BRUT",$AZ$4:$AZ$303,$BA$4:$BA$303)),$AT$4:$AT$303,K$2,$AU$4:$AU$303,K$3,$AX$4:$AX$303,$C17)</f>
        <v>0</v>
      </c>
      <c r="L17" s="168">
        <f>SUMIFS(IF($D$3="NET",$AY$4:$AY$303,IF($D$3="BRUT",$AZ$4:$AZ$303,$BA$4:$BA$303)),$AT$4:$AT$303,L$2,$AU$4:$AU$303,L$3,$AX$4:$AX$303,$C17)</f>
        <v>0</v>
      </c>
      <c r="M17" s="168">
        <f>SUMIFS(IF($D$3="NET",$AY$4:$AY$303,IF($D$3="BRUT",$AZ$4:$AZ$303,$BA$4:$BA$303)),$AT$4:$AT$303,M$2,$AU$4:$AU$303,M$3,$AX$4:$AX$303,$C17)</f>
        <v>0</v>
      </c>
      <c r="N17" s="168">
        <f>SUMIFS(IF($D$3="NET",$AY$4:$AY$303,IF($D$3="BRUT",$AZ$4:$AZ$303,$BA$4:$BA$303)),$AT$4:$AT$303,N$2,$AU$4:$AU$303,N$3,$AX$4:$AX$303,$C17)</f>
        <v>0</v>
      </c>
      <c r="P17" s="217">
        <v>14</v>
      </c>
      <c r="Q17" s="215" t="s">
        <v>129</v>
      </c>
      <c r="R17" s="167">
        <f>SUM(S17:AB17)</f>
        <v>10</v>
      </c>
      <c r="S17" s="168">
        <f>SUMIFS(IF($R$3="NET",$AY$4:$AY$303,IF($R$3="BRUT",$AZ$4:$AZ$303,$BA$4:$BA$303)),$AT$4:$AT$303,S$2,$AU$4:$AU$303,S$3,$AX$4:$AX$303,$Q17)</f>
        <v>0</v>
      </c>
      <c r="T17" s="168">
        <f>SUMIFS(IF($R$3="NET",$AY$4:$AY$303,IF($R$3="BRUT",$AZ$4:$AZ$303,$BA$4:$BA$303)),$AT$4:$AT$303,T$2,$AU$4:$AU$303,T$3,$AX$4:$AX$303,$Q17)</f>
        <v>3</v>
      </c>
      <c r="U17" s="168">
        <f>SUMIFS(IF($R$3="NET",$AY$4:$AY$303,IF($R$3="BRUT",$AZ$4:$AZ$303,$BA$4:$BA$303)),$AT$4:$AT$303,U$2,$AU$4:$AU$303,U$3,$AX$4:$AX$303,$Q17)</f>
        <v>5</v>
      </c>
      <c r="V17" s="168">
        <f>SUMIFS(IF($R$3="NET",$AY$4:$AY$303,IF($R$3="BRUT",$AZ$4:$AZ$303,$BA$4:$BA$303)),$AT$4:$AT$303,V$2,$AU$4:$AU$303,V$3,$AX$4:$AX$303,$Q17)</f>
        <v>2</v>
      </c>
      <c r="W17" s="168">
        <f>SUMIFS(IF($R$3="NET",$AY$4:$AY$303,IF($R$3="BRUT",$AZ$4:$AZ$303,$BA$4:$BA$303)),$AT$4:$AT$303,W$2,$AU$4:$AU$303,W$3,$AX$4:$AX$303,$Q17)</f>
        <v>0</v>
      </c>
      <c r="X17" s="168">
        <f>SUMIFS(IF($R$3="NET",$AY$4:$AY$303,IF($R$3="BRUT",$AZ$4:$AZ$303,$BA$4:$BA$303)),$AT$4:$AT$303,X$2,$AU$4:$AU$303,X$3,$AX$4:$AX$303,$Q17)</f>
        <v>0</v>
      </c>
      <c r="Y17" s="168">
        <f>SUMIFS(IF($R$3="NET",$AY$4:$AY$303,IF($R$3="BRUT",$AZ$4:$AZ$303,$BA$4:$BA$303)),$AT$4:$AT$303,Y$2,$AU$4:$AU$303,Y$3,$AX$4:$AX$303,$Q17)</f>
        <v>0</v>
      </c>
      <c r="Z17" s="168">
        <f>SUMIFS(IF($R$3="NET",$AY$4:$AY$303,IF($R$3="BRUT",$AZ$4:$AZ$303,$BA$4:$BA$303)),$AT$4:$AT$303,Z$2,$AU$4:$AU$303,Z$3,$AX$4:$AX$303,$Q17)</f>
        <v>0</v>
      </c>
      <c r="AA17" s="168">
        <f>SUMIFS(IF($R$3="NET",$AY$4:$AY$303,IF($R$3="BRUT",$AZ$4:$AZ$303,$BA$4:$BA$303)),$AT$4:$AT$303,AA$2,$AU$4:$AU$303,AA$3,$AX$4:$AX$303,$Q17)</f>
        <v>0</v>
      </c>
      <c r="AB17" s="168">
        <f>SUMIFS(IF($R$3="NET",$AY$4:$AY$303,IF($R$3="BRUT",$AZ$4:$AZ$303,$BA$4:$BA$303)),$AT$4:$AT$303,AB$2,$AU$4:$AU$303,AB$3,$AX$4:$AX$303,$Q17)</f>
        <v>0</v>
      </c>
      <c r="AD17" s="217">
        <v>14</v>
      </c>
      <c r="AE17" s="215" t="s">
        <v>129</v>
      </c>
      <c r="AF17" s="167">
        <f>SUM(AG17:AP17)</f>
        <v>10</v>
      </c>
      <c r="AG17" s="168">
        <f>SUMIFS(IF($AF$3="NET",$AY$4:$AY$303,IF($AF$3="BRUT",$AZ$4:$AZ$303,$BA$4:$BA$303)),$AT$4:$AT$303,AG$2,$AU$4:$AU$303,AG$3,$AX$4:$AX$303,$AE17)</f>
        <v>0</v>
      </c>
      <c r="AH17" s="168">
        <f>SUMIFS(IF($AF$3="NET",$AY$4:$AY$303,IF($AF$3="BRUT",$AZ$4:$AZ$303,$BA$4:$BA$303)),$AT$4:$AT$303,AH$2,$AU$4:$AU$303,AH$3,$AX$4:$AX$303,$AE17)</f>
        <v>4</v>
      </c>
      <c r="AI17" s="168">
        <f>SUMIFS(IF($AF$3="NET",$AY$4:$AY$303,IF($AF$3="BRUT",$AZ$4:$AZ$303,$BA$4:$BA$303)),$AT$4:$AT$303,AI$2,$AU$4:$AU$303,AI$3,$AX$4:$AX$303,$AE17)</f>
        <v>4</v>
      </c>
      <c r="AJ17" s="168">
        <f>SUMIFS(IF($AF$3="NET",$AY$4:$AY$303,IF($AF$3="BRUT",$AZ$4:$AZ$303,$BA$4:$BA$303)),$AT$4:$AT$303,AJ$2,$AU$4:$AU$303,AJ$3,$AX$4:$AX$303,$AE17)</f>
        <v>2</v>
      </c>
      <c r="AK17" s="168">
        <f>SUMIFS(IF($AF$3="NET",$AY$4:$AY$303,IF($AF$3="BRUT",$AZ$4:$AZ$303,$BA$4:$BA$303)),$AT$4:$AT$303,AK$2,$AU$4:$AU$303,AK$3,$AX$4:$AX$303,$AE17)</f>
        <v>0</v>
      </c>
      <c r="AL17" s="168">
        <f>SUMIFS(IF($AF$3="NET",$AY$4:$AY$303,IF($AF$3="BRUT",$AZ$4:$AZ$303,$BA$4:$BA$303)),$AT$4:$AT$303,AL$2,$AU$4:$AU$303,AL$3,$AX$4:$AX$303,$AE17)</f>
        <v>0</v>
      </c>
      <c r="AM17" s="168">
        <f>SUMIFS(IF($AF$3="NET",$AY$4:$AY$303,IF($AF$3="BRUT",$AZ$4:$AZ$303,$BA$4:$BA$303)),$AT$4:$AT$303,AM$2,$AU$4:$AU$303,AM$3,$AX$4:$AX$303,$AE17)</f>
        <v>0</v>
      </c>
      <c r="AN17" s="168">
        <f>SUMIFS(IF($AF$3="NET",$AY$4:$AY$303,IF($AF$3="BRUT",$AZ$4:$AZ$303,$BA$4:$BA$303)),$AT$4:$AT$303,AN$2,$AU$4:$AU$303,AN$3,$AX$4:$AX$303,$AE17)</f>
        <v>0</v>
      </c>
      <c r="AO17" s="168">
        <f>SUMIFS(IF($AF$3="NET",$AY$4:$AY$303,IF($AF$3="BRUT",$AZ$4:$AZ$303,$BA$4:$BA$303)),$AT$4:$AT$303,AO$2,$AU$4:$AU$303,AO$3,$AX$4:$AX$303,$AE17)</f>
        <v>0</v>
      </c>
      <c r="AP17" s="168">
        <f>SUMIFS(IF($AF$3="NET",$AY$4:$AY$303,IF($AF$3="BRUT",$AZ$4:$AZ$303,$BA$4:$BA$303)),$AT$4:$AT$303,AP$2,$AU$4:$AU$303,AP$3,$AX$4:$AX$303,$AE17)</f>
        <v>0</v>
      </c>
      <c r="AT17" t="str">
        <f>'Bourges 04-03'!$D$2</f>
        <v>Bourges</v>
      </c>
      <c r="AU17" s="155">
        <f>'Bourges 04-03'!$D$3</f>
        <v>44989</v>
      </c>
      <c r="AV17" t="str">
        <f>'Bourges 04-03'!C24</f>
        <v>MICHEL</v>
      </c>
      <c r="AW17" t="str">
        <f>'Bourges 04-03'!D24</f>
        <v>Eric</v>
      </c>
      <c r="AX17" t="str">
        <f t="shared" si="20"/>
        <v>MICHEL Eric</v>
      </c>
      <c r="AY17" s="1">
        <f>'Bourges 04-03'!AH24</f>
        <v>4</v>
      </c>
      <c r="AZ17" s="1">
        <f>'Bourges 04-03'!AM24</f>
        <v>2</v>
      </c>
      <c r="BA17" s="1">
        <f>'Bourges 04-03'!AR24</f>
        <v>1</v>
      </c>
    </row>
    <row r="18" spans="2:53" x14ac:dyDescent="0.25">
      <c r="B18" s="217">
        <v>15</v>
      </c>
      <c r="C18" s="215" t="s">
        <v>124</v>
      </c>
      <c r="D18" s="167">
        <f>SUM(E18:N18)</f>
        <v>6</v>
      </c>
      <c r="E18" s="168">
        <f>SUMIFS(IF($D$3="NET",$AY$4:$AY$303,IF($D$3="BRUT",$AZ$4:$AZ$303,$BA$4:$BA$303)),$AT$4:$AT$303,E$2,$AU$4:$AU$303,E$3,$AX$4:$AX$303,$C18)</f>
        <v>6</v>
      </c>
      <c r="F18" s="168">
        <f>SUMIFS(IF($D$3="NET",$AY$4:$AY$303,IF($D$3="BRUT",$AZ$4:$AZ$303,$BA$4:$BA$303)),$AT$4:$AT$303,F$2,$AU$4:$AU$303,F$3,$AX$4:$AX$303,$C18)</f>
        <v>0</v>
      </c>
      <c r="G18" s="168">
        <f>SUMIFS(IF($D$3="NET",$AY$4:$AY$303,IF($D$3="BRUT",$AZ$4:$AZ$303,$BA$4:$BA$303)),$AT$4:$AT$303,G$2,$AU$4:$AU$303,G$3,$AX$4:$AX$303,$C18)</f>
        <v>0</v>
      </c>
      <c r="H18" s="168">
        <f>SUMIFS(IF($D$3="NET",$AY$4:$AY$303,IF($D$3="BRUT",$AZ$4:$AZ$303,$BA$4:$BA$303)),$AT$4:$AT$303,H$2,$AU$4:$AU$303,H$3,$AX$4:$AX$303,$C18)</f>
        <v>0</v>
      </c>
      <c r="I18" s="168">
        <f>SUMIFS(IF($D$3="NET",$AY$4:$AY$303,IF($D$3="BRUT",$AZ$4:$AZ$303,$BA$4:$BA$303)),$AT$4:$AT$303,I$2,$AU$4:$AU$303,I$3,$AX$4:$AX$303,$C18)</f>
        <v>0</v>
      </c>
      <c r="J18" s="168">
        <f>SUMIFS(IF($D$3="NET",$AY$4:$AY$303,IF($D$3="BRUT",$AZ$4:$AZ$303,$BA$4:$BA$303)),$AT$4:$AT$303,J$2,$AU$4:$AU$303,J$3,$AX$4:$AX$303,$C18)</f>
        <v>0</v>
      </c>
      <c r="K18" s="168">
        <f>SUMIFS(IF($D$3="NET",$AY$4:$AY$303,IF($D$3="BRUT",$AZ$4:$AZ$303,$BA$4:$BA$303)),$AT$4:$AT$303,K$2,$AU$4:$AU$303,K$3,$AX$4:$AX$303,$C18)</f>
        <v>0</v>
      </c>
      <c r="L18" s="168">
        <f>SUMIFS(IF($D$3="NET",$AY$4:$AY$303,IF($D$3="BRUT",$AZ$4:$AZ$303,$BA$4:$BA$303)),$AT$4:$AT$303,L$2,$AU$4:$AU$303,L$3,$AX$4:$AX$303,$C18)</f>
        <v>0</v>
      </c>
      <c r="M18" s="168">
        <f>SUMIFS(IF($D$3="NET",$AY$4:$AY$303,IF($D$3="BRUT",$AZ$4:$AZ$303,$BA$4:$BA$303)),$AT$4:$AT$303,M$2,$AU$4:$AU$303,M$3,$AX$4:$AX$303,$C18)</f>
        <v>0</v>
      </c>
      <c r="N18" s="168">
        <f>SUMIFS(IF($D$3="NET",$AY$4:$AY$303,IF($D$3="BRUT",$AZ$4:$AZ$303,$BA$4:$BA$303)),$AT$4:$AT$303,N$2,$AU$4:$AU$303,N$3,$AX$4:$AX$303,$C18)</f>
        <v>0</v>
      </c>
      <c r="P18" s="217">
        <v>15</v>
      </c>
      <c r="Q18" s="215" t="s">
        <v>127</v>
      </c>
      <c r="R18" s="167">
        <f>SUM(S18:AB18)</f>
        <v>9</v>
      </c>
      <c r="S18" s="168">
        <f>SUMIFS(IF($R$3="NET",$AY$4:$AY$303,IF($R$3="BRUT",$AZ$4:$AZ$303,$BA$4:$BA$303)),$AT$4:$AT$303,S$2,$AU$4:$AU$303,S$3,$AX$4:$AX$303,$Q18)</f>
        <v>1</v>
      </c>
      <c r="T18" s="168">
        <f>SUMIFS(IF($R$3="NET",$AY$4:$AY$303,IF($R$3="BRUT",$AZ$4:$AZ$303,$BA$4:$BA$303)),$AT$4:$AT$303,T$2,$AU$4:$AU$303,T$3,$AX$4:$AX$303,$Q18)</f>
        <v>3</v>
      </c>
      <c r="U18" s="168">
        <f>SUMIFS(IF($R$3="NET",$AY$4:$AY$303,IF($R$3="BRUT",$AZ$4:$AZ$303,$BA$4:$BA$303)),$AT$4:$AT$303,U$2,$AU$4:$AU$303,U$3,$AX$4:$AX$303,$Q18)</f>
        <v>2</v>
      </c>
      <c r="V18" s="168">
        <f>SUMIFS(IF($R$3="NET",$AY$4:$AY$303,IF($R$3="BRUT",$AZ$4:$AZ$303,$BA$4:$BA$303)),$AT$4:$AT$303,V$2,$AU$4:$AU$303,V$3,$AX$4:$AX$303,$Q18)</f>
        <v>3</v>
      </c>
      <c r="W18" s="168">
        <f>SUMIFS(IF($R$3="NET",$AY$4:$AY$303,IF($R$3="BRUT",$AZ$4:$AZ$303,$BA$4:$BA$303)),$AT$4:$AT$303,W$2,$AU$4:$AU$303,W$3,$AX$4:$AX$303,$Q18)</f>
        <v>0</v>
      </c>
      <c r="X18" s="168">
        <f>SUMIFS(IF($R$3="NET",$AY$4:$AY$303,IF($R$3="BRUT",$AZ$4:$AZ$303,$BA$4:$BA$303)),$AT$4:$AT$303,X$2,$AU$4:$AU$303,X$3,$AX$4:$AX$303,$Q18)</f>
        <v>0</v>
      </c>
      <c r="Y18" s="168">
        <f>SUMIFS(IF($R$3="NET",$AY$4:$AY$303,IF($R$3="BRUT",$AZ$4:$AZ$303,$BA$4:$BA$303)),$AT$4:$AT$303,Y$2,$AU$4:$AU$303,Y$3,$AX$4:$AX$303,$Q18)</f>
        <v>0</v>
      </c>
      <c r="Z18" s="168">
        <f>SUMIFS(IF($R$3="NET",$AY$4:$AY$303,IF($R$3="BRUT",$AZ$4:$AZ$303,$BA$4:$BA$303)),$AT$4:$AT$303,Z$2,$AU$4:$AU$303,Z$3,$AX$4:$AX$303,$Q18)</f>
        <v>0</v>
      </c>
      <c r="AA18" s="168">
        <f>SUMIFS(IF($R$3="NET",$AY$4:$AY$303,IF($R$3="BRUT",$AZ$4:$AZ$303,$BA$4:$BA$303)),$AT$4:$AT$303,AA$2,$AU$4:$AU$303,AA$3,$AX$4:$AX$303,$Q18)</f>
        <v>0</v>
      </c>
      <c r="AB18" s="168">
        <f>SUMIFS(IF($R$3="NET",$AY$4:$AY$303,IF($R$3="BRUT",$AZ$4:$AZ$303,$BA$4:$BA$303)),$AT$4:$AT$303,AB$2,$AU$4:$AU$303,AB$3,$AX$4:$AX$303,$Q18)</f>
        <v>0</v>
      </c>
      <c r="AD18" s="217">
        <v>15</v>
      </c>
      <c r="AE18" s="215" t="s">
        <v>26</v>
      </c>
      <c r="AF18" s="167">
        <f>SUM(AG18:AP18)</f>
        <v>9</v>
      </c>
      <c r="AG18" s="168">
        <f>SUMIFS(IF($AF$3="NET",$AY$4:$AY$303,IF($AF$3="BRUT",$AZ$4:$AZ$303,$BA$4:$BA$303)),$AT$4:$AT$303,AG$2,$AU$4:$AU$303,AG$3,$AX$4:$AX$303,$AE18)</f>
        <v>9</v>
      </c>
      <c r="AH18" s="168">
        <f>SUMIFS(IF($AF$3="NET",$AY$4:$AY$303,IF($AF$3="BRUT",$AZ$4:$AZ$303,$BA$4:$BA$303)),$AT$4:$AT$303,AH$2,$AU$4:$AU$303,AH$3,$AX$4:$AX$303,$AE18)</f>
        <v>0</v>
      </c>
      <c r="AI18" s="168">
        <f>SUMIFS(IF($AF$3="NET",$AY$4:$AY$303,IF($AF$3="BRUT",$AZ$4:$AZ$303,$BA$4:$BA$303)),$AT$4:$AT$303,AI$2,$AU$4:$AU$303,AI$3,$AX$4:$AX$303,$AE18)</f>
        <v>0</v>
      </c>
      <c r="AJ18" s="168">
        <f>SUMIFS(IF($AF$3="NET",$AY$4:$AY$303,IF($AF$3="BRUT",$AZ$4:$AZ$303,$BA$4:$BA$303)),$AT$4:$AT$303,AJ$2,$AU$4:$AU$303,AJ$3,$AX$4:$AX$303,$AE18)</f>
        <v>0</v>
      </c>
      <c r="AK18" s="168">
        <f>SUMIFS(IF($AF$3="NET",$AY$4:$AY$303,IF($AF$3="BRUT",$AZ$4:$AZ$303,$BA$4:$BA$303)),$AT$4:$AT$303,AK$2,$AU$4:$AU$303,AK$3,$AX$4:$AX$303,$AE18)</f>
        <v>0</v>
      </c>
      <c r="AL18" s="168">
        <f>SUMIFS(IF($AF$3="NET",$AY$4:$AY$303,IF($AF$3="BRUT",$AZ$4:$AZ$303,$BA$4:$BA$303)),$AT$4:$AT$303,AL$2,$AU$4:$AU$303,AL$3,$AX$4:$AX$303,$AE18)</f>
        <v>0</v>
      </c>
      <c r="AM18" s="168">
        <f>SUMIFS(IF($AF$3="NET",$AY$4:$AY$303,IF($AF$3="BRUT",$AZ$4:$AZ$303,$BA$4:$BA$303)),$AT$4:$AT$303,AM$2,$AU$4:$AU$303,AM$3,$AX$4:$AX$303,$AE18)</f>
        <v>0</v>
      </c>
      <c r="AN18" s="168">
        <f>SUMIFS(IF($AF$3="NET",$AY$4:$AY$303,IF($AF$3="BRUT",$AZ$4:$AZ$303,$BA$4:$BA$303)),$AT$4:$AT$303,AN$2,$AU$4:$AU$303,AN$3,$AX$4:$AX$303,$AE18)</f>
        <v>0</v>
      </c>
      <c r="AO18" s="168">
        <f>SUMIFS(IF($AF$3="NET",$AY$4:$AY$303,IF($AF$3="BRUT",$AZ$4:$AZ$303,$BA$4:$BA$303)),$AT$4:$AT$303,AO$2,$AU$4:$AU$303,AO$3,$AX$4:$AX$303,$AE18)</f>
        <v>0</v>
      </c>
      <c r="AP18" s="168">
        <f>SUMIFS(IF($AF$3="NET",$AY$4:$AY$303,IF($AF$3="BRUT",$AZ$4:$AZ$303,$BA$4:$BA$303)),$AT$4:$AT$303,AP$2,$AU$4:$AU$303,AP$3,$AX$4:$AX$303,$AE18)</f>
        <v>0</v>
      </c>
      <c r="AT18" t="str">
        <f>'Bourges 04-03'!$D$2</f>
        <v>Bourges</v>
      </c>
      <c r="AU18" s="155">
        <f>'Bourges 04-03'!$D$3</f>
        <v>44989</v>
      </c>
      <c r="AV18" t="str">
        <f>'Bourges 04-03'!C25</f>
        <v>GAILLARD</v>
      </c>
      <c r="AW18" t="str">
        <f>'Bourges 04-03'!D25</f>
        <v>Fred</v>
      </c>
      <c r="AX18" t="str">
        <f t="shared" si="20"/>
        <v>GAILLARD Fred</v>
      </c>
      <c r="AY18" s="1">
        <f>'Bourges 04-03'!AH25</f>
        <v>30</v>
      </c>
      <c r="AZ18" s="1">
        <f>'Bourges 04-03'!AM25</f>
        <v>2</v>
      </c>
      <c r="BA18" s="1">
        <f>'Bourges 04-03'!AR25</f>
        <v>1</v>
      </c>
    </row>
    <row r="19" spans="2:53" x14ac:dyDescent="0.25">
      <c r="B19" s="217">
        <v>16</v>
      </c>
      <c r="C19" s="215" t="s">
        <v>131</v>
      </c>
      <c r="D19" s="167">
        <f>SUM(E19:N19)</f>
        <v>6</v>
      </c>
      <c r="E19" s="168">
        <f>SUMIFS(IF($D$3="NET",$AY$4:$AY$303,IF($D$3="BRUT",$AZ$4:$AZ$303,$BA$4:$BA$303)),$AT$4:$AT$303,E$2,$AU$4:$AU$303,E$3,$AX$4:$AX$303,$C19)</f>
        <v>0</v>
      </c>
      <c r="F19" s="168">
        <f>SUMIFS(IF($D$3="NET",$AY$4:$AY$303,IF($D$3="BRUT",$AZ$4:$AZ$303,$BA$4:$BA$303)),$AT$4:$AT$303,F$2,$AU$4:$AU$303,F$3,$AX$4:$AX$303,$C19)</f>
        <v>1</v>
      </c>
      <c r="G19" s="168">
        <f>SUMIFS(IF($D$3="NET",$AY$4:$AY$303,IF($D$3="BRUT",$AZ$4:$AZ$303,$BA$4:$BA$303)),$AT$4:$AT$303,G$2,$AU$4:$AU$303,G$3,$AX$4:$AX$303,$C19)</f>
        <v>3</v>
      </c>
      <c r="H19" s="168">
        <f>SUMIFS(IF($D$3="NET",$AY$4:$AY$303,IF($D$3="BRUT",$AZ$4:$AZ$303,$BA$4:$BA$303)),$AT$4:$AT$303,H$2,$AU$4:$AU$303,H$3,$AX$4:$AX$303,$C19)</f>
        <v>2</v>
      </c>
      <c r="I19" s="168">
        <f>SUMIFS(IF($D$3="NET",$AY$4:$AY$303,IF($D$3="BRUT",$AZ$4:$AZ$303,$BA$4:$BA$303)),$AT$4:$AT$303,I$2,$AU$4:$AU$303,I$3,$AX$4:$AX$303,$C19)</f>
        <v>0</v>
      </c>
      <c r="J19" s="168">
        <f>SUMIFS(IF($D$3="NET",$AY$4:$AY$303,IF($D$3="BRUT",$AZ$4:$AZ$303,$BA$4:$BA$303)),$AT$4:$AT$303,J$2,$AU$4:$AU$303,J$3,$AX$4:$AX$303,$C19)</f>
        <v>0</v>
      </c>
      <c r="K19" s="168">
        <f>SUMIFS(IF($D$3="NET",$AY$4:$AY$303,IF($D$3="BRUT",$AZ$4:$AZ$303,$BA$4:$BA$303)),$AT$4:$AT$303,K$2,$AU$4:$AU$303,K$3,$AX$4:$AX$303,$C19)</f>
        <v>0</v>
      </c>
      <c r="L19" s="168">
        <f>SUMIFS(IF($D$3="NET",$AY$4:$AY$303,IF($D$3="BRUT",$AZ$4:$AZ$303,$BA$4:$BA$303)),$AT$4:$AT$303,L$2,$AU$4:$AU$303,L$3,$AX$4:$AX$303,$C19)</f>
        <v>0</v>
      </c>
      <c r="M19" s="168">
        <f>SUMIFS(IF($D$3="NET",$AY$4:$AY$303,IF($D$3="BRUT",$AZ$4:$AZ$303,$BA$4:$BA$303)),$AT$4:$AT$303,M$2,$AU$4:$AU$303,M$3,$AX$4:$AX$303,$C19)</f>
        <v>0</v>
      </c>
      <c r="N19" s="168">
        <f>SUMIFS(IF($D$3="NET",$AY$4:$AY$303,IF($D$3="BRUT",$AZ$4:$AZ$303,$BA$4:$BA$303)),$AT$4:$AT$303,N$2,$AU$4:$AU$303,N$3,$AX$4:$AX$303,$C19)</f>
        <v>0</v>
      </c>
      <c r="P19" s="217">
        <v>16</v>
      </c>
      <c r="Q19" s="215" t="s">
        <v>22</v>
      </c>
      <c r="R19" s="167">
        <f>SUM(S19:AB19)</f>
        <v>8</v>
      </c>
      <c r="S19" s="168">
        <f>SUMIFS(IF($R$3="NET",$AY$4:$AY$303,IF($R$3="BRUT",$AZ$4:$AZ$303,$BA$4:$BA$303)),$AT$4:$AT$303,S$2,$AU$4:$AU$303,S$3,$AX$4:$AX$303,$Q19)</f>
        <v>8</v>
      </c>
      <c r="T19" s="168">
        <f>SUMIFS(IF($R$3="NET",$AY$4:$AY$303,IF($R$3="BRUT",$AZ$4:$AZ$303,$BA$4:$BA$303)),$AT$4:$AT$303,T$2,$AU$4:$AU$303,T$3,$AX$4:$AX$303,$Q19)</f>
        <v>0</v>
      </c>
      <c r="U19" s="168">
        <f>SUMIFS(IF($R$3="NET",$AY$4:$AY$303,IF($R$3="BRUT",$AZ$4:$AZ$303,$BA$4:$BA$303)),$AT$4:$AT$303,U$2,$AU$4:$AU$303,U$3,$AX$4:$AX$303,$Q19)</f>
        <v>0</v>
      </c>
      <c r="V19" s="168">
        <f>SUMIFS(IF($R$3="NET",$AY$4:$AY$303,IF($R$3="BRUT",$AZ$4:$AZ$303,$BA$4:$BA$303)),$AT$4:$AT$303,V$2,$AU$4:$AU$303,V$3,$AX$4:$AX$303,$Q19)</f>
        <v>0</v>
      </c>
      <c r="W19" s="168">
        <f>SUMIFS(IF($R$3="NET",$AY$4:$AY$303,IF($R$3="BRUT",$AZ$4:$AZ$303,$BA$4:$BA$303)),$AT$4:$AT$303,W$2,$AU$4:$AU$303,W$3,$AX$4:$AX$303,$Q19)</f>
        <v>0</v>
      </c>
      <c r="X19" s="168">
        <f>SUMIFS(IF($R$3="NET",$AY$4:$AY$303,IF($R$3="BRUT",$AZ$4:$AZ$303,$BA$4:$BA$303)),$AT$4:$AT$303,X$2,$AU$4:$AU$303,X$3,$AX$4:$AX$303,$Q19)</f>
        <v>0</v>
      </c>
      <c r="Y19" s="168">
        <f>SUMIFS(IF($R$3="NET",$AY$4:$AY$303,IF($R$3="BRUT",$AZ$4:$AZ$303,$BA$4:$BA$303)),$AT$4:$AT$303,Y$2,$AU$4:$AU$303,Y$3,$AX$4:$AX$303,$Q19)</f>
        <v>0</v>
      </c>
      <c r="Z19" s="168">
        <f>SUMIFS(IF($R$3="NET",$AY$4:$AY$303,IF($R$3="BRUT",$AZ$4:$AZ$303,$BA$4:$BA$303)),$AT$4:$AT$303,Z$2,$AU$4:$AU$303,Z$3,$AX$4:$AX$303,$Q19)</f>
        <v>0</v>
      </c>
      <c r="AA19" s="168">
        <f>SUMIFS(IF($R$3="NET",$AY$4:$AY$303,IF($R$3="BRUT",$AZ$4:$AZ$303,$BA$4:$BA$303)),$AT$4:$AT$303,AA$2,$AU$4:$AU$303,AA$3,$AX$4:$AX$303,$Q19)</f>
        <v>0</v>
      </c>
      <c r="AB19" s="168">
        <f>SUMIFS(IF($R$3="NET",$AY$4:$AY$303,IF($R$3="BRUT",$AZ$4:$AZ$303,$BA$4:$BA$303)),$AT$4:$AT$303,AB$2,$AU$4:$AU$303,AB$3,$AX$4:$AX$303,$Q19)</f>
        <v>0</v>
      </c>
      <c r="AD19" s="217">
        <v>16</v>
      </c>
      <c r="AE19" s="215" t="s">
        <v>22</v>
      </c>
      <c r="AF19" s="167">
        <f>SUM(AG19:AP19)</f>
        <v>8</v>
      </c>
      <c r="AG19" s="168">
        <f>SUMIFS(IF($AF$3="NET",$AY$4:$AY$303,IF($AF$3="BRUT",$AZ$4:$AZ$303,$BA$4:$BA$303)),$AT$4:$AT$303,AG$2,$AU$4:$AU$303,AG$3,$AX$4:$AX$303,$AE19)</f>
        <v>8</v>
      </c>
      <c r="AH19" s="168">
        <f>SUMIFS(IF($AF$3="NET",$AY$4:$AY$303,IF($AF$3="BRUT",$AZ$4:$AZ$303,$BA$4:$BA$303)),$AT$4:$AT$303,AH$2,$AU$4:$AU$303,AH$3,$AX$4:$AX$303,$AE19)</f>
        <v>0</v>
      </c>
      <c r="AI19" s="168">
        <f>SUMIFS(IF($AF$3="NET",$AY$4:$AY$303,IF($AF$3="BRUT",$AZ$4:$AZ$303,$BA$4:$BA$303)),$AT$4:$AT$303,AI$2,$AU$4:$AU$303,AI$3,$AX$4:$AX$303,$AE19)</f>
        <v>0</v>
      </c>
      <c r="AJ19" s="168">
        <f>SUMIFS(IF($AF$3="NET",$AY$4:$AY$303,IF($AF$3="BRUT",$AZ$4:$AZ$303,$BA$4:$BA$303)),$AT$4:$AT$303,AJ$2,$AU$4:$AU$303,AJ$3,$AX$4:$AX$303,$AE19)</f>
        <v>0</v>
      </c>
      <c r="AK19" s="168">
        <f>SUMIFS(IF($AF$3="NET",$AY$4:$AY$303,IF($AF$3="BRUT",$AZ$4:$AZ$303,$BA$4:$BA$303)),$AT$4:$AT$303,AK$2,$AU$4:$AU$303,AK$3,$AX$4:$AX$303,$AE19)</f>
        <v>0</v>
      </c>
      <c r="AL19" s="168">
        <f>SUMIFS(IF($AF$3="NET",$AY$4:$AY$303,IF($AF$3="BRUT",$AZ$4:$AZ$303,$BA$4:$BA$303)),$AT$4:$AT$303,AL$2,$AU$4:$AU$303,AL$3,$AX$4:$AX$303,$AE19)</f>
        <v>0</v>
      </c>
      <c r="AM19" s="168">
        <f>SUMIFS(IF($AF$3="NET",$AY$4:$AY$303,IF($AF$3="BRUT",$AZ$4:$AZ$303,$BA$4:$BA$303)),$AT$4:$AT$303,AM$2,$AU$4:$AU$303,AM$3,$AX$4:$AX$303,$AE19)</f>
        <v>0</v>
      </c>
      <c r="AN19" s="168">
        <f>SUMIFS(IF($AF$3="NET",$AY$4:$AY$303,IF($AF$3="BRUT",$AZ$4:$AZ$303,$BA$4:$BA$303)),$AT$4:$AT$303,AN$2,$AU$4:$AU$303,AN$3,$AX$4:$AX$303,$AE19)</f>
        <v>0</v>
      </c>
      <c r="AO19" s="168">
        <f>SUMIFS(IF($AF$3="NET",$AY$4:$AY$303,IF($AF$3="BRUT",$AZ$4:$AZ$303,$BA$4:$BA$303)),$AT$4:$AT$303,AO$2,$AU$4:$AU$303,AO$3,$AX$4:$AX$303,$AE19)</f>
        <v>0</v>
      </c>
      <c r="AP19" s="168">
        <f>SUMIFS(IF($AF$3="NET",$AY$4:$AY$303,IF($AF$3="BRUT",$AZ$4:$AZ$303,$BA$4:$BA$303)),$AT$4:$AT$303,AP$2,$AU$4:$AU$303,AP$3,$AX$4:$AX$303,$AE19)</f>
        <v>0</v>
      </c>
      <c r="AT19" t="str">
        <f>'Bourges 04-03'!$D$2</f>
        <v>Bourges</v>
      </c>
      <c r="AU19" s="155">
        <f>'Bourges 04-03'!$D$3</f>
        <v>44989</v>
      </c>
      <c r="AV19" t="str">
        <f>'Bourges 04-03'!C26</f>
        <v>DELOUCHE</v>
      </c>
      <c r="AW19" t="str">
        <f>'Bourges 04-03'!D26</f>
        <v>Yannick</v>
      </c>
      <c r="AX19" t="str">
        <f t="shared" si="20"/>
        <v>DELOUCHE Yannick</v>
      </c>
      <c r="AY19" s="1">
        <f>'Bourges 04-03'!AH26</f>
        <v>8</v>
      </c>
      <c r="AZ19" s="1">
        <f>'Bourges 04-03'!AM26</f>
        <v>1</v>
      </c>
      <c r="BA19" s="1">
        <f>'Bourges 04-03'!AR26</f>
        <v>1</v>
      </c>
    </row>
    <row r="20" spans="2:53" x14ac:dyDescent="0.25">
      <c r="B20" s="217">
        <v>17</v>
      </c>
      <c r="C20" s="215" t="s">
        <v>24</v>
      </c>
      <c r="D20" s="167">
        <f>SUM(E20:N20)</f>
        <v>4</v>
      </c>
      <c r="E20" s="168">
        <f>SUMIFS(IF($D$3="NET",$AY$4:$AY$303,IF($D$3="BRUT",$AZ$4:$AZ$303,$BA$4:$BA$303)),$AT$4:$AT$303,E$2,$AU$4:$AU$303,E$3,$AX$4:$AX$303,$C20)</f>
        <v>4</v>
      </c>
      <c r="F20" s="168">
        <f>SUMIFS(IF($D$3="NET",$AY$4:$AY$303,IF($D$3="BRUT",$AZ$4:$AZ$303,$BA$4:$BA$303)),$AT$4:$AT$303,F$2,$AU$4:$AU$303,F$3,$AX$4:$AX$303,$C20)</f>
        <v>0</v>
      </c>
      <c r="G20" s="168">
        <f>SUMIFS(IF($D$3="NET",$AY$4:$AY$303,IF($D$3="BRUT",$AZ$4:$AZ$303,$BA$4:$BA$303)),$AT$4:$AT$303,G$2,$AU$4:$AU$303,G$3,$AX$4:$AX$303,$C20)</f>
        <v>0</v>
      </c>
      <c r="H20" s="168">
        <f>SUMIFS(IF($D$3="NET",$AY$4:$AY$303,IF($D$3="BRUT",$AZ$4:$AZ$303,$BA$4:$BA$303)),$AT$4:$AT$303,H$2,$AU$4:$AU$303,H$3,$AX$4:$AX$303,$C20)</f>
        <v>0</v>
      </c>
      <c r="I20" s="168">
        <f>SUMIFS(IF($D$3="NET",$AY$4:$AY$303,IF($D$3="BRUT",$AZ$4:$AZ$303,$BA$4:$BA$303)),$AT$4:$AT$303,I$2,$AU$4:$AU$303,I$3,$AX$4:$AX$303,$C20)</f>
        <v>0</v>
      </c>
      <c r="J20" s="168">
        <f>SUMIFS(IF($D$3="NET",$AY$4:$AY$303,IF($D$3="BRUT",$AZ$4:$AZ$303,$BA$4:$BA$303)),$AT$4:$AT$303,J$2,$AU$4:$AU$303,J$3,$AX$4:$AX$303,$C20)</f>
        <v>0</v>
      </c>
      <c r="K20" s="168">
        <f>SUMIFS(IF($D$3="NET",$AY$4:$AY$303,IF($D$3="BRUT",$AZ$4:$AZ$303,$BA$4:$BA$303)),$AT$4:$AT$303,K$2,$AU$4:$AU$303,K$3,$AX$4:$AX$303,$C20)</f>
        <v>0</v>
      </c>
      <c r="L20" s="168">
        <f>SUMIFS(IF($D$3="NET",$AY$4:$AY$303,IF($D$3="BRUT",$AZ$4:$AZ$303,$BA$4:$BA$303)),$AT$4:$AT$303,L$2,$AU$4:$AU$303,L$3,$AX$4:$AX$303,$C20)</f>
        <v>0</v>
      </c>
      <c r="M20" s="168">
        <f>SUMIFS(IF($D$3="NET",$AY$4:$AY$303,IF($D$3="BRUT",$AZ$4:$AZ$303,$BA$4:$BA$303)),$AT$4:$AT$303,M$2,$AU$4:$AU$303,M$3,$AX$4:$AX$303,$C20)</f>
        <v>0</v>
      </c>
      <c r="N20" s="168">
        <f>SUMIFS(IF($D$3="NET",$AY$4:$AY$303,IF($D$3="BRUT",$AZ$4:$AZ$303,$BA$4:$BA$303)),$AT$4:$AT$303,N$2,$AU$4:$AU$303,N$3,$AX$4:$AX$303,$C20)</f>
        <v>0</v>
      </c>
      <c r="P20" s="217">
        <v>17</v>
      </c>
      <c r="Q20" s="215" t="s">
        <v>124</v>
      </c>
      <c r="R20" s="167">
        <f>SUM(S20:AB20)</f>
        <v>6</v>
      </c>
      <c r="S20" s="168">
        <f>SUMIFS(IF($R$3="NET",$AY$4:$AY$303,IF($R$3="BRUT",$AZ$4:$AZ$303,$BA$4:$BA$303)),$AT$4:$AT$303,S$2,$AU$4:$AU$303,S$3,$AX$4:$AX$303,$Q20)</f>
        <v>6</v>
      </c>
      <c r="T20" s="168">
        <f>SUMIFS(IF($R$3="NET",$AY$4:$AY$303,IF($R$3="BRUT",$AZ$4:$AZ$303,$BA$4:$BA$303)),$AT$4:$AT$303,T$2,$AU$4:$AU$303,T$3,$AX$4:$AX$303,$Q20)</f>
        <v>0</v>
      </c>
      <c r="U20" s="168">
        <f>SUMIFS(IF($R$3="NET",$AY$4:$AY$303,IF($R$3="BRUT",$AZ$4:$AZ$303,$BA$4:$BA$303)),$AT$4:$AT$303,U$2,$AU$4:$AU$303,U$3,$AX$4:$AX$303,$Q20)</f>
        <v>0</v>
      </c>
      <c r="V20" s="168">
        <f>SUMIFS(IF($R$3="NET",$AY$4:$AY$303,IF($R$3="BRUT",$AZ$4:$AZ$303,$BA$4:$BA$303)),$AT$4:$AT$303,V$2,$AU$4:$AU$303,V$3,$AX$4:$AX$303,$Q20)</f>
        <v>0</v>
      </c>
      <c r="W20" s="168">
        <f>SUMIFS(IF($R$3="NET",$AY$4:$AY$303,IF($R$3="BRUT",$AZ$4:$AZ$303,$BA$4:$BA$303)),$AT$4:$AT$303,W$2,$AU$4:$AU$303,W$3,$AX$4:$AX$303,$Q20)</f>
        <v>0</v>
      </c>
      <c r="X20" s="168">
        <f>SUMIFS(IF($R$3="NET",$AY$4:$AY$303,IF($R$3="BRUT",$AZ$4:$AZ$303,$BA$4:$BA$303)),$AT$4:$AT$303,X$2,$AU$4:$AU$303,X$3,$AX$4:$AX$303,$Q20)</f>
        <v>0</v>
      </c>
      <c r="Y20" s="168">
        <f>SUMIFS(IF($R$3="NET",$AY$4:$AY$303,IF($R$3="BRUT",$AZ$4:$AZ$303,$BA$4:$BA$303)),$AT$4:$AT$303,Y$2,$AU$4:$AU$303,Y$3,$AX$4:$AX$303,$Q20)</f>
        <v>0</v>
      </c>
      <c r="Z20" s="168">
        <f>SUMIFS(IF($R$3="NET",$AY$4:$AY$303,IF($R$3="BRUT",$AZ$4:$AZ$303,$BA$4:$BA$303)),$AT$4:$AT$303,Z$2,$AU$4:$AU$303,Z$3,$AX$4:$AX$303,$Q20)</f>
        <v>0</v>
      </c>
      <c r="AA20" s="168">
        <f>SUMIFS(IF($R$3="NET",$AY$4:$AY$303,IF($R$3="BRUT",$AZ$4:$AZ$303,$BA$4:$BA$303)),$AT$4:$AT$303,AA$2,$AU$4:$AU$303,AA$3,$AX$4:$AX$303,$Q20)</f>
        <v>0</v>
      </c>
      <c r="AB20" s="168">
        <f>SUMIFS(IF($R$3="NET",$AY$4:$AY$303,IF($R$3="BRUT",$AZ$4:$AZ$303,$BA$4:$BA$303)),$AT$4:$AT$303,AB$2,$AU$4:$AU$303,AB$3,$AX$4:$AX$303,$Q20)</f>
        <v>0</v>
      </c>
      <c r="AD20" s="217">
        <v>17</v>
      </c>
      <c r="AE20" s="215" t="s">
        <v>124</v>
      </c>
      <c r="AF20" s="167">
        <f>SUM(AG20:AP20)</f>
        <v>6</v>
      </c>
      <c r="AG20" s="168">
        <f>SUMIFS(IF($AF$3="NET",$AY$4:$AY$303,IF($AF$3="BRUT",$AZ$4:$AZ$303,$BA$4:$BA$303)),$AT$4:$AT$303,AG$2,$AU$4:$AU$303,AG$3,$AX$4:$AX$303,$AE20)</f>
        <v>6</v>
      </c>
      <c r="AH20" s="168">
        <f>SUMIFS(IF($AF$3="NET",$AY$4:$AY$303,IF($AF$3="BRUT",$AZ$4:$AZ$303,$BA$4:$BA$303)),$AT$4:$AT$303,AH$2,$AU$4:$AU$303,AH$3,$AX$4:$AX$303,$AE20)</f>
        <v>0</v>
      </c>
      <c r="AI20" s="168">
        <f>SUMIFS(IF($AF$3="NET",$AY$4:$AY$303,IF($AF$3="BRUT",$AZ$4:$AZ$303,$BA$4:$BA$303)),$AT$4:$AT$303,AI$2,$AU$4:$AU$303,AI$3,$AX$4:$AX$303,$AE20)</f>
        <v>0</v>
      </c>
      <c r="AJ20" s="168">
        <f>SUMIFS(IF($AF$3="NET",$AY$4:$AY$303,IF($AF$3="BRUT",$AZ$4:$AZ$303,$BA$4:$BA$303)),$AT$4:$AT$303,AJ$2,$AU$4:$AU$303,AJ$3,$AX$4:$AX$303,$AE20)</f>
        <v>0</v>
      </c>
      <c r="AK20" s="168">
        <f>SUMIFS(IF($AF$3="NET",$AY$4:$AY$303,IF($AF$3="BRUT",$AZ$4:$AZ$303,$BA$4:$BA$303)),$AT$4:$AT$303,AK$2,$AU$4:$AU$303,AK$3,$AX$4:$AX$303,$AE20)</f>
        <v>0</v>
      </c>
      <c r="AL20" s="168">
        <f>SUMIFS(IF($AF$3="NET",$AY$4:$AY$303,IF($AF$3="BRUT",$AZ$4:$AZ$303,$BA$4:$BA$303)),$AT$4:$AT$303,AL$2,$AU$4:$AU$303,AL$3,$AX$4:$AX$303,$AE20)</f>
        <v>0</v>
      </c>
      <c r="AM20" s="168">
        <f>SUMIFS(IF($AF$3="NET",$AY$4:$AY$303,IF($AF$3="BRUT",$AZ$4:$AZ$303,$BA$4:$BA$303)),$AT$4:$AT$303,AM$2,$AU$4:$AU$303,AM$3,$AX$4:$AX$303,$AE20)</f>
        <v>0</v>
      </c>
      <c r="AN20" s="168">
        <f>SUMIFS(IF($AF$3="NET",$AY$4:$AY$303,IF($AF$3="BRUT",$AZ$4:$AZ$303,$BA$4:$BA$303)),$AT$4:$AT$303,AN$2,$AU$4:$AU$303,AN$3,$AX$4:$AX$303,$AE20)</f>
        <v>0</v>
      </c>
      <c r="AO20" s="168">
        <f>SUMIFS(IF($AF$3="NET",$AY$4:$AY$303,IF($AF$3="BRUT",$AZ$4:$AZ$303,$BA$4:$BA$303)),$AT$4:$AT$303,AO$2,$AU$4:$AU$303,AO$3,$AX$4:$AX$303,$AE20)</f>
        <v>0</v>
      </c>
      <c r="AP20" s="168">
        <f>SUMIFS(IF($AF$3="NET",$AY$4:$AY$303,IF($AF$3="BRUT",$AZ$4:$AZ$303,$BA$4:$BA$303)),$AT$4:$AT$303,AP$2,$AU$4:$AU$303,AP$3,$AX$4:$AX$303,$AE20)</f>
        <v>0</v>
      </c>
      <c r="AT20" t="str">
        <f>'Bourges 04-03'!$D$2</f>
        <v>Bourges</v>
      </c>
      <c r="AU20" s="155">
        <f>'Bourges 04-03'!$D$3</f>
        <v>44989</v>
      </c>
      <c r="AV20" t="str">
        <f>'Bourges 04-03'!C27</f>
        <v>MORVAN</v>
      </c>
      <c r="AW20" t="str">
        <f>'Bourges 04-03'!D27</f>
        <v>Gilles</v>
      </c>
      <c r="AX20" t="str">
        <f t="shared" si="20"/>
        <v>MORVAN Gilles</v>
      </c>
      <c r="AY20" s="1">
        <f>'Bourges 04-03'!AH27</f>
        <v>5</v>
      </c>
      <c r="AZ20" s="1">
        <f>'Bourges 04-03'!AM27</f>
        <v>1</v>
      </c>
      <c r="BA20" s="1">
        <f>'Bourges 04-03'!AR27</f>
        <v>1</v>
      </c>
    </row>
    <row r="21" spans="2:53" x14ac:dyDescent="0.25">
      <c r="B21" s="217">
        <v>18</v>
      </c>
      <c r="C21" s="215" t="s">
        <v>28</v>
      </c>
      <c r="D21" s="167">
        <f>SUM(E21:N21)</f>
        <v>2</v>
      </c>
      <c r="E21" s="168">
        <f>SUMIFS(IF($D$3="NET",$AY$4:$AY$303,IF($D$3="BRUT",$AZ$4:$AZ$303,$BA$4:$BA$303)),$AT$4:$AT$303,E$2,$AU$4:$AU$303,E$3,$AX$4:$AX$303,$C21)</f>
        <v>2</v>
      </c>
      <c r="F21" s="168">
        <f>SUMIFS(IF($D$3="NET",$AY$4:$AY$303,IF($D$3="BRUT",$AZ$4:$AZ$303,$BA$4:$BA$303)),$AT$4:$AT$303,F$2,$AU$4:$AU$303,F$3,$AX$4:$AX$303,$C21)</f>
        <v>0</v>
      </c>
      <c r="G21" s="168">
        <f>SUMIFS(IF($D$3="NET",$AY$4:$AY$303,IF($D$3="BRUT",$AZ$4:$AZ$303,$BA$4:$BA$303)),$AT$4:$AT$303,G$2,$AU$4:$AU$303,G$3,$AX$4:$AX$303,$C21)</f>
        <v>0</v>
      </c>
      <c r="H21" s="168">
        <f>SUMIFS(IF($D$3="NET",$AY$4:$AY$303,IF($D$3="BRUT",$AZ$4:$AZ$303,$BA$4:$BA$303)),$AT$4:$AT$303,H$2,$AU$4:$AU$303,H$3,$AX$4:$AX$303,$C21)</f>
        <v>0</v>
      </c>
      <c r="I21" s="168">
        <f>SUMIFS(IF($D$3="NET",$AY$4:$AY$303,IF($D$3="BRUT",$AZ$4:$AZ$303,$BA$4:$BA$303)),$AT$4:$AT$303,I$2,$AU$4:$AU$303,I$3,$AX$4:$AX$303,$C21)</f>
        <v>0</v>
      </c>
      <c r="J21" s="168">
        <f>SUMIFS(IF($D$3="NET",$AY$4:$AY$303,IF($D$3="BRUT",$AZ$4:$AZ$303,$BA$4:$BA$303)),$AT$4:$AT$303,J$2,$AU$4:$AU$303,J$3,$AX$4:$AX$303,$C21)</f>
        <v>0</v>
      </c>
      <c r="K21" s="168">
        <f>SUMIFS(IF($D$3="NET",$AY$4:$AY$303,IF($D$3="BRUT",$AZ$4:$AZ$303,$BA$4:$BA$303)),$AT$4:$AT$303,K$2,$AU$4:$AU$303,K$3,$AX$4:$AX$303,$C21)</f>
        <v>0</v>
      </c>
      <c r="L21" s="168">
        <f>SUMIFS(IF($D$3="NET",$AY$4:$AY$303,IF($D$3="BRUT",$AZ$4:$AZ$303,$BA$4:$BA$303)),$AT$4:$AT$303,L$2,$AU$4:$AU$303,L$3,$AX$4:$AX$303,$C21)</f>
        <v>0</v>
      </c>
      <c r="M21" s="168">
        <f>SUMIFS(IF($D$3="NET",$AY$4:$AY$303,IF($D$3="BRUT",$AZ$4:$AZ$303,$BA$4:$BA$303)),$AT$4:$AT$303,M$2,$AU$4:$AU$303,M$3,$AX$4:$AX$303,$C21)</f>
        <v>0</v>
      </c>
      <c r="N21" s="168">
        <f>SUMIFS(IF($D$3="NET",$AY$4:$AY$303,IF($D$3="BRUT",$AZ$4:$AZ$303,$BA$4:$BA$303)),$AT$4:$AT$303,N$2,$AU$4:$AU$303,N$3,$AX$4:$AX$303,$C21)</f>
        <v>0</v>
      </c>
      <c r="P21" s="217">
        <v>18</v>
      </c>
      <c r="Q21" s="215" t="s">
        <v>33</v>
      </c>
      <c r="R21" s="167">
        <f>SUM(S21:AB21)</f>
        <v>4</v>
      </c>
      <c r="S21" s="168">
        <f>SUMIFS(IF($R$3="NET",$AY$4:$AY$303,IF($R$3="BRUT",$AZ$4:$AZ$303,$BA$4:$BA$303)),$AT$4:$AT$303,S$2,$AU$4:$AU$303,S$3,$AX$4:$AX$303,$Q21)</f>
        <v>4</v>
      </c>
      <c r="T21" s="168">
        <f>SUMIFS(IF($R$3="NET",$AY$4:$AY$303,IF($R$3="BRUT",$AZ$4:$AZ$303,$BA$4:$BA$303)),$AT$4:$AT$303,T$2,$AU$4:$AU$303,T$3,$AX$4:$AX$303,$Q21)</f>
        <v>0</v>
      </c>
      <c r="U21" s="168">
        <f>SUMIFS(IF($R$3="NET",$AY$4:$AY$303,IF($R$3="BRUT",$AZ$4:$AZ$303,$BA$4:$BA$303)),$AT$4:$AT$303,U$2,$AU$4:$AU$303,U$3,$AX$4:$AX$303,$Q21)</f>
        <v>0</v>
      </c>
      <c r="V21" s="168">
        <f>SUMIFS(IF($R$3="NET",$AY$4:$AY$303,IF($R$3="BRUT",$AZ$4:$AZ$303,$BA$4:$BA$303)),$AT$4:$AT$303,V$2,$AU$4:$AU$303,V$3,$AX$4:$AX$303,$Q21)</f>
        <v>0</v>
      </c>
      <c r="W21" s="168">
        <f>SUMIFS(IF($R$3="NET",$AY$4:$AY$303,IF($R$3="BRUT",$AZ$4:$AZ$303,$BA$4:$BA$303)),$AT$4:$AT$303,W$2,$AU$4:$AU$303,W$3,$AX$4:$AX$303,$Q21)</f>
        <v>0</v>
      </c>
      <c r="X21" s="168">
        <f>SUMIFS(IF($R$3="NET",$AY$4:$AY$303,IF($R$3="BRUT",$AZ$4:$AZ$303,$BA$4:$BA$303)),$AT$4:$AT$303,X$2,$AU$4:$AU$303,X$3,$AX$4:$AX$303,$Q21)</f>
        <v>0</v>
      </c>
      <c r="Y21" s="168">
        <f>SUMIFS(IF($R$3="NET",$AY$4:$AY$303,IF($R$3="BRUT",$AZ$4:$AZ$303,$BA$4:$BA$303)),$AT$4:$AT$303,Y$2,$AU$4:$AU$303,Y$3,$AX$4:$AX$303,$Q21)</f>
        <v>0</v>
      </c>
      <c r="Z21" s="168">
        <f>SUMIFS(IF($R$3="NET",$AY$4:$AY$303,IF($R$3="BRUT",$AZ$4:$AZ$303,$BA$4:$BA$303)),$AT$4:$AT$303,Z$2,$AU$4:$AU$303,Z$3,$AX$4:$AX$303,$Q21)</f>
        <v>0</v>
      </c>
      <c r="AA21" s="168">
        <f>SUMIFS(IF($R$3="NET",$AY$4:$AY$303,IF($R$3="BRUT",$AZ$4:$AZ$303,$BA$4:$BA$303)),$AT$4:$AT$303,AA$2,$AU$4:$AU$303,AA$3,$AX$4:$AX$303,$Q21)</f>
        <v>0</v>
      </c>
      <c r="AB21" s="168">
        <f>SUMIFS(IF($R$3="NET",$AY$4:$AY$303,IF($R$3="BRUT",$AZ$4:$AZ$303,$BA$4:$BA$303)),$AT$4:$AT$303,AB$2,$AU$4:$AU$303,AB$3,$AX$4:$AX$303,$Q21)</f>
        <v>0</v>
      </c>
      <c r="AD21" s="217">
        <v>18</v>
      </c>
      <c r="AE21" s="215" t="s">
        <v>125</v>
      </c>
      <c r="AF21" s="167">
        <f>SUM(AG21:AP21)</f>
        <v>4</v>
      </c>
      <c r="AG21" s="168">
        <f>SUMIFS(IF($AF$3="NET",$AY$4:$AY$303,IF($AF$3="BRUT",$AZ$4:$AZ$303,$BA$4:$BA$303)),$AT$4:$AT$303,AG$2,$AU$4:$AU$303,AG$3,$AX$4:$AX$303,$AE21)</f>
        <v>4</v>
      </c>
      <c r="AH21" s="168">
        <f>SUMIFS(IF($AF$3="NET",$AY$4:$AY$303,IF($AF$3="BRUT",$AZ$4:$AZ$303,$BA$4:$BA$303)),$AT$4:$AT$303,AH$2,$AU$4:$AU$303,AH$3,$AX$4:$AX$303,$AE21)</f>
        <v>0</v>
      </c>
      <c r="AI21" s="168">
        <f>SUMIFS(IF($AF$3="NET",$AY$4:$AY$303,IF($AF$3="BRUT",$AZ$4:$AZ$303,$BA$4:$BA$303)),$AT$4:$AT$303,AI$2,$AU$4:$AU$303,AI$3,$AX$4:$AX$303,$AE21)</f>
        <v>0</v>
      </c>
      <c r="AJ21" s="168">
        <f>SUMIFS(IF($AF$3="NET",$AY$4:$AY$303,IF($AF$3="BRUT",$AZ$4:$AZ$303,$BA$4:$BA$303)),$AT$4:$AT$303,AJ$2,$AU$4:$AU$303,AJ$3,$AX$4:$AX$303,$AE21)</f>
        <v>0</v>
      </c>
      <c r="AK21" s="168">
        <f>SUMIFS(IF($AF$3="NET",$AY$4:$AY$303,IF($AF$3="BRUT",$AZ$4:$AZ$303,$BA$4:$BA$303)),$AT$4:$AT$303,AK$2,$AU$4:$AU$303,AK$3,$AX$4:$AX$303,$AE21)</f>
        <v>0</v>
      </c>
      <c r="AL21" s="168">
        <f>SUMIFS(IF($AF$3="NET",$AY$4:$AY$303,IF($AF$3="BRUT",$AZ$4:$AZ$303,$BA$4:$BA$303)),$AT$4:$AT$303,AL$2,$AU$4:$AU$303,AL$3,$AX$4:$AX$303,$AE21)</f>
        <v>0</v>
      </c>
      <c r="AM21" s="168">
        <f>SUMIFS(IF($AF$3="NET",$AY$4:$AY$303,IF($AF$3="BRUT",$AZ$4:$AZ$303,$BA$4:$BA$303)),$AT$4:$AT$303,AM$2,$AU$4:$AU$303,AM$3,$AX$4:$AX$303,$AE21)</f>
        <v>0</v>
      </c>
      <c r="AN21" s="168">
        <f>SUMIFS(IF($AF$3="NET",$AY$4:$AY$303,IF($AF$3="BRUT",$AZ$4:$AZ$303,$BA$4:$BA$303)),$AT$4:$AT$303,AN$2,$AU$4:$AU$303,AN$3,$AX$4:$AX$303,$AE21)</f>
        <v>0</v>
      </c>
      <c r="AO21" s="168">
        <f>SUMIFS(IF($AF$3="NET",$AY$4:$AY$303,IF($AF$3="BRUT",$AZ$4:$AZ$303,$BA$4:$BA$303)),$AT$4:$AT$303,AO$2,$AU$4:$AU$303,AO$3,$AX$4:$AX$303,$AE21)</f>
        <v>0</v>
      </c>
      <c r="AP21" s="168">
        <f>SUMIFS(IF($AF$3="NET",$AY$4:$AY$303,IF($AF$3="BRUT",$AZ$4:$AZ$303,$BA$4:$BA$303)),$AT$4:$AT$303,AP$2,$AU$4:$AU$303,AP$3,$AX$4:$AX$303,$AE21)</f>
        <v>0</v>
      </c>
      <c r="AT21" t="str">
        <f>'Bourges 04-03'!$D$2</f>
        <v>Bourges</v>
      </c>
      <c r="AU21" s="155">
        <f>'Bourges 04-03'!$D$3</f>
        <v>44989</v>
      </c>
      <c r="AV21" t="str">
        <f>'Bourges 04-03'!C28</f>
        <v>VILATTE</v>
      </c>
      <c r="AW21" t="str">
        <f>'Bourges 04-03'!D28</f>
        <v>Joël</v>
      </c>
      <c r="AX21" t="str">
        <f t="shared" si="20"/>
        <v>VILATTE Joël</v>
      </c>
      <c r="AY21" s="1">
        <f>'Bourges 04-03'!AH28</f>
        <v>1</v>
      </c>
      <c r="AZ21" s="1">
        <f>'Bourges 04-03'!AM28</f>
        <v>1</v>
      </c>
      <c r="BA21" s="1">
        <f>'Bourges 04-03'!AR28</f>
        <v>1</v>
      </c>
    </row>
    <row r="22" spans="2:53" x14ac:dyDescent="0.25">
      <c r="B22" s="217">
        <v>19</v>
      </c>
      <c r="C22" s="215" t="s">
        <v>122</v>
      </c>
      <c r="D22" s="167">
        <f>SUM(E22:N22)</f>
        <v>1</v>
      </c>
      <c r="E22" s="168">
        <f>SUMIFS(IF($D$3="NET",$AY$4:$AY$303,IF($D$3="BRUT",$AZ$4:$AZ$303,$BA$4:$BA$303)),$AT$4:$AT$303,E$2,$AU$4:$AU$303,E$3,$AX$4:$AX$303,$C22)</f>
        <v>1</v>
      </c>
      <c r="F22" s="168">
        <f>SUMIFS(IF($D$3="NET",$AY$4:$AY$303,IF($D$3="BRUT",$AZ$4:$AZ$303,$BA$4:$BA$303)),$AT$4:$AT$303,F$2,$AU$4:$AU$303,F$3,$AX$4:$AX$303,$C22)</f>
        <v>0</v>
      </c>
      <c r="G22" s="168">
        <f>SUMIFS(IF($D$3="NET",$AY$4:$AY$303,IF($D$3="BRUT",$AZ$4:$AZ$303,$BA$4:$BA$303)),$AT$4:$AT$303,G$2,$AU$4:$AU$303,G$3,$AX$4:$AX$303,$C22)</f>
        <v>0</v>
      </c>
      <c r="H22" s="168">
        <f>SUMIFS(IF($D$3="NET",$AY$4:$AY$303,IF($D$3="BRUT",$AZ$4:$AZ$303,$BA$4:$BA$303)),$AT$4:$AT$303,H$2,$AU$4:$AU$303,H$3,$AX$4:$AX$303,$C22)</f>
        <v>0</v>
      </c>
      <c r="I22" s="168">
        <f>SUMIFS(IF($D$3="NET",$AY$4:$AY$303,IF($D$3="BRUT",$AZ$4:$AZ$303,$BA$4:$BA$303)),$AT$4:$AT$303,I$2,$AU$4:$AU$303,I$3,$AX$4:$AX$303,$C22)</f>
        <v>0</v>
      </c>
      <c r="J22" s="168">
        <f>SUMIFS(IF($D$3="NET",$AY$4:$AY$303,IF($D$3="BRUT",$AZ$4:$AZ$303,$BA$4:$BA$303)),$AT$4:$AT$303,J$2,$AU$4:$AU$303,J$3,$AX$4:$AX$303,$C22)</f>
        <v>0</v>
      </c>
      <c r="K22" s="168">
        <f>SUMIFS(IF($D$3="NET",$AY$4:$AY$303,IF($D$3="BRUT",$AZ$4:$AZ$303,$BA$4:$BA$303)),$AT$4:$AT$303,K$2,$AU$4:$AU$303,K$3,$AX$4:$AX$303,$C22)</f>
        <v>0</v>
      </c>
      <c r="L22" s="168">
        <f>SUMIFS(IF($D$3="NET",$AY$4:$AY$303,IF($D$3="BRUT",$AZ$4:$AZ$303,$BA$4:$BA$303)),$AT$4:$AT$303,L$2,$AU$4:$AU$303,L$3,$AX$4:$AX$303,$C22)</f>
        <v>0</v>
      </c>
      <c r="M22" s="168">
        <f>SUMIFS(IF($D$3="NET",$AY$4:$AY$303,IF($D$3="BRUT",$AZ$4:$AZ$303,$BA$4:$BA$303)),$AT$4:$AT$303,M$2,$AU$4:$AU$303,M$3,$AX$4:$AX$303,$C22)</f>
        <v>0</v>
      </c>
      <c r="N22" s="168">
        <f>SUMIFS(IF($D$3="NET",$AY$4:$AY$303,IF($D$3="BRUT",$AZ$4:$AZ$303,$BA$4:$BA$303)),$AT$4:$AT$303,N$2,$AU$4:$AU$303,N$3,$AX$4:$AX$303,$C22)</f>
        <v>0</v>
      </c>
      <c r="P22" s="217">
        <v>19</v>
      </c>
      <c r="Q22" s="215" t="s">
        <v>125</v>
      </c>
      <c r="R22" s="167">
        <f>SUM(S22:AB22)</f>
        <v>2</v>
      </c>
      <c r="S22" s="168">
        <f>SUMIFS(IF($R$3="NET",$AY$4:$AY$303,IF($R$3="BRUT",$AZ$4:$AZ$303,$BA$4:$BA$303)),$AT$4:$AT$303,S$2,$AU$4:$AU$303,S$3,$AX$4:$AX$303,$Q22)</f>
        <v>2</v>
      </c>
      <c r="T22" s="168">
        <f>SUMIFS(IF($R$3="NET",$AY$4:$AY$303,IF($R$3="BRUT",$AZ$4:$AZ$303,$BA$4:$BA$303)),$AT$4:$AT$303,T$2,$AU$4:$AU$303,T$3,$AX$4:$AX$303,$Q22)</f>
        <v>0</v>
      </c>
      <c r="U22" s="168">
        <f>SUMIFS(IF($R$3="NET",$AY$4:$AY$303,IF($R$3="BRUT",$AZ$4:$AZ$303,$BA$4:$BA$303)),$AT$4:$AT$303,U$2,$AU$4:$AU$303,U$3,$AX$4:$AX$303,$Q22)</f>
        <v>0</v>
      </c>
      <c r="V22" s="168">
        <f>SUMIFS(IF($R$3="NET",$AY$4:$AY$303,IF($R$3="BRUT",$AZ$4:$AZ$303,$BA$4:$BA$303)),$AT$4:$AT$303,V$2,$AU$4:$AU$303,V$3,$AX$4:$AX$303,$Q22)</f>
        <v>0</v>
      </c>
      <c r="W22" s="168">
        <f>SUMIFS(IF($R$3="NET",$AY$4:$AY$303,IF($R$3="BRUT",$AZ$4:$AZ$303,$BA$4:$BA$303)),$AT$4:$AT$303,W$2,$AU$4:$AU$303,W$3,$AX$4:$AX$303,$Q22)</f>
        <v>0</v>
      </c>
      <c r="X22" s="168">
        <f>SUMIFS(IF($R$3="NET",$AY$4:$AY$303,IF($R$3="BRUT",$AZ$4:$AZ$303,$BA$4:$BA$303)),$AT$4:$AT$303,X$2,$AU$4:$AU$303,X$3,$AX$4:$AX$303,$Q22)</f>
        <v>0</v>
      </c>
      <c r="Y22" s="168">
        <f>SUMIFS(IF($R$3="NET",$AY$4:$AY$303,IF($R$3="BRUT",$AZ$4:$AZ$303,$BA$4:$BA$303)),$AT$4:$AT$303,Y$2,$AU$4:$AU$303,Y$3,$AX$4:$AX$303,$Q22)</f>
        <v>0</v>
      </c>
      <c r="Z22" s="168">
        <f>SUMIFS(IF($R$3="NET",$AY$4:$AY$303,IF($R$3="BRUT",$AZ$4:$AZ$303,$BA$4:$BA$303)),$AT$4:$AT$303,Z$2,$AU$4:$AU$303,Z$3,$AX$4:$AX$303,$Q22)</f>
        <v>0</v>
      </c>
      <c r="AA22" s="168">
        <f>SUMIFS(IF($R$3="NET",$AY$4:$AY$303,IF($R$3="BRUT",$AZ$4:$AZ$303,$BA$4:$BA$303)),$AT$4:$AT$303,AA$2,$AU$4:$AU$303,AA$3,$AX$4:$AX$303,$Q22)</f>
        <v>0</v>
      </c>
      <c r="AB22" s="168">
        <f>SUMIFS(IF($R$3="NET",$AY$4:$AY$303,IF($R$3="BRUT",$AZ$4:$AZ$303,$BA$4:$BA$303)),$AT$4:$AT$303,AB$2,$AU$4:$AU$303,AB$3,$AX$4:$AX$303,$Q22)</f>
        <v>0</v>
      </c>
      <c r="AD22" s="217">
        <v>19</v>
      </c>
      <c r="AE22" s="215" t="s">
        <v>28</v>
      </c>
      <c r="AF22" s="167">
        <f>SUM(AG22:AP22)</f>
        <v>3</v>
      </c>
      <c r="AG22" s="168">
        <f>SUMIFS(IF($AF$3="NET",$AY$4:$AY$303,IF($AF$3="BRUT",$AZ$4:$AZ$303,$BA$4:$BA$303)),$AT$4:$AT$303,AG$2,$AU$4:$AU$303,AG$3,$AX$4:$AX$303,$AE22)</f>
        <v>3</v>
      </c>
      <c r="AH22" s="168">
        <f>SUMIFS(IF($AF$3="NET",$AY$4:$AY$303,IF($AF$3="BRUT",$AZ$4:$AZ$303,$BA$4:$BA$303)),$AT$4:$AT$303,AH$2,$AU$4:$AU$303,AH$3,$AX$4:$AX$303,$AE22)</f>
        <v>0</v>
      </c>
      <c r="AI22" s="168">
        <f>SUMIFS(IF($AF$3="NET",$AY$4:$AY$303,IF($AF$3="BRUT",$AZ$4:$AZ$303,$BA$4:$BA$303)),$AT$4:$AT$303,AI$2,$AU$4:$AU$303,AI$3,$AX$4:$AX$303,$AE22)</f>
        <v>0</v>
      </c>
      <c r="AJ22" s="168">
        <f>SUMIFS(IF($AF$3="NET",$AY$4:$AY$303,IF($AF$3="BRUT",$AZ$4:$AZ$303,$BA$4:$BA$303)),$AT$4:$AT$303,AJ$2,$AU$4:$AU$303,AJ$3,$AX$4:$AX$303,$AE22)</f>
        <v>0</v>
      </c>
      <c r="AK22" s="168">
        <f>SUMIFS(IF($AF$3="NET",$AY$4:$AY$303,IF($AF$3="BRUT",$AZ$4:$AZ$303,$BA$4:$BA$303)),$AT$4:$AT$303,AK$2,$AU$4:$AU$303,AK$3,$AX$4:$AX$303,$AE22)</f>
        <v>0</v>
      </c>
      <c r="AL22" s="168">
        <f>SUMIFS(IF($AF$3="NET",$AY$4:$AY$303,IF($AF$3="BRUT",$AZ$4:$AZ$303,$BA$4:$BA$303)),$AT$4:$AT$303,AL$2,$AU$4:$AU$303,AL$3,$AX$4:$AX$303,$AE22)</f>
        <v>0</v>
      </c>
      <c r="AM22" s="168">
        <f>SUMIFS(IF($AF$3="NET",$AY$4:$AY$303,IF($AF$3="BRUT",$AZ$4:$AZ$303,$BA$4:$BA$303)),$AT$4:$AT$303,AM$2,$AU$4:$AU$303,AM$3,$AX$4:$AX$303,$AE22)</f>
        <v>0</v>
      </c>
      <c r="AN22" s="168">
        <f>SUMIFS(IF($AF$3="NET",$AY$4:$AY$303,IF($AF$3="BRUT",$AZ$4:$AZ$303,$BA$4:$BA$303)),$AT$4:$AT$303,AN$2,$AU$4:$AU$303,AN$3,$AX$4:$AX$303,$AE22)</f>
        <v>0</v>
      </c>
      <c r="AO22" s="168">
        <f>SUMIFS(IF($AF$3="NET",$AY$4:$AY$303,IF($AF$3="BRUT",$AZ$4:$AZ$303,$BA$4:$BA$303)),$AT$4:$AT$303,AO$2,$AU$4:$AU$303,AO$3,$AX$4:$AX$303,$AE22)</f>
        <v>0</v>
      </c>
      <c r="AP22" s="168">
        <f>SUMIFS(IF($AF$3="NET",$AY$4:$AY$303,IF($AF$3="BRUT",$AZ$4:$AZ$303,$BA$4:$BA$303)),$AT$4:$AT$303,AP$2,$AU$4:$AU$303,AP$3,$AX$4:$AX$303,$AE22)</f>
        <v>0</v>
      </c>
      <c r="AT22" t="str">
        <f>'Bourges 04-03'!$D$2</f>
        <v>Bourges</v>
      </c>
      <c r="AU22" s="155">
        <f>'Bourges 04-03'!$D$3</f>
        <v>44989</v>
      </c>
      <c r="AV22">
        <f>'Bourges 04-03'!C29</f>
        <v>0</v>
      </c>
      <c r="AW22">
        <f>'Bourges 04-03'!D29</f>
        <v>0</v>
      </c>
      <c r="AX22" t="str">
        <f t="shared" si="20"/>
        <v>0 0</v>
      </c>
      <c r="AY22" s="1">
        <f>'Bourges 04-03'!AH29</f>
        <v>0</v>
      </c>
      <c r="AZ22" s="1">
        <f>'Bourges 04-03'!AM29</f>
        <v>0</v>
      </c>
      <c r="BA22" s="1">
        <f>'Bourges 04-03'!AR29</f>
        <v>0</v>
      </c>
    </row>
    <row r="23" spans="2:53" x14ac:dyDescent="0.25">
      <c r="B23" s="217">
        <v>20</v>
      </c>
      <c r="C23" s="215" t="s">
        <v>26</v>
      </c>
      <c r="D23" s="167">
        <f>SUM(E23:N23)</f>
        <v>1</v>
      </c>
      <c r="E23" s="168">
        <f>SUMIFS(IF($D$3="NET",$AY$4:$AY$303,IF($D$3="BRUT",$AZ$4:$AZ$303,$BA$4:$BA$303)),$AT$4:$AT$303,E$2,$AU$4:$AU$303,E$3,$AX$4:$AX$303,$C23)</f>
        <v>1</v>
      </c>
      <c r="F23" s="168">
        <f>SUMIFS(IF($D$3="NET",$AY$4:$AY$303,IF($D$3="BRUT",$AZ$4:$AZ$303,$BA$4:$BA$303)),$AT$4:$AT$303,F$2,$AU$4:$AU$303,F$3,$AX$4:$AX$303,$C23)</f>
        <v>0</v>
      </c>
      <c r="G23" s="168">
        <f>SUMIFS(IF($D$3="NET",$AY$4:$AY$303,IF($D$3="BRUT",$AZ$4:$AZ$303,$BA$4:$BA$303)),$AT$4:$AT$303,G$2,$AU$4:$AU$303,G$3,$AX$4:$AX$303,$C23)</f>
        <v>0</v>
      </c>
      <c r="H23" s="168">
        <f>SUMIFS(IF($D$3="NET",$AY$4:$AY$303,IF($D$3="BRUT",$AZ$4:$AZ$303,$BA$4:$BA$303)),$AT$4:$AT$303,H$2,$AU$4:$AU$303,H$3,$AX$4:$AX$303,$C23)</f>
        <v>0</v>
      </c>
      <c r="I23" s="168">
        <f>SUMIFS(IF($D$3="NET",$AY$4:$AY$303,IF($D$3="BRUT",$AZ$4:$AZ$303,$BA$4:$BA$303)),$AT$4:$AT$303,I$2,$AU$4:$AU$303,I$3,$AX$4:$AX$303,$C23)</f>
        <v>0</v>
      </c>
      <c r="J23" s="168">
        <f>SUMIFS(IF($D$3="NET",$AY$4:$AY$303,IF($D$3="BRUT",$AZ$4:$AZ$303,$BA$4:$BA$303)),$AT$4:$AT$303,J$2,$AU$4:$AU$303,J$3,$AX$4:$AX$303,$C23)</f>
        <v>0</v>
      </c>
      <c r="K23" s="168">
        <f>SUMIFS(IF($D$3="NET",$AY$4:$AY$303,IF($D$3="BRUT",$AZ$4:$AZ$303,$BA$4:$BA$303)),$AT$4:$AT$303,K$2,$AU$4:$AU$303,K$3,$AX$4:$AX$303,$C23)</f>
        <v>0</v>
      </c>
      <c r="L23" s="168">
        <f>SUMIFS(IF($D$3="NET",$AY$4:$AY$303,IF($D$3="BRUT",$AZ$4:$AZ$303,$BA$4:$BA$303)),$AT$4:$AT$303,L$2,$AU$4:$AU$303,L$3,$AX$4:$AX$303,$C23)</f>
        <v>0</v>
      </c>
      <c r="M23" s="168">
        <f>SUMIFS(IF($D$3="NET",$AY$4:$AY$303,IF($D$3="BRUT",$AZ$4:$AZ$303,$BA$4:$BA$303)),$AT$4:$AT$303,M$2,$AU$4:$AU$303,M$3,$AX$4:$AX$303,$C23)</f>
        <v>0</v>
      </c>
      <c r="N23" s="168">
        <f>SUMIFS(IF($D$3="NET",$AY$4:$AY$303,IF($D$3="BRUT",$AZ$4:$AZ$303,$BA$4:$BA$303)),$AT$4:$AT$303,N$2,$AU$4:$AU$303,N$3,$AX$4:$AX$303,$C23)</f>
        <v>0</v>
      </c>
      <c r="P23" s="217">
        <v>20</v>
      </c>
      <c r="Q23" s="215" t="s">
        <v>24</v>
      </c>
      <c r="R23" s="167">
        <f>SUM(S23:AB23)</f>
        <v>2</v>
      </c>
      <c r="S23" s="168">
        <f>SUMIFS(IF($R$3="NET",$AY$4:$AY$303,IF($R$3="BRUT",$AZ$4:$AZ$303,$BA$4:$BA$303)),$AT$4:$AT$303,S$2,$AU$4:$AU$303,S$3,$AX$4:$AX$303,$Q23)</f>
        <v>2</v>
      </c>
      <c r="T23" s="168">
        <f>SUMIFS(IF($R$3="NET",$AY$4:$AY$303,IF($R$3="BRUT",$AZ$4:$AZ$303,$BA$4:$BA$303)),$AT$4:$AT$303,T$2,$AU$4:$AU$303,T$3,$AX$4:$AX$303,$Q23)</f>
        <v>0</v>
      </c>
      <c r="U23" s="168">
        <f>SUMIFS(IF($R$3="NET",$AY$4:$AY$303,IF($R$3="BRUT",$AZ$4:$AZ$303,$BA$4:$BA$303)),$AT$4:$AT$303,U$2,$AU$4:$AU$303,U$3,$AX$4:$AX$303,$Q23)</f>
        <v>0</v>
      </c>
      <c r="V23" s="168">
        <f>SUMIFS(IF($R$3="NET",$AY$4:$AY$303,IF($R$3="BRUT",$AZ$4:$AZ$303,$BA$4:$BA$303)),$AT$4:$AT$303,V$2,$AU$4:$AU$303,V$3,$AX$4:$AX$303,$Q23)</f>
        <v>0</v>
      </c>
      <c r="W23" s="168">
        <f>SUMIFS(IF($R$3="NET",$AY$4:$AY$303,IF($R$3="BRUT",$AZ$4:$AZ$303,$BA$4:$BA$303)),$AT$4:$AT$303,W$2,$AU$4:$AU$303,W$3,$AX$4:$AX$303,$Q23)</f>
        <v>0</v>
      </c>
      <c r="X23" s="168">
        <f>SUMIFS(IF($R$3="NET",$AY$4:$AY$303,IF($R$3="BRUT",$AZ$4:$AZ$303,$BA$4:$BA$303)),$AT$4:$AT$303,X$2,$AU$4:$AU$303,X$3,$AX$4:$AX$303,$Q23)</f>
        <v>0</v>
      </c>
      <c r="Y23" s="168">
        <f>SUMIFS(IF($R$3="NET",$AY$4:$AY$303,IF($R$3="BRUT",$AZ$4:$AZ$303,$BA$4:$BA$303)),$AT$4:$AT$303,Y$2,$AU$4:$AU$303,Y$3,$AX$4:$AX$303,$Q23)</f>
        <v>0</v>
      </c>
      <c r="Z23" s="168">
        <f>SUMIFS(IF($R$3="NET",$AY$4:$AY$303,IF($R$3="BRUT",$AZ$4:$AZ$303,$BA$4:$BA$303)),$AT$4:$AT$303,Z$2,$AU$4:$AU$303,Z$3,$AX$4:$AX$303,$Q23)</f>
        <v>0</v>
      </c>
      <c r="AA23" s="168">
        <f>SUMIFS(IF($R$3="NET",$AY$4:$AY$303,IF($R$3="BRUT",$AZ$4:$AZ$303,$BA$4:$BA$303)),$AT$4:$AT$303,AA$2,$AU$4:$AU$303,AA$3,$AX$4:$AX$303,$Q23)</f>
        <v>0</v>
      </c>
      <c r="AB23" s="168">
        <f>SUMIFS(IF($R$3="NET",$AY$4:$AY$303,IF($R$3="BRUT",$AZ$4:$AZ$303,$BA$4:$BA$303)),$AT$4:$AT$303,AB$2,$AU$4:$AU$303,AB$3,$AX$4:$AX$303,$Q23)</f>
        <v>0</v>
      </c>
      <c r="AD23" s="217">
        <v>20</v>
      </c>
      <c r="AE23" s="215" t="s">
        <v>33</v>
      </c>
      <c r="AF23" s="167">
        <f>SUM(AG23:AP23)</f>
        <v>1</v>
      </c>
      <c r="AG23" s="168">
        <f>SUMIFS(IF($AF$3="NET",$AY$4:$AY$303,IF($AF$3="BRUT",$AZ$4:$AZ$303,$BA$4:$BA$303)),$AT$4:$AT$303,AG$2,$AU$4:$AU$303,AG$3,$AX$4:$AX$303,$AE23)</f>
        <v>1</v>
      </c>
      <c r="AH23" s="168">
        <f>SUMIFS(IF($AF$3="NET",$AY$4:$AY$303,IF($AF$3="BRUT",$AZ$4:$AZ$303,$BA$4:$BA$303)),$AT$4:$AT$303,AH$2,$AU$4:$AU$303,AH$3,$AX$4:$AX$303,$AE23)</f>
        <v>0</v>
      </c>
      <c r="AI23" s="168">
        <f>SUMIFS(IF($AF$3="NET",$AY$4:$AY$303,IF($AF$3="BRUT",$AZ$4:$AZ$303,$BA$4:$BA$303)),$AT$4:$AT$303,AI$2,$AU$4:$AU$303,AI$3,$AX$4:$AX$303,$AE23)</f>
        <v>0</v>
      </c>
      <c r="AJ23" s="168">
        <f>SUMIFS(IF($AF$3="NET",$AY$4:$AY$303,IF($AF$3="BRUT",$AZ$4:$AZ$303,$BA$4:$BA$303)),$AT$4:$AT$303,AJ$2,$AU$4:$AU$303,AJ$3,$AX$4:$AX$303,$AE23)</f>
        <v>0</v>
      </c>
      <c r="AK23" s="168">
        <f>SUMIFS(IF($AF$3="NET",$AY$4:$AY$303,IF($AF$3="BRUT",$AZ$4:$AZ$303,$BA$4:$BA$303)),$AT$4:$AT$303,AK$2,$AU$4:$AU$303,AK$3,$AX$4:$AX$303,$AE23)</f>
        <v>0</v>
      </c>
      <c r="AL23" s="168">
        <f>SUMIFS(IF($AF$3="NET",$AY$4:$AY$303,IF($AF$3="BRUT",$AZ$4:$AZ$303,$BA$4:$BA$303)),$AT$4:$AT$303,AL$2,$AU$4:$AU$303,AL$3,$AX$4:$AX$303,$AE23)</f>
        <v>0</v>
      </c>
      <c r="AM23" s="168">
        <f>SUMIFS(IF($AF$3="NET",$AY$4:$AY$303,IF($AF$3="BRUT",$AZ$4:$AZ$303,$BA$4:$BA$303)),$AT$4:$AT$303,AM$2,$AU$4:$AU$303,AM$3,$AX$4:$AX$303,$AE23)</f>
        <v>0</v>
      </c>
      <c r="AN23" s="168">
        <f>SUMIFS(IF($AF$3="NET",$AY$4:$AY$303,IF($AF$3="BRUT",$AZ$4:$AZ$303,$BA$4:$BA$303)),$AT$4:$AT$303,AN$2,$AU$4:$AU$303,AN$3,$AX$4:$AX$303,$AE23)</f>
        <v>0</v>
      </c>
      <c r="AO23" s="168">
        <f>SUMIFS(IF($AF$3="NET",$AY$4:$AY$303,IF($AF$3="BRUT",$AZ$4:$AZ$303,$BA$4:$BA$303)),$AT$4:$AT$303,AO$2,$AU$4:$AU$303,AO$3,$AX$4:$AX$303,$AE23)</f>
        <v>0</v>
      </c>
      <c r="AP23" s="168">
        <f>SUMIFS(IF($AF$3="NET",$AY$4:$AY$303,IF($AF$3="BRUT",$AZ$4:$AZ$303,$BA$4:$BA$303)),$AT$4:$AT$303,AP$2,$AU$4:$AU$303,AP$3,$AX$4:$AX$303,$AE23)</f>
        <v>0</v>
      </c>
      <c r="AT23" t="str">
        <f>'Bourges 04-03'!$D$2</f>
        <v>Bourges</v>
      </c>
      <c r="AU23" s="155">
        <f>'Bourges 04-03'!$D$3</f>
        <v>44989</v>
      </c>
      <c r="AV23">
        <f>'Bourges 04-03'!C30</f>
        <v>0</v>
      </c>
      <c r="AW23">
        <f>'Bourges 04-03'!D30</f>
        <v>0</v>
      </c>
      <c r="AX23" t="str">
        <f t="shared" si="20"/>
        <v>0 0</v>
      </c>
      <c r="AY23" s="1">
        <f>'Bourges 04-03'!AH30</f>
        <v>0</v>
      </c>
      <c r="AZ23" s="1">
        <f>'Bourges 04-03'!AM30</f>
        <v>0</v>
      </c>
      <c r="BA23" s="1">
        <f>'Bourges 04-03'!AR30</f>
        <v>0</v>
      </c>
    </row>
    <row r="24" spans="2:53" x14ac:dyDescent="0.25">
      <c r="B24" s="217">
        <v>21</v>
      </c>
      <c r="C24" s="215" t="s">
        <v>125</v>
      </c>
      <c r="D24" s="167">
        <f>SUM(E24:N24)</f>
        <v>1</v>
      </c>
      <c r="E24" s="168">
        <f>SUMIFS(IF($D$3="NET",$AY$4:$AY$303,IF($D$3="BRUT",$AZ$4:$AZ$303,$BA$4:$BA$303)),$AT$4:$AT$303,E$2,$AU$4:$AU$303,E$3,$AX$4:$AX$303,$C24)</f>
        <v>1</v>
      </c>
      <c r="F24" s="168">
        <f>SUMIFS(IF($D$3="NET",$AY$4:$AY$303,IF($D$3="BRUT",$AZ$4:$AZ$303,$BA$4:$BA$303)),$AT$4:$AT$303,F$2,$AU$4:$AU$303,F$3,$AX$4:$AX$303,$C24)</f>
        <v>0</v>
      </c>
      <c r="G24" s="168">
        <f>SUMIFS(IF($D$3="NET",$AY$4:$AY$303,IF($D$3="BRUT",$AZ$4:$AZ$303,$BA$4:$BA$303)),$AT$4:$AT$303,G$2,$AU$4:$AU$303,G$3,$AX$4:$AX$303,$C24)</f>
        <v>0</v>
      </c>
      <c r="H24" s="168">
        <f>SUMIFS(IF($D$3="NET",$AY$4:$AY$303,IF($D$3="BRUT",$AZ$4:$AZ$303,$BA$4:$BA$303)),$AT$4:$AT$303,H$2,$AU$4:$AU$303,H$3,$AX$4:$AX$303,$C24)</f>
        <v>0</v>
      </c>
      <c r="I24" s="168">
        <f>SUMIFS(IF($D$3="NET",$AY$4:$AY$303,IF($D$3="BRUT",$AZ$4:$AZ$303,$BA$4:$BA$303)),$AT$4:$AT$303,I$2,$AU$4:$AU$303,I$3,$AX$4:$AX$303,$C24)</f>
        <v>0</v>
      </c>
      <c r="J24" s="168">
        <f>SUMIFS(IF($D$3="NET",$AY$4:$AY$303,IF($D$3="BRUT",$AZ$4:$AZ$303,$BA$4:$BA$303)),$AT$4:$AT$303,J$2,$AU$4:$AU$303,J$3,$AX$4:$AX$303,$C24)</f>
        <v>0</v>
      </c>
      <c r="K24" s="168">
        <f>SUMIFS(IF($D$3="NET",$AY$4:$AY$303,IF($D$3="BRUT",$AZ$4:$AZ$303,$BA$4:$BA$303)),$AT$4:$AT$303,K$2,$AU$4:$AU$303,K$3,$AX$4:$AX$303,$C24)</f>
        <v>0</v>
      </c>
      <c r="L24" s="168">
        <f>SUMIFS(IF($D$3="NET",$AY$4:$AY$303,IF($D$3="BRUT",$AZ$4:$AZ$303,$BA$4:$BA$303)),$AT$4:$AT$303,L$2,$AU$4:$AU$303,L$3,$AX$4:$AX$303,$C24)</f>
        <v>0</v>
      </c>
      <c r="M24" s="168">
        <f>SUMIFS(IF($D$3="NET",$AY$4:$AY$303,IF($D$3="BRUT",$AZ$4:$AZ$303,$BA$4:$BA$303)),$AT$4:$AT$303,M$2,$AU$4:$AU$303,M$3,$AX$4:$AX$303,$C24)</f>
        <v>0</v>
      </c>
      <c r="N24" s="168">
        <f>SUMIFS(IF($D$3="NET",$AY$4:$AY$303,IF($D$3="BRUT",$AZ$4:$AZ$303,$BA$4:$BA$303)),$AT$4:$AT$303,N$2,$AU$4:$AU$303,N$3,$AX$4:$AX$303,$C24)</f>
        <v>0</v>
      </c>
      <c r="P24" s="217">
        <v>21</v>
      </c>
      <c r="Q24" s="215" t="s">
        <v>126</v>
      </c>
      <c r="R24" s="167">
        <f>SUM(S24:AB24)</f>
        <v>2</v>
      </c>
      <c r="S24" s="168">
        <f>SUMIFS(IF($R$3="NET",$AY$4:$AY$303,IF($R$3="BRUT",$AZ$4:$AZ$303,$BA$4:$BA$303)),$AT$4:$AT$303,S$2,$AU$4:$AU$303,S$3,$AX$4:$AX$303,$Q24)</f>
        <v>2</v>
      </c>
      <c r="T24" s="168">
        <f>SUMIFS(IF($R$3="NET",$AY$4:$AY$303,IF($R$3="BRUT",$AZ$4:$AZ$303,$BA$4:$BA$303)),$AT$4:$AT$303,T$2,$AU$4:$AU$303,T$3,$AX$4:$AX$303,$Q24)</f>
        <v>0</v>
      </c>
      <c r="U24" s="168">
        <f>SUMIFS(IF($R$3="NET",$AY$4:$AY$303,IF($R$3="BRUT",$AZ$4:$AZ$303,$BA$4:$BA$303)),$AT$4:$AT$303,U$2,$AU$4:$AU$303,U$3,$AX$4:$AX$303,$Q24)</f>
        <v>0</v>
      </c>
      <c r="V24" s="168">
        <f>SUMIFS(IF($R$3="NET",$AY$4:$AY$303,IF($R$3="BRUT",$AZ$4:$AZ$303,$BA$4:$BA$303)),$AT$4:$AT$303,V$2,$AU$4:$AU$303,V$3,$AX$4:$AX$303,$Q24)</f>
        <v>0</v>
      </c>
      <c r="W24" s="168">
        <f>SUMIFS(IF($R$3="NET",$AY$4:$AY$303,IF($R$3="BRUT",$AZ$4:$AZ$303,$BA$4:$BA$303)),$AT$4:$AT$303,W$2,$AU$4:$AU$303,W$3,$AX$4:$AX$303,$Q24)</f>
        <v>0</v>
      </c>
      <c r="X24" s="168">
        <f>SUMIFS(IF($R$3="NET",$AY$4:$AY$303,IF($R$3="BRUT",$AZ$4:$AZ$303,$BA$4:$BA$303)),$AT$4:$AT$303,X$2,$AU$4:$AU$303,X$3,$AX$4:$AX$303,$Q24)</f>
        <v>0</v>
      </c>
      <c r="Y24" s="168">
        <f>SUMIFS(IF($R$3="NET",$AY$4:$AY$303,IF($R$3="BRUT",$AZ$4:$AZ$303,$BA$4:$BA$303)),$AT$4:$AT$303,Y$2,$AU$4:$AU$303,Y$3,$AX$4:$AX$303,$Q24)</f>
        <v>0</v>
      </c>
      <c r="Z24" s="168">
        <f>SUMIFS(IF($R$3="NET",$AY$4:$AY$303,IF($R$3="BRUT",$AZ$4:$AZ$303,$BA$4:$BA$303)),$AT$4:$AT$303,Z$2,$AU$4:$AU$303,Z$3,$AX$4:$AX$303,$Q24)</f>
        <v>0</v>
      </c>
      <c r="AA24" s="168">
        <f>SUMIFS(IF($R$3="NET",$AY$4:$AY$303,IF($R$3="BRUT",$AZ$4:$AZ$303,$BA$4:$BA$303)),$AT$4:$AT$303,AA$2,$AU$4:$AU$303,AA$3,$AX$4:$AX$303,$Q24)</f>
        <v>0</v>
      </c>
      <c r="AB24" s="168">
        <f>SUMIFS(IF($R$3="NET",$AY$4:$AY$303,IF($R$3="BRUT",$AZ$4:$AZ$303,$BA$4:$BA$303)),$AT$4:$AT$303,AB$2,$AU$4:$AU$303,AB$3,$AX$4:$AX$303,$Q24)</f>
        <v>0</v>
      </c>
      <c r="AD24" s="217">
        <v>21</v>
      </c>
      <c r="AE24" s="215" t="s">
        <v>24</v>
      </c>
      <c r="AF24" s="167">
        <f>SUM(AG24:AP24)</f>
        <v>1</v>
      </c>
      <c r="AG24" s="168">
        <f>SUMIFS(IF($AF$3="NET",$AY$4:$AY$303,IF($AF$3="BRUT",$AZ$4:$AZ$303,$BA$4:$BA$303)),$AT$4:$AT$303,AG$2,$AU$4:$AU$303,AG$3,$AX$4:$AX$303,$AE24)</f>
        <v>1</v>
      </c>
      <c r="AH24" s="168">
        <f>SUMIFS(IF($AF$3="NET",$AY$4:$AY$303,IF($AF$3="BRUT",$AZ$4:$AZ$303,$BA$4:$BA$303)),$AT$4:$AT$303,AH$2,$AU$4:$AU$303,AH$3,$AX$4:$AX$303,$AE24)</f>
        <v>0</v>
      </c>
      <c r="AI24" s="168">
        <f>SUMIFS(IF($AF$3="NET",$AY$4:$AY$303,IF($AF$3="BRUT",$AZ$4:$AZ$303,$BA$4:$BA$303)),$AT$4:$AT$303,AI$2,$AU$4:$AU$303,AI$3,$AX$4:$AX$303,$AE24)</f>
        <v>0</v>
      </c>
      <c r="AJ24" s="168">
        <f>SUMIFS(IF($AF$3="NET",$AY$4:$AY$303,IF($AF$3="BRUT",$AZ$4:$AZ$303,$BA$4:$BA$303)),$AT$4:$AT$303,AJ$2,$AU$4:$AU$303,AJ$3,$AX$4:$AX$303,$AE24)</f>
        <v>0</v>
      </c>
      <c r="AK24" s="168">
        <f>SUMIFS(IF($AF$3="NET",$AY$4:$AY$303,IF($AF$3="BRUT",$AZ$4:$AZ$303,$BA$4:$BA$303)),$AT$4:$AT$303,AK$2,$AU$4:$AU$303,AK$3,$AX$4:$AX$303,$AE24)</f>
        <v>0</v>
      </c>
      <c r="AL24" s="168">
        <f>SUMIFS(IF($AF$3="NET",$AY$4:$AY$303,IF($AF$3="BRUT",$AZ$4:$AZ$303,$BA$4:$BA$303)),$AT$4:$AT$303,AL$2,$AU$4:$AU$303,AL$3,$AX$4:$AX$303,$AE24)</f>
        <v>0</v>
      </c>
      <c r="AM24" s="168">
        <f>SUMIFS(IF($AF$3="NET",$AY$4:$AY$303,IF($AF$3="BRUT",$AZ$4:$AZ$303,$BA$4:$BA$303)),$AT$4:$AT$303,AM$2,$AU$4:$AU$303,AM$3,$AX$4:$AX$303,$AE24)</f>
        <v>0</v>
      </c>
      <c r="AN24" s="168">
        <f>SUMIFS(IF($AF$3="NET",$AY$4:$AY$303,IF($AF$3="BRUT",$AZ$4:$AZ$303,$BA$4:$BA$303)),$AT$4:$AT$303,AN$2,$AU$4:$AU$303,AN$3,$AX$4:$AX$303,$AE24)</f>
        <v>0</v>
      </c>
      <c r="AO24" s="168">
        <f>SUMIFS(IF($AF$3="NET",$AY$4:$AY$303,IF($AF$3="BRUT",$AZ$4:$AZ$303,$BA$4:$BA$303)),$AT$4:$AT$303,AO$2,$AU$4:$AU$303,AO$3,$AX$4:$AX$303,$AE24)</f>
        <v>0</v>
      </c>
      <c r="AP24" s="168">
        <f>SUMIFS(IF($AF$3="NET",$AY$4:$AY$303,IF($AF$3="BRUT",$AZ$4:$AZ$303,$BA$4:$BA$303)),$AT$4:$AT$303,AP$2,$AU$4:$AU$303,AP$3,$AX$4:$AX$303,$AE24)</f>
        <v>0</v>
      </c>
      <c r="AT24" t="str">
        <f>'Bourges 04-03'!$D$2</f>
        <v>Bourges</v>
      </c>
      <c r="AU24" s="155">
        <f>'Bourges 04-03'!$D$3</f>
        <v>44989</v>
      </c>
      <c r="AV24">
        <f>'Bourges 04-03'!C31</f>
        <v>0</v>
      </c>
      <c r="AW24">
        <f>'Bourges 04-03'!D31</f>
        <v>0</v>
      </c>
      <c r="AX24" t="str">
        <f t="shared" si="20"/>
        <v>0 0</v>
      </c>
      <c r="AY24" s="1">
        <f>'Bourges 04-03'!AH31</f>
        <v>0</v>
      </c>
      <c r="AZ24" s="1">
        <f>'Bourges 04-03'!AM31</f>
        <v>0</v>
      </c>
      <c r="BA24" s="1">
        <f>'Bourges 04-03'!AR31</f>
        <v>0</v>
      </c>
    </row>
    <row r="25" spans="2:53" x14ac:dyDescent="0.25">
      <c r="B25" s="217">
        <v>22</v>
      </c>
      <c r="C25" s="215" t="s">
        <v>33</v>
      </c>
      <c r="D25" s="167">
        <f>SUM(E25:N25)</f>
        <v>1</v>
      </c>
      <c r="E25" s="168">
        <f>SUMIFS(IF($D$3="NET",$AY$4:$AY$303,IF($D$3="BRUT",$AZ$4:$AZ$303,$BA$4:$BA$303)),$AT$4:$AT$303,E$2,$AU$4:$AU$303,E$3,$AX$4:$AX$303,$C25)</f>
        <v>1</v>
      </c>
      <c r="F25" s="168">
        <f>SUMIFS(IF($D$3="NET",$AY$4:$AY$303,IF($D$3="BRUT",$AZ$4:$AZ$303,$BA$4:$BA$303)),$AT$4:$AT$303,F$2,$AU$4:$AU$303,F$3,$AX$4:$AX$303,$C25)</f>
        <v>0</v>
      </c>
      <c r="G25" s="168">
        <f>SUMIFS(IF($D$3="NET",$AY$4:$AY$303,IF($D$3="BRUT",$AZ$4:$AZ$303,$BA$4:$BA$303)),$AT$4:$AT$303,G$2,$AU$4:$AU$303,G$3,$AX$4:$AX$303,$C25)</f>
        <v>0</v>
      </c>
      <c r="H25" s="168">
        <f>SUMIFS(IF($D$3="NET",$AY$4:$AY$303,IF($D$3="BRUT",$AZ$4:$AZ$303,$BA$4:$BA$303)),$AT$4:$AT$303,H$2,$AU$4:$AU$303,H$3,$AX$4:$AX$303,$C25)</f>
        <v>0</v>
      </c>
      <c r="I25" s="168">
        <f>SUMIFS(IF($D$3="NET",$AY$4:$AY$303,IF($D$3="BRUT",$AZ$4:$AZ$303,$BA$4:$BA$303)),$AT$4:$AT$303,I$2,$AU$4:$AU$303,I$3,$AX$4:$AX$303,$C25)</f>
        <v>0</v>
      </c>
      <c r="J25" s="168">
        <f>SUMIFS(IF($D$3="NET",$AY$4:$AY$303,IF($D$3="BRUT",$AZ$4:$AZ$303,$BA$4:$BA$303)),$AT$4:$AT$303,J$2,$AU$4:$AU$303,J$3,$AX$4:$AX$303,$C25)</f>
        <v>0</v>
      </c>
      <c r="K25" s="168">
        <f>SUMIFS(IF($D$3="NET",$AY$4:$AY$303,IF($D$3="BRUT",$AZ$4:$AZ$303,$BA$4:$BA$303)),$AT$4:$AT$303,K$2,$AU$4:$AU$303,K$3,$AX$4:$AX$303,$C25)</f>
        <v>0</v>
      </c>
      <c r="L25" s="168">
        <f>SUMIFS(IF($D$3="NET",$AY$4:$AY$303,IF($D$3="BRUT",$AZ$4:$AZ$303,$BA$4:$BA$303)),$AT$4:$AT$303,L$2,$AU$4:$AU$303,L$3,$AX$4:$AX$303,$C25)</f>
        <v>0</v>
      </c>
      <c r="M25" s="168">
        <f>SUMIFS(IF($D$3="NET",$AY$4:$AY$303,IF($D$3="BRUT",$AZ$4:$AZ$303,$BA$4:$BA$303)),$AT$4:$AT$303,M$2,$AU$4:$AU$303,M$3,$AX$4:$AX$303,$C25)</f>
        <v>0</v>
      </c>
      <c r="N25" s="168">
        <f>SUMIFS(IF($D$3="NET",$AY$4:$AY$303,IF($D$3="BRUT",$AZ$4:$AZ$303,$BA$4:$BA$303)),$AT$4:$AT$303,N$2,$AU$4:$AU$303,N$3,$AX$4:$AX$303,$C25)</f>
        <v>0</v>
      </c>
      <c r="P25" s="217">
        <v>22</v>
      </c>
      <c r="Q25" s="215" t="s">
        <v>28</v>
      </c>
      <c r="R25" s="167">
        <f>SUM(S25:AB25)</f>
        <v>1</v>
      </c>
      <c r="S25" s="168">
        <f>SUMIFS(IF($R$3="NET",$AY$4:$AY$303,IF($R$3="BRUT",$AZ$4:$AZ$303,$BA$4:$BA$303)),$AT$4:$AT$303,S$2,$AU$4:$AU$303,S$3,$AX$4:$AX$303,$Q25)</f>
        <v>1</v>
      </c>
      <c r="T25" s="168">
        <f>SUMIFS(IF($R$3="NET",$AY$4:$AY$303,IF($R$3="BRUT",$AZ$4:$AZ$303,$BA$4:$BA$303)),$AT$4:$AT$303,T$2,$AU$4:$AU$303,T$3,$AX$4:$AX$303,$Q25)</f>
        <v>0</v>
      </c>
      <c r="U25" s="168">
        <f>SUMIFS(IF($R$3="NET",$AY$4:$AY$303,IF($R$3="BRUT",$AZ$4:$AZ$303,$BA$4:$BA$303)),$AT$4:$AT$303,U$2,$AU$4:$AU$303,U$3,$AX$4:$AX$303,$Q25)</f>
        <v>0</v>
      </c>
      <c r="V25" s="168">
        <f>SUMIFS(IF($R$3="NET",$AY$4:$AY$303,IF($R$3="BRUT",$AZ$4:$AZ$303,$BA$4:$BA$303)),$AT$4:$AT$303,V$2,$AU$4:$AU$303,V$3,$AX$4:$AX$303,$Q25)</f>
        <v>0</v>
      </c>
      <c r="W25" s="168">
        <f>SUMIFS(IF($R$3="NET",$AY$4:$AY$303,IF($R$3="BRUT",$AZ$4:$AZ$303,$BA$4:$BA$303)),$AT$4:$AT$303,W$2,$AU$4:$AU$303,W$3,$AX$4:$AX$303,$Q25)</f>
        <v>0</v>
      </c>
      <c r="X25" s="168">
        <f>SUMIFS(IF($R$3="NET",$AY$4:$AY$303,IF($R$3="BRUT",$AZ$4:$AZ$303,$BA$4:$BA$303)),$AT$4:$AT$303,X$2,$AU$4:$AU$303,X$3,$AX$4:$AX$303,$Q25)</f>
        <v>0</v>
      </c>
      <c r="Y25" s="168">
        <f>SUMIFS(IF($R$3="NET",$AY$4:$AY$303,IF($R$3="BRUT",$AZ$4:$AZ$303,$BA$4:$BA$303)),$AT$4:$AT$303,Y$2,$AU$4:$AU$303,Y$3,$AX$4:$AX$303,$Q25)</f>
        <v>0</v>
      </c>
      <c r="Z25" s="168">
        <f>SUMIFS(IF($R$3="NET",$AY$4:$AY$303,IF($R$3="BRUT",$AZ$4:$AZ$303,$BA$4:$BA$303)),$AT$4:$AT$303,Z$2,$AU$4:$AU$303,Z$3,$AX$4:$AX$303,$Q25)</f>
        <v>0</v>
      </c>
      <c r="AA25" s="168">
        <f>SUMIFS(IF($R$3="NET",$AY$4:$AY$303,IF($R$3="BRUT",$AZ$4:$AZ$303,$BA$4:$BA$303)),$AT$4:$AT$303,AA$2,$AU$4:$AU$303,AA$3,$AX$4:$AX$303,$Q25)</f>
        <v>0</v>
      </c>
      <c r="AB25" s="168">
        <f>SUMIFS(IF($R$3="NET",$AY$4:$AY$303,IF($R$3="BRUT",$AZ$4:$AZ$303,$BA$4:$BA$303)),$AT$4:$AT$303,AB$2,$AU$4:$AU$303,AB$3,$AX$4:$AX$303,$Q25)</f>
        <v>0</v>
      </c>
      <c r="AD25" s="217">
        <v>22</v>
      </c>
      <c r="AE25" s="215" t="s">
        <v>126</v>
      </c>
      <c r="AF25" s="167">
        <f>SUM(AG25:AP25)</f>
        <v>1</v>
      </c>
      <c r="AG25" s="168">
        <f>SUMIFS(IF($AF$3="NET",$AY$4:$AY$303,IF($AF$3="BRUT",$AZ$4:$AZ$303,$BA$4:$BA$303)),$AT$4:$AT$303,AG$2,$AU$4:$AU$303,AG$3,$AX$4:$AX$303,$AE25)</f>
        <v>1</v>
      </c>
      <c r="AH25" s="168">
        <f>SUMIFS(IF($AF$3="NET",$AY$4:$AY$303,IF($AF$3="BRUT",$AZ$4:$AZ$303,$BA$4:$BA$303)),$AT$4:$AT$303,AH$2,$AU$4:$AU$303,AH$3,$AX$4:$AX$303,$AE25)</f>
        <v>0</v>
      </c>
      <c r="AI25" s="168">
        <f>SUMIFS(IF($AF$3="NET",$AY$4:$AY$303,IF($AF$3="BRUT",$AZ$4:$AZ$303,$BA$4:$BA$303)),$AT$4:$AT$303,AI$2,$AU$4:$AU$303,AI$3,$AX$4:$AX$303,$AE25)</f>
        <v>0</v>
      </c>
      <c r="AJ25" s="168">
        <f>SUMIFS(IF($AF$3="NET",$AY$4:$AY$303,IF($AF$3="BRUT",$AZ$4:$AZ$303,$BA$4:$BA$303)),$AT$4:$AT$303,AJ$2,$AU$4:$AU$303,AJ$3,$AX$4:$AX$303,$AE25)</f>
        <v>0</v>
      </c>
      <c r="AK25" s="168">
        <f>SUMIFS(IF($AF$3="NET",$AY$4:$AY$303,IF($AF$3="BRUT",$AZ$4:$AZ$303,$BA$4:$BA$303)),$AT$4:$AT$303,AK$2,$AU$4:$AU$303,AK$3,$AX$4:$AX$303,$AE25)</f>
        <v>0</v>
      </c>
      <c r="AL25" s="168">
        <f>SUMIFS(IF($AF$3="NET",$AY$4:$AY$303,IF($AF$3="BRUT",$AZ$4:$AZ$303,$BA$4:$BA$303)),$AT$4:$AT$303,AL$2,$AU$4:$AU$303,AL$3,$AX$4:$AX$303,$AE25)</f>
        <v>0</v>
      </c>
      <c r="AM25" s="168">
        <f>SUMIFS(IF($AF$3="NET",$AY$4:$AY$303,IF($AF$3="BRUT",$AZ$4:$AZ$303,$BA$4:$BA$303)),$AT$4:$AT$303,AM$2,$AU$4:$AU$303,AM$3,$AX$4:$AX$303,$AE25)</f>
        <v>0</v>
      </c>
      <c r="AN25" s="168">
        <f>SUMIFS(IF($AF$3="NET",$AY$4:$AY$303,IF($AF$3="BRUT",$AZ$4:$AZ$303,$BA$4:$BA$303)),$AT$4:$AT$303,AN$2,$AU$4:$AU$303,AN$3,$AX$4:$AX$303,$AE25)</f>
        <v>0</v>
      </c>
      <c r="AO25" s="168">
        <f>SUMIFS(IF($AF$3="NET",$AY$4:$AY$303,IF($AF$3="BRUT",$AZ$4:$AZ$303,$BA$4:$BA$303)),$AT$4:$AT$303,AO$2,$AU$4:$AU$303,AO$3,$AX$4:$AX$303,$AE25)</f>
        <v>0</v>
      </c>
      <c r="AP25" s="168">
        <f>SUMIFS(IF($AF$3="NET",$AY$4:$AY$303,IF($AF$3="BRUT",$AZ$4:$AZ$303,$BA$4:$BA$303)),$AT$4:$AT$303,AP$2,$AU$4:$AU$303,AP$3,$AX$4:$AX$303,$AE25)</f>
        <v>0</v>
      </c>
      <c r="AT25" t="str">
        <f>'Bourges 04-03'!$D$2</f>
        <v>Bourges</v>
      </c>
      <c r="AU25" s="155">
        <f>'Bourges 04-03'!$D$3</f>
        <v>44989</v>
      </c>
      <c r="AV25">
        <f>'Bourges 04-03'!C32</f>
        <v>0</v>
      </c>
      <c r="AW25">
        <f>'Bourges 04-03'!D32</f>
        <v>0</v>
      </c>
      <c r="AX25" t="str">
        <f t="shared" si="20"/>
        <v>0 0</v>
      </c>
      <c r="AY25" s="1">
        <f>'Bourges 04-03'!AH32</f>
        <v>0</v>
      </c>
      <c r="AZ25" s="1">
        <f>'Bourges 04-03'!AM32</f>
        <v>0</v>
      </c>
      <c r="BA25" s="1">
        <f>'Bourges 04-03'!AR32</f>
        <v>0</v>
      </c>
    </row>
    <row r="26" spans="2:53" x14ac:dyDescent="0.25">
      <c r="B26" s="217">
        <v>23</v>
      </c>
      <c r="C26" s="215" t="s">
        <v>128</v>
      </c>
      <c r="D26" s="167">
        <f>SUM(E26:N26)</f>
        <v>1</v>
      </c>
      <c r="E26" s="168">
        <f>SUMIFS(IF($D$3="NET",$AY$4:$AY$303,IF($D$3="BRUT",$AZ$4:$AZ$303,$BA$4:$BA$303)),$AT$4:$AT$303,E$2,$AU$4:$AU$303,E$3,$AX$4:$AX$303,$C26)</f>
        <v>1</v>
      </c>
      <c r="F26" s="168">
        <f>SUMIFS(IF($D$3="NET",$AY$4:$AY$303,IF($D$3="BRUT",$AZ$4:$AZ$303,$BA$4:$BA$303)),$AT$4:$AT$303,F$2,$AU$4:$AU$303,F$3,$AX$4:$AX$303,$C26)</f>
        <v>0</v>
      </c>
      <c r="G26" s="168">
        <f>SUMIFS(IF($D$3="NET",$AY$4:$AY$303,IF($D$3="BRUT",$AZ$4:$AZ$303,$BA$4:$BA$303)),$AT$4:$AT$303,G$2,$AU$4:$AU$303,G$3,$AX$4:$AX$303,$C26)</f>
        <v>0</v>
      </c>
      <c r="H26" s="168">
        <f>SUMIFS(IF($D$3="NET",$AY$4:$AY$303,IF($D$3="BRUT",$AZ$4:$AZ$303,$BA$4:$BA$303)),$AT$4:$AT$303,H$2,$AU$4:$AU$303,H$3,$AX$4:$AX$303,$C26)</f>
        <v>0</v>
      </c>
      <c r="I26" s="168">
        <f>SUMIFS(IF($D$3="NET",$AY$4:$AY$303,IF($D$3="BRUT",$AZ$4:$AZ$303,$BA$4:$BA$303)),$AT$4:$AT$303,I$2,$AU$4:$AU$303,I$3,$AX$4:$AX$303,$C26)</f>
        <v>0</v>
      </c>
      <c r="J26" s="168">
        <f>SUMIFS(IF($D$3="NET",$AY$4:$AY$303,IF($D$3="BRUT",$AZ$4:$AZ$303,$BA$4:$BA$303)),$AT$4:$AT$303,J$2,$AU$4:$AU$303,J$3,$AX$4:$AX$303,$C26)</f>
        <v>0</v>
      </c>
      <c r="K26" s="168">
        <f>SUMIFS(IF($D$3="NET",$AY$4:$AY$303,IF($D$3="BRUT",$AZ$4:$AZ$303,$BA$4:$BA$303)),$AT$4:$AT$303,K$2,$AU$4:$AU$303,K$3,$AX$4:$AX$303,$C26)</f>
        <v>0</v>
      </c>
      <c r="L26" s="168">
        <f>SUMIFS(IF($D$3="NET",$AY$4:$AY$303,IF($D$3="BRUT",$AZ$4:$AZ$303,$BA$4:$BA$303)),$AT$4:$AT$303,L$2,$AU$4:$AU$303,L$3,$AX$4:$AX$303,$C26)</f>
        <v>0</v>
      </c>
      <c r="M26" s="168">
        <f>SUMIFS(IF($D$3="NET",$AY$4:$AY$303,IF($D$3="BRUT",$AZ$4:$AZ$303,$BA$4:$BA$303)),$AT$4:$AT$303,M$2,$AU$4:$AU$303,M$3,$AX$4:$AX$303,$C26)</f>
        <v>0</v>
      </c>
      <c r="N26" s="168">
        <f>SUMIFS(IF($D$3="NET",$AY$4:$AY$303,IF($D$3="BRUT",$AZ$4:$AZ$303,$BA$4:$BA$303)),$AT$4:$AT$303,N$2,$AU$4:$AU$303,N$3,$AX$4:$AX$303,$C26)</f>
        <v>0</v>
      </c>
      <c r="P26" s="217">
        <v>23</v>
      </c>
      <c r="Q26" s="215" t="s">
        <v>128</v>
      </c>
      <c r="R26" s="167">
        <f>SUM(S26:AB26)</f>
        <v>1</v>
      </c>
      <c r="S26" s="168">
        <f>SUMIFS(IF($R$3="NET",$AY$4:$AY$303,IF($R$3="BRUT",$AZ$4:$AZ$303,$BA$4:$BA$303)),$AT$4:$AT$303,S$2,$AU$4:$AU$303,S$3,$AX$4:$AX$303,$Q26)</f>
        <v>1</v>
      </c>
      <c r="T26" s="168">
        <f>SUMIFS(IF($R$3="NET",$AY$4:$AY$303,IF($R$3="BRUT",$AZ$4:$AZ$303,$BA$4:$BA$303)),$AT$4:$AT$303,T$2,$AU$4:$AU$303,T$3,$AX$4:$AX$303,$Q26)</f>
        <v>0</v>
      </c>
      <c r="U26" s="168">
        <f>SUMIFS(IF($R$3="NET",$AY$4:$AY$303,IF($R$3="BRUT",$AZ$4:$AZ$303,$BA$4:$BA$303)),$AT$4:$AT$303,U$2,$AU$4:$AU$303,U$3,$AX$4:$AX$303,$Q26)</f>
        <v>0</v>
      </c>
      <c r="V26" s="168">
        <f>SUMIFS(IF($R$3="NET",$AY$4:$AY$303,IF($R$3="BRUT",$AZ$4:$AZ$303,$BA$4:$BA$303)),$AT$4:$AT$303,V$2,$AU$4:$AU$303,V$3,$AX$4:$AX$303,$Q26)</f>
        <v>0</v>
      </c>
      <c r="W26" s="168">
        <f>SUMIFS(IF($R$3="NET",$AY$4:$AY$303,IF($R$3="BRUT",$AZ$4:$AZ$303,$BA$4:$BA$303)),$AT$4:$AT$303,W$2,$AU$4:$AU$303,W$3,$AX$4:$AX$303,$Q26)</f>
        <v>0</v>
      </c>
      <c r="X26" s="168">
        <f>SUMIFS(IF($R$3="NET",$AY$4:$AY$303,IF($R$3="BRUT",$AZ$4:$AZ$303,$BA$4:$BA$303)),$AT$4:$AT$303,X$2,$AU$4:$AU$303,X$3,$AX$4:$AX$303,$Q26)</f>
        <v>0</v>
      </c>
      <c r="Y26" s="168">
        <f>SUMIFS(IF($R$3="NET",$AY$4:$AY$303,IF($R$3="BRUT",$AZ$4:$AZ$303,$BA$4:$BA$303)),$AT$4:$AT$303,Y$2,$AU$4:$AU$303,Y$3,$AX$4:$AX$303,$Q26)</f>
        <v>0</v>
      </c>
      <c r="Z26" s="168">
        <f>SUMIFS(IF($R$3="NET",$AY$4:$AY$303,IF($R$3="BRUT",$AZ$4:$AZ$303,$BA$4:$BA$303)),$AT$4:$AT$303,Z$2,$AU$4:$AU$303,Z$3,$AX$4:$AX$303,$Q26)</f>
        <v>0</v>
      </c>
      <c r="AA26" s="168">
        <f>SUMIFS(IF($R$3="NET",$AY$4:$AY$303,IF($R$3="BRUT",$AZ$4:$AZ$303,$BA$4:$BA$303)),$AT$4:$AT$303,AA$2,$AU$4:$AU$303,AA$3,$AX$4:$AX$303,$Q26)</f>
        <v>0</v>
      </c>
      <c r="AB26" s="168">
        <f>SUMIFS(IF($R$3="NET",$AY$4:$AY$303,IF($R$3="BRUT",$AZ$4:$AZ$303,$BA$4:$BA$303)),$AT$4:$AT$303,AB$2,$AU$4:$AU$303,AB$3,$AX$4:$AX$303,$Q26)</f>
        <v>0</v>
      </c>
      <c r="AD26" s="217">
        <v>23</v>
      </c>
      <c r="AE26" s="215" t="s">
        <v>128</v>
      </c>
      <c r="AF26" s="167">
        <f>SUM(AG26:AP26)</f>
        <v>1</v>
      </c>
      <c r="AG26" s="168">
        <f>SUMIFS(IF($AF$3="NET",$AY$4:$AY$303,IF($AF$3="BRUT",$AZ$4:$AZ$303,$BA$4:$BA$303)),$AT$4:$AT$303,AG$2,$AU$4:$AU$303,AG$3,$AX$4:$AX$303,$AE26)</f>
        <v>1</v>
      </c>
      <c r="AH26" s="168">
        <f>SUMIFS(IF($AF$3="NET",$AY$4:$AY$303,IF($AF$3="BRUT",$AZ$4:$AZ$303,$BA$4:$BA$303)),$AT$4:$AT$303,AH$2,$AU$4:$AU$303,AH$3,$AX$4:$AX$303,$AE26)</f>
        <v>0</v>
      </c>
      <c r="AI26" s="168">
        <f>SUMIFS(IF($AF$3="NET",$AY$4:$AY$303,IF($AF$3="BRUT",$AZ$4:$AZ$303,$BA$4:$BA$303)),$AT$4:$AT$303,AI$2,$AU$4:$AU$303,AI$3,$AX$4:$AX$303,$AE26)</f>
        <v>0</v>
      </c>
      <c r="AJ26" s="168">
        <f>SUMIFS(IF($AF$3="NET",$AY$4:$AY$303,IF($AF$3="BRUT",$AZ$4:$AZ$303,$BA$4:$BA$303)),$AT$4:$AT$303,AJ$2,$AU$4:$AU$303,AJ$3,$AX$4:$AX$303,$AE26)</f>
        <v>0</v>
      </c>
      <c r="AK26" s="168">
        <f>SUMIFS(IF($AF$3="NET",$AY$4:$AY$303,IF($AF$3="BRUT",$AZ$4:$AZ$303,$BA$4:$BA$303)),$AT$4:$AT$303,AK$2,$AU$4:$AU$303,AK$3,$AX$4:$AX$303,$AE26)</f>
        <v>0</v>
      </c>
      <c r="AL26" s="168">
        <f>SUMIFS(IF($AF$3="NET",$AY$4:$AY$303,IF($AF$3="BRUT",$AZ$4:$AZ$303,$BA$4:$BA$303)),$AT$4:$AT$303,AL$2,$AU$4:$AU$303,AL$3,$AX$4:$AX$303,$AE26)</f>
        <v>0</v>
      </c>
      <c r="AM26" s="168">
        <f>SUMIFS(IF($AF$3="NET",$AY$4:$AY$303,IF($AF$3="BRUT",$AZ$4:$AZ$303,$BA$4:$BA$303)),$AT$4:$AT$303,AM$2,$AU$4:$AU$303,AM$3,$AX$4:$AX$303,$AE26)</f>
        <v>0</v>
      </c>
      <c r="AN26" s="168">
        <f>SUMIFS(IF($AF$3="NET",$AY$4:$AY$303,IF($AF$3="BRUT",$AZ$4:$AZ$303,$BA$4:$BA$303)),$AT$4:$AT$303,AN$2,$AU$4:$AU$303,AN$3,$AX$4:$AX$303,$AE26)</f>
        <v>0</v>
      </c>
      <c r="AO26" s="168">
        <f>SUMIFS(IF($AF$3="NET",$AY$4:$AY$303,IF($AF$3="BRUT",$AZ$4:$AZ$303,$BA$4:$BA$303)),$AT$4:$AT$303,AO$2,$AU$4:$AU$303,AO$3,$AX$4:$AX$303,$AE26)</f>
        <v>0</v>
      </c>
      <c r="AP26" s="168">
        <f>SUMIFS(IF($AF$3="NET",$AY$4:$AY$303,IF($AF$3="BRUT",$AZ$4:$AZ$303,$BA$4:$BA$303)),$AT$4:$AT$303,AP$2,$AU$4:$AU$303,AP$3,$AX$4:$AX$303,$AE26)</f>
        <v>0</v>
      </c>
      <c r="AT26" t="str">
        <f>'Bourges 04-03'!$D$2</f>
        <v>Bourges</v>
      </c>
      <c r="AU26" s="155">
        <f>'Bourges 04-03'!$D$3</f>
        <v>44989</v>
      </c>
      <c r="AV26">
        <f>'Bourges 04-03'!C33</f>
        <v>0</v>
      </c>
      <c r="AW26">
        <f>'Bourges 04-03'!D33</f>
        <v>0</v>
      </c>
      <c r="AX26" t="str">
        <f t="shared" si="20"/>
        <v>0 0</v>
      </c>
      <c r="AY26" s="1">
        <f>'Bourges 04-03'!AH33</f>
        <v>0</v>
      </c>
      <c r="AZ26" s="1">
        <f>'Bourges 04-03'!AM33</f>
        <v>0</v>
      </c>
      <c r="BA26" s="1">
        <f>'Bourges 04-03'!AR33</f>
        <v>0</v>
      </c>
    </row>
    <row r="27" spans="2:53" x14ac:dyDescent="0.25">
      <c r="B27" s="217">
        <v>24</v>
      </c>
      <c r="C27" s="215" t="s">
        <v>36</v>
      </c>
      <c r="D27" s="167">
        <f>SUM(E27:N27)</f>
        <v>0</v>
      </c>
      <c r="E27" s="168">
        <f>SUMIFS(IF($D$3="NET",$AY$4:$AY$303,IF($D$3="BRUT",$AZ$4:$AZ$303,$BA$4:$BA$303)),$AT$4:$AT$303,E$2,$AU$4:$AU$303,E$3,$AX$4:$AX$303,$C27)</f>
        <v>0</v>
      </c>
      <c r="F27" s="168">
        <f>SUMIFS(IF($D$3="NET",$AY$4:$AY$303,IF($D$3="BRUT",$AZ$4:$AZ$303,$BA$4:$BA$303)),$AT$4:$AT$303,F$2,$AU$4:$AU$303,F$3,$AX$4:$AX$303,$C27)</f>
        <v>0</v>
      </c>
      <c r="G27" s="168">
        <f>SUMIFS(IF($D$3="NET",$AY$4:$AY$303,IF($D$3="BRUT",$AZ$4:$AZ$303,$BA$4:$BA$303)),$AT$4:$AT$303,G$2,$AU$4:$AU$303,G$3,$AX$4:$AX$303,$C27)</f>
        <v>0</v>
      </c>
      <c r="H27" s="168">
        <f>SUMIFS(IF($D$3="NET",$AY$4:$AY$303,IF($D$3="BRUT",$AZ$4:$AZ$303,$BA$4:$BA$303)),$AT$4:$AT$303,H$2,$AU$4:$AU$303,H$3,$AX$4:$AX$303,$C27)</f>
        <v>0</v>
      </c>
      <c r="I27" s="168">
        <f>SUMIFS(IF($D$3="NET",$AY$4:$AY$303,IF($D$3="BRUT",$AZ$4:$AZ$303,$BA$4:$BA$303)),$AT$4:$AT$303,I$2,$AU$4:$AU$303,I$3,$AX$4:$AX$303,$C27)</f>
        <v>0</v>
      </c>
      <c r="J27" s="168">
        <f>SUMIFS(IF($D$3="NET",$AY$4:$AY$303,IF($D$3="BRUT",$AZ$4:$AZ$303,$BA$4:$BA$303)),$AT$4:$AT$303,J$2,$AU$4:$AU$303,J$3,$AX$4:$AX$303,$C27)</f>
        <v>0</v>
      </c>
      <c r="K27" s="168">
        <f>SUMIFS(IF($D$3="NET",$AY$4:$AY$303,IF($D$3="BRUT",$AZ$4:$AZ$303,$BA$4:$BA$303)),$AT$4:$AT$303,K$2,$AU$4:$AU$303,K$3,$AX$4:$AX$303,$C27)</f>
        <v>0</v>
      </c>
      <c r="L27" s="168">
        <f>SUMIFS(IF($D$3="NET",$AY$4:$AY$303,IF($D$3="BRUT",$AZ$4:$AZ$303,$BA$4:$BA$303)),$AT$4:$AT$303,L$2,$AU$4:$AU$303,L$3,$AX$4:$AX$303,$C27)</f>
        <v>0</v>
      </c>
      <c r="M27" s="168">
        <f>SUMIFS(IF($D$3="NET",$AY$4:$AY$303,IF($D$3="BRUT",$AZ$4:$AZ$303,$BA$4:$BA$303)),$AT$4:$AT$303,M$2,$AU$4:$AU$303,M$3,$AX$4:$AX$303,$C27)</f>
        <v>0</v>
      </c>
      <c r="N27" s="168">
        <f>SUMIFS(IF($D$3="NET",$AY$4:$AY$303,IF($D$3="BRUT",$AZ$4:$AZ$303,$BA$4:$BA$303)),$AT$4:$AT$303,N$2,$AU$4:$AU$303,N$3,$AX$4:$AX$303,$C27)</f>
        <v>0</v>
      </c>
      <c r="P27" s="217">
        <v>24</v>
      </c>
      <c r="Q27" s="215" t="s">
        <v>36</v>
      </c>
      <c r="R27" s="167">
        <f>SUM(S27:AB27)</f>
        <v>0</v>
      </c>
      <c r="S27" s="168">
        <f>SUMIFS(IF($R$3="NET",$AY$4:$AY$303,IF($R$3="BRUT",$AZ$4:$AZ$303,$BA$4:$BA$303)),$AT$4:$AT$303,S$2,$AU$4:$AU$303,S$3,$AX$4:$AX$303,$Q27)</f>
        <v>0</v>
      </c>
      <c r="T27" s="168">
        <f>SUMIFS(IF($R$3="NET",$AY$4:$AY$303,IF($R$3="BRUT",$AZ$4:$AZ$303,$BA$4:$BA$303)),$AT$4:$AT$303,T$2,$AU$4:$AU$303,T$3,$AX$4:$AX$303,$Q27)</f>
        <v>0</v>
      </c>
      <c r="U27" s="168">
        <f>SUMIFS(IF($R$3="NET",$AY$4:$AY$303,IF($R$3="BRUT",$AZ$4:$AZ$303,$BA$4:$BA$303)),$AT$4:$AT$303,U$2,$AU$4:$AU$303,U$3,$AX$4:$AX$303,$Q27)</f>
        <v>0</v>
      </c>
      <c r="V27" s="168">
        <f>SUMIFS(IF($R$3="NET",$AY$4:$AY$303,IF($R$3="BRUT",$AZ$4:$AZ$303,$BA$4:$BA$303)),$AT$4:$AT$303,V$2,$AU$4:$AU$303,V$3,$AX$4:$AX$303,$Q27)</f>
        <v>0</v>
      </c>
      <c r="W27" s="168">
        <f>SUMIFS(IF($R$3="NET",$AY$4:$AY$303,IF($R$3="BRUT",$AZ$4:$AZ$303,$BA$4:$BA$303)),$AT$4:$AT$303,W$2,$AU$4:$AU$303,W$3,$AX$4:$AX$303,$Q27)</f>
        <v>0</v>
      </c>
      <c r="X27" s="168">
        <f>SUMIFS(IF($R$3="NET",$AY$4:$AY$303,IF($R$3="BRUT",$AZ$4:$AZ$303,$BA$4:$BA$303)),$AT$4:$AT$303,X$2,$AU$4:$AU$303,X$3,$AX$4:$AX$303,$Q27)</f>
        <v>0</v>
      </c>
      <c r="Y27" s="168">
        <f>SUMIFS(IF($R$3="NET",$AY$4:$AY$303,IF($R$3="BRUT",$AZ$4:$AZ$303,$BA$4:$BA$303)),$AT$4:$AT$303,Y$2,$AU$4:$AU$303,Y$3,$AX$4:$AX$303,$Q27)</f>
        <v>0</v>
      </c>
      <c r="Z27" s="168">
        <f>SUMIFS(IF($R$3="NET",$AY$4:$AY$303,IF($R$3="BRUT",$AZ$4:$AZ$303,$BA$4:$BA$303)),$AT$4:$AT$303,Z$2,$AU$4:$AU$303,Z$3,$AX$4:$AX$303,$Q27)</f>
        <v>0</v>
      </c>
      <c r="AA27" s="168">
        <f>SUMIFS(IF($R$3="NET",$AY$4:$AY$303,IF($R$3="BRUT",$AZ$4:$AZ$303,$BA$4:$BA$303)),$AT$4:$AT$303,AA$2,$AU$4:$AU$303,AA$3,$AX$4:$AX$303,$Q27)</f>
        <v>0</v>
      </c>
      <c r="AB27" s="168">
        <f>SUMIFS(IF($R$3="NET",$AY$4:$AY$303,IF($R$3="BRUT",$AZ$4:$AZ$303,$BA$4:$BA$303)),$AT$4:$AT$303,AB$2,$AU$4:$AU$303,AB$3,$AX$4:$AX$303,$Q27)</f>
        <v>0</v>
      </c>
      <c r="AD27" s="217">
        <v>24</v>
      </c>
      <c r="AE27" s="215" t="s">
        <v>36</v>
      </c>
      <c r="AF27" s="167">
        <f>SUM(AG27:AP27)</f>
        <v>0</v>
      </c>
      <c r="AG27" s="168">
        <f>SUMIFS(IF($AF$3="NET",$AY$4:$AY$303,IF($AF$3="BRUT",$AZ$4:$AZ$303,$BA$4:$BA$303)),$AT$4:$AT$303,AG$2,$AU$4:$AU$303,AG$3,$AX$4:$AX$303,$AE27)</f>
        <v>0</v>
      </c>
      <c r="AH27" s="168">
        <f>SUMIFS(IF($AF$3="NET",$AY$4:$AY$303,IF($AF$3="BRUT",$AZ$4:$AZ$303,$BA$4:$BA$303)),$AT$4:$AT$303,AH$2,$AU$4:$AU$303,AH$3,$AX$4:$AX$303,$AE27)</f>
        <v>0</v>
      </c>
      <c r="AI27" s="168">
        <f>SUMIFS(IF($AF$3="NET",$AY$4:$AY$303,IF($AF$3="BRUT",$AZ$4:$AZ$303,$BA$4:$BA$303)),$AT$4:$AT$303,AI$2,$AU$4:$AU$303,AI$3,$AX$4:$AX$303,$AE27)</f>
        <v>0</v>
      </c>
      <c r="AJ27" s="168">
        <f>SUMIFS(IF($AF$3="NET",$AY$4:$AY$303,IF($AF$3="BRUT",$AZ$4:$AZ$303,$BA$4:$BA$303)),$AT$4:$AT$303,AJ$2,$AU$4:$AU$303,AJ$3,$AX$4:$AX$303,$AE27)</f>
        <v>0</v>
      </c>
      <c r="AK27" s="168">
        <f>SUMIFS(IF($AF$3="NET",$AY$4:$AY$303,IF($AF$3="BRUT",$AZ$4:$AZ$303,$BA$4:$BA$303)),$AT$4:$AT$303,AK$2,$AU$4:$AU$303,AK$3,$AX$4:$AX$303,$AE27)</f>
        <v>0</v>
      </c>
      <c r="AL27" s="168">
        <f>SUMIFS(IF($AF$3="NET",$AY$4:$AY$303,IF($AF$3="BRUT",$AZ$4:$AZ$303,$BA$4:$BA$303)),$AT$4:$AT$303,AL$2,$AU$4:$AU$303,AL$3,$AX$4:$AX$303,$AE27)</f>
        <v>0</v>
      </c>
      <c r="AM27" s="168">
        <f>SUMIFS(IF($AF$3="NET",$AY$4:$AY$303,IF($AF$3="BRUT",$AZ$4:$AZ$303,$BA$4:$BA$303)),$AT$4:$AT$303,AM$2,$AU$4:$AU$303,AM$3,$AX$4:$AX$303,$AE27)</f>
        <v>0</v>
      </c>
      <c r="AN27" s="168">
        <f>SUMIFS(IF($AF$3="NET",$AY$4:$AY$303,IF($AF$3="BRUT",$AZ$4:$AZ$303,$BA$4:$BA$303)),$AT$4:$AT$303,AN$2,$AU$4:$AU$303,AN$3,$AX$4:$AX$303,$AE27)</f>
        <v>0</v>
      </c>
      <c r="AO27" s="168">
        <f>SUMIFS(IF($AF$3="NET",$AY$4:$AY$303,IF($AF$3="BRUT",$AZ$4:$AZ$303,$BA$4:$BA$303)),$AT$4:$AT$303,AO$2,$AU$4:$AU$303,AO$3,$AX$4:$AX$303,$AE27)</f>
        <v>0</v>
      </c>
      <c r="AP27" s="168">
        <f>SUMIFS(IF($AF$3="NET",$AY$4:$AY$303,IF($AF$3="BRUT",$AZ$4:$AZ$303,$BA$4:$BA$303)),$AT$4:$AT$303,AP$2,$AU$4:$AU$303,AP$3,$AX$4:$AX$303,$AE27)</f>
        <v>0</v>
      </c>
      <c r="AT27" s="185" t="str">
        <f>'Bourges 04-03'!$D$2</f>
        <v>Bourges</v>
      </c>
      <c r="AU27" s="214">
        <f>'Bourges 04-03'!$D$3</f>
        <v>44989</v>
      </c>
      <c r="AV27" s="185">
        <f>'Bourges 04-03'!C34</f>
        <v>0</v>
      </c>
      <c r="AW27" s="185">
        <f>'Bourges 04-03'!D34</f>
        <v>0</v>
      </c>
      <c r="AX27" s="185" t="str">
        <f t="shared" si="20"/>
        <v>0 0</v>
      </c>
      <c r="AY27" s="186">
        <f>'Bourges 04-03'!AH34</f>
        <v>0</v>
      </c>
      <c r="AZ27" s="186">
        <f>'Bourges 04-03'!AM34</f>
        <v>0</v>
      </c>
      <c r="BA27" s="186">
        <f>'Bourges 04-03'!AR34</f>
        <v>0</v>
      </c>
    </row>
    <row r="28" spans="2:53" x14ac:dyDescent="0.25">
      <c r="B28" s="217">
        <v>25</v>
      </c>
      <c r="C28" s="215"/>
      <c r="D28" s="167">
        <f>SUM(E28:N28)</f>
        <v>0</v>
      </c>
      <c r="E28" s="168">
        <f>SUMIFS(IF($D$3="NET",$AY$4:$AY$303,IF($D$3="BRUT",$AZ$4:$AZ$303,$BA$4:$BA$303)),$AT$4:$AT$303,E$2,$AU$4:$AU$303,E$3,$AX$4:$AX$303,$C28)</f>
        <v>0</v>
      </c>
      <c r="F28" s="168">
        <f>SUMIFS(IF($D$3="NET",$AY$4:$AY$303,IF($D$3="BRUT",$AZ$4:$AZ$303,$BA$4:$BA$303)),$AT$4:$AT$303,F$2,$AU$4:$AU$303,F$3,$AX$4:$AX$303,$C28)</f>
        <v>0</v>
      </c>
      <c r="G28" s="168">
        <f>SUMIFS(IF($D$3="NET",$AY$4:$AY$303,IF($D$3="BRUT",$AZ$4:$AZ$303,$BA$4:$BA$303)),$AT$4:$AT$303,G$2,$AU$4:$AU$303,G$3,$AX$4:$AX$303,$C28)</f>
        <v>0</v>
      </c>
      <c r="H28" s="168">
        <f>SUMIFS(IF($D$3="NET",$AY$4:$AY$303,IF($D$3="BRUT",$AZ$4:$AZ$303,$BA$4:$BA$303)),$AT$4:$AT$303,H$2,$AU$4:$AU$303,H$3,$AX$4:$AX$303,$C28)</f>
        <v>0</v>
      </c>
      <c r="I28" s="168">
        <f>SUMIFS(IF($D$3="NET",$AY$4:$AY$303,IF($D$3="BRUT",$AZ$4:$AZ$303,$BA$4:$BA$303)),$AT$4:$AT$303,I$2,$AU$4:$AU$303,I$3,$AX$4:$AX$303,$C28)</f>
        <v>0</v>
      </c>
      <c r="J28" s="168">
        <f>SUMIFS(IF($D$3="NET",$AY$4:$AY$303,IF($D$3="BRUT",$AZ$4:$AZ$303,$BA$4:$BA$303)),$AT$4:$AT$303,J$2,$AU$4:$AU$303,J$3,$AX$4:$AX$303,$C28)</f>
        <v>0</v>
      </c>
      <c r="K28" s="168">
        <f>SUMIFS(IF($D$3="NET",$AY$4:$AY$303,IF($D$3="BRUT",$AZ$4:$AZ$303,$BA$4:$BA$303)),$AT$4:$AT$303,K$2,$AU$4:$AU$303,K$3,$AX$4:$AX$303,$C28)</f>
        <v>0</v>
      </c>
      <c r="L28" s="168">
        <f>SUMIFS(IF($D$3="NET",$AY$4:$AY$303,IF($D$3="BRUT",$AZ$4:$AZ$303,$BA$4:$BA$303)),$AT$4:$AT$303,L$2,$AU$4:$AU$303,L$3,$AX$4:$AX$303,$C28)</f>
        <v>0</v>
      </c>
      <c r="M28" s="168">
        <f>SUMIFS(IF($D$3="NET",$AY$4:$AY$303,IF($D$3="BRUT",$AZ$4:$AZ$303,$BA$4:$BA$303)),$AT$4:$AT$303,M$2,$AU$4:$AU$303,M$3,$AX$4:$AX$303,$C28)</f>
        <v>0</v>
      </c>
      <c r="N28" s="168">
        <f>SUMIFS(IF($D$3="NET",$AY$4:$AY$303,IF($D$3="BRUT",$AZ$4:$AZ$303,$BA$4:$BA$303)),$AT$4:$AT$303,N$2,$AU$4:$AU$303,N$3,$AX$4:$AX$303,$C28)</f>
        <v>0</v>
      </c>
      <c r="P28" s="217">
        <v>25</v>
      </c>
      <c r="Q28" s="215"/>
      <c r="R28" s="167">
        <f>SUM(S28:AB28)</f>
        <v>0</v>
      </c>
      <c r="S28" s="168">
        <f>SUMIFS(IF($R$3="NET",$AY$4:$AY$303,IF($R$3="BRUT",$AZ$4:$AZ$303,$BA$4:$BA$303)),$AT$4:$AT$303,S$2,$AU$4:$AU$303,S$3,$AX$4:$AX$303,$Q28)</f>
        <v>0</v>
      </c>
      <c r="T28" s="168">
        <f>SUMIFS(IF($R$3="NET",$AY$4:$AY$303,IF($R$3="BRUT",$AZ$4:$AZ$303,$BA$4:$BA$303)),$AT$4:$AT$303,T$2,$AU$4:$AU$303,T$3,$AX$4:$AX$303,$Q28)</f>
        <v>0</v>
      </c>
      <c r="U28" s="168">
        <f>SUMIFS(IF($R$3="NET",$AY$4:$AY$303,IF($R$3="BRUT",$AZ$4:$AZ$303,$BA$4:$BA$303)),$AT$4:$AT$303,U$2,$AU$4:$AU$303,U$3,$AX$4:$AX$303,$Q28)</f>
        <v>0</v>
      </c>
      <c r="V28" s="168">
        <f>SUMIFS(IF($R$3="NET",$AY$4:$AY$303,IF($R$3="BRUT",$AZ$4:$AZ$303,$BA$4:$BA$303)),$AT$4:$AT$303,V$2,$AU$4:$AU$303,V$3,$AX$4:$AX$303,$Q28)</f>
        <v>0</v>
      </c>
      <c r="W28" s="168">
        <f>SUMIFS(IF($R$3="NET",$AY$4:$AY$303,IF($R$3="BRUT",$AZ$4:$AZ$303,$BA$4:$BA$303)),$AT$4:$AT$303,W$2,$AU$4:$AU$303,W$3,$AX$4:$AX$303,$Q28)</f>
        <v>0</v>
      </c>
      <c r="X28" s="168">
        <f>SUMIFS(IF($R$3="NET",$AY$4:$AY$303,IF($R$3="BRUT",$AZ$4:$AZ$303,$BA$4:$BA$303)),$AT$4:$AT$303,X$2,$AU$4:$AU$303,X$3,$AX$4:$AX$303,$Q28)</f>
        <v>0</v>
      </c>
      <c r="Y28" s="168">
        <f>SUMIFS(IF($R$3="NET",$AY$4:$AY$303,IF($R$3="BRUT",$AZ$4:$AZ$303,$BA$4:$BA$303)),$AT$4:$AT$303,Y$2,$AU$4:$AU$303,Y$3,$AX$4:$AX$303,$Q28)</f>
        <v>0</v>
      </c>
      <c r="Z28" s="168">
        <f>SUMIFS(IF($R$3="NET",$AY$4:$AY$303,IF($R$3="BRUT",$AZ$4:$AZ$303,$BA$4:$BA$303)),$AT$4:$AT$303,Z$2,$AU$4:$AU$303,Z$3,$AX$4:$AX$303,$Q28)</f>
        <v>0</v>
      </c>
      <c r="AA28" s="168">
        <f>SUMIFS(IF($R$3="NET",$AY$4:$AY$303,IF($R$3="BRUT",$AZ$4:$AZ$303,$BA$4:$BA$303)),$AT$4:$AT$303,AA$2,$AU$4:$AU$303,AA$3,$AX$4:$AX$303,$Q28)</f>
        <v>0</v>
      </c>
      <c r="AB28" s="168">
        <f>SUMIFS(IF($R$3="NET",$AY$4:$AY$303,IF($R$3="BRUT",$AZ$4:$AZ$303,$BA$4:$BA$303)),$AT$4:$AT$303,AB$2,$AU$4:$AU$303,AB$3,$AX$4:$AX$303,$Q28)</f>
        <v>0</v>
      </c>
      <c r="AD28" s="217">
        <v>25</v>
      </c>
      <c r="AE28" s="215"/>
      <c r="AF28" s="167">
        <f>SUM(AG28:AP28)</f>
        <v>0</v>
      </c>
      <c r="AG28" s="168">
        <f>SUMIFS(IF($AF$3="NET",$AY$4:$AY$303,IF($AF$3="BRUT",$AZ$4:$AZ$303,$BA$4:$BA$303)),$AT$4:$AT$303,AG$2,$AU$4:$AU$303,AG$3,$AX$4:$AX$303,$AE28)</f>
        <v>0</v>
      </c>
      <c r="AH28" s="168">
        <f>SUMIFS(IF($AF$3="NET",$AY$4:$AY$303,IF($AF$3="BRUT",$AZ$4:$AZ$303,$BA$4:$BA$303)),$AT$4:$AT$303,AH$2,$AU$4:$AU$303,AH$3,$AX$4:$AX$303,$AE28)</f>
        <v>0</v>
      </c>
      <c r="AI28" s="168">
        <f>SUMIFS(IF($AF$3="NET",$AY$4:$AY$303,IF($AF$3="BRUT",$AZ$4:$AZ$303,$BA$4:$BA$303)),$AT$4:$AT$303,AI$2,$AU$4:$AU$303,AI$3,$AX$4:$AX$303,$AE28)</f>
        <v>0</v>
      </c>
      <c r="AJ28" s="168">
        <f>SUMIFS(IF($AF$3="NET",$AY$4:$AY$303,IF($AF$3="BRUT",$AZ$4:$AZ$303,$BA$4:$BA$303)),$AT$4:$AT$303,AJ$2,$AU$4:$AU$303,AJ$3,$AX$4:$AX$303,$AE28)</f>
        <v>0</v>
      </c>
      <c r="AK28" s="168">
        <f>SUMIFS(IF($AF$3="NET",$AY$4:$AY$303,IF($AF$3="BRUT",$AZ$4:$AZ$303,$BA$4:$BA$303)),$AT$4:$AT$303,AK$2,$AU$4:$AU$303,AK$3,$AX$4:$AX$303,$AE28)</f>
        <v>0</v>
      </c>
      <c r="AL28" s="168">
        <f>SUMIFS(IF($AF$3="NET",$AY$4:$AY$303,IF($AF$3="BRUT",$AZ$4:$AZ$303,$BA$4:$BA$303)),$AT$4:$AT$303,AL$2,$AU$4:$AU$303,AL$3,$AX$4:$AX$303,$AE28)</f>
        <v>0</v>
      </c>
      <c r="AM28" s="168">
        <f>SUMIFS(IF($AF$3="NET",$AY$4:$AY$303,IF($AF$3="BRUT",$AZ$4:$AZ$303,$BA$4:$BA$303)),$AT$4:$AT$303,AM$2,$AU$4:$AU$303,AM$3,$AX$4:$AX$303,$AE28)</f>
        <v>0</v>
      </c>
      <c r="AN28" s="168">
        <f>SUMIFS(IF($AF$3="NET",$AY$4:$AY$303,IF($AF$3="BRUT",$AZ$4:$AZ$303,$BA$4:$BA$303)),$AT$4:$AT$303,AN$2,$AU$4:$AU$303,AN$3,$AX$4:$AX$303,$AE28)</f>
        <v>0</v>
      </c>
      <c r="AO28" s="168">
        <f>SUMIFS(IF($AF$3="NET",$AY$4:$AY$303,IF($AF$3="BRUT",$AZ$4:$AZ$303,$BA$4:$BA$303)),$AT$4:$AT$303,AO$2,$AU$4:$AU$303,AO$3,$AX$4:$AX$303,$AE28)</f>
        <v>0</v>
      </c>
      <c r="AP28" s="168">
        <f>SUMIFS(IF($AF$3="NET",$AY$4:$AY$303,IF($AF$3="BRUT",$AZ$4:$AZ$303,$BA$4:$BA$303)),$AT$4:$AT$303,AP$2,$AU$4:$AU$303,AP$3,$AX$4:$AX$303,$AE28)</f>
        <v>0</v>
      </c>
      <c r="AT28" t="str">
        <f>'Bourges 04-03'!$D$2</f>
        <v>Bourges</v>
      </c>
      <c r="AU28" s="155">
        <f>'Bourges 04-03'!$D$3</f>
        <v>44989</v>
      </c>
      <c r="AV28">
        <f>'Bourges 04-03'!C35</f>
        <v>0</v>
      </c>
      <c r="AW28">
        <f>'Bourges 04-03'!D35</f>
        <v>0</v>
      </c>
      <c r="AX28" t="str">
        <f t="shared" si="20"/>
        <v>0 0</v>
      </c>
      <c r="AY28" s="1">
        <f>'Bourges 04-03'!AH35</f>
        <v>0</v>
      </c>
      <c r="AZ28" s="1">
        <f>'Bourges 04-03'!AM35</f>
        <v>0</v>
      </c>
      <c r="BA28" s="1">
        <f>'Bourges 04-03'!AR35</f>
        <v>0</v>
      </c>
    </row>
    <row r="29" spans="2:53" x14ac:dyDescent="0.25">
      <c r="B29" s="217">
        <v>26</v>
      </c>
      <c r="C29" s="215"/>
      <c r="D29" s="167">
        <f>SUM(E29:N29)</f>
        <v>0</v>
      </c>
      <c r="E29" s="168">
        <f>SUMIFS(IF($D$3="NET",$AY$4:$AY$303,IF($D$3="BRUT",$AZ$4:$AZ$303,$BA$4:$BA$303)),$AT$4:$AT$303,E$2,$AU$4:$AU$303,E$3,$AX$4:$AX$303,$C29)</f>
        <v>0</v>
      </c>
      <c r="F29" s="168">
        <f>SUMIFS(IF($D$3="NET",$AY$4:$AY$303,IF($D$3="BRUT",$AZ$4:$AZ$303,$BA$4:$BA$303)),$AT$4:$AT$303,F$2,$AU$4:$AU$303,F$3,$AX$4:$AX$303,$C29)</f>
        <v>0</v>
      </c>
      <c r="G29" s="168">
        <f>SUMIFS(IF($D$3="NET",$AY$4:$AY$303,IF($D$3="BRUT",$AZ$4:$AZ$303,$BA$4:$BA$303)),$AT$4:$AT$303,G$2,$AU$4:$AU$303,G$3,$AX$4:$AX$303,$C29)</f>
        <v>0</v>
      </c>
      <c r="H29" s="168">
        <f>SUMIFS(IF($D$3="NET",$AY$4:$AY$303,IF($D$3="BRUT",$AZ$4:$AZ$303,$BA$4:$BA$303)),$AT$4:$AT$303,H$2,$AU$4:$AU$303,H$3,$AX$4:$AX$303,$C29)</f>
        <v>0</v>
      </c>
      <c r="I29" s="168">
        <f>SUMIFS(IF($D$3="NET",$AY$4:$AY$303,IF($D$3="BRUT",$AZ$4:$AZ$303,$BA$4:$BA$303)),$AT$4:$AT$303,I$2,$AU$4:$AU$303,I$3,$AX$4:$AX$303,$C29)</f>
        <v>0</v>
      </c>
      <c r="J29" s="168">
        <f>SUMIFS(IF($D$3="NET",$AY$4:$AY$303,IF($D$3="BRUT",$AZ$4:$AZ$303,$BA$4:$BA$303)),$AT$4:$AT$303,J$2,$AU$4:$AU$303,J$3,$AX$4:$AX$303,$C29)</f>
        <v>0</v>
      </c>
      <c r="K29" s="168">
        <f>SUMIFS(IF($D$3="NET",$AY$4:$AY$303,IF($D$3="BRUT",$AZ$4:$AZ$303,$BA$4:$BA$303)),$AT$4:$AT$303,K$2,$AU$4:$AU$303,K$3,$AX$4:$AX$303,$C29)</f>
        <v>0</v>
      </c>
      <c r="L29" s="168">
        <f>SUMIFS(IF($D$3="NET",$AY$4:$AY$303,IF($D$3="BRUT",$AZ$4:$AZ$303,$BA$4:$BA$303)),$AT$4:$AT$303,L$2,$AU$4:$AU$303,L$3,$AX$4:$AX$303,$C29)</f>
        <v>0</v>
      </c>
      <c r="M29" s="168">
        <f>SUMIFS(IF($D$3="NET",$AY$4:$AY$303,IF($D$3="BRUT",$AZ$4:$AZ$303,$BA$4:$BA$303)),$AT$4:$AT$303,M$2,$AU$4:$AU$303,M$3,$AX$4:$AX$303,$C29)</f>
        <v>0</v>
      </c>
      <c r="N29" s="168">
        <f>SUMIFS(IF($D$3="NET",$AY$4:$AY$303,IF($D$3="BRUT",$AZ$4:$AZ$303,$BA$4:$BA$303)),$AT$4:$AT$303,N$2,$AU$4:$AU$303,N$3,$AX$4:$AX$303,$C29)</f>
        <v>0</v>
      </c>
      <c r="P29" s="217">
        <v>26</v>
      </c>
      <c r="Q29" s="215"/>
      <c r="R29" s="167">
        <f>SUM(S29:AB29)</f>
        <v>0</v>
      </c>
      <c r="S29" s="168">
        <f>SUMIFS(IF($R$3="NET",$AY$4:$AY$303,IF($R$3="BRUT",$AZ$4:$AZ$303,$BA$4:$BA$303)),$AT$4:$AT$303,S$2,$AU$4:$AU$303,S$3,$AX$4:$AX$303,$Q29)</f>
        <v>0</v>
      </c>
      <c r="T29" s="168">
        <f>SUMIFS(IF($R$3="NET",$AY$4:$AY$303,IF($R$3="BRUT",$AZ$4:$AZ$303,$BA$4:$BA$303)),$AT$4:$AT$303,T$2,$AU$4:$AU$303,T$3,$AX$4:$AX$303,$Q29)</f>
        <v>0</v>
      </c>
      <c r="U29" s="168">
        <f>SUMIFS(IF($R$3="NET",$AY$4:$AY$303,IF($R$3="BRUT",$AZ$4:$AZ$303,$BA$4:$BA$303)),$AT$4:$AT$303,U$2,$AU$4:$AU$303,U$3,$AX$4:$AX$303,$Q29)</f>
        <v>0</v>
      </c>
      <c r="V29" s="168">
        <f>SUMIFS(IF($R$3="NET",$AY$4:$AY$303,IF($R$3="BRUT",$AZ$4:$AZ$303,$BA$4:$BA$303)),$AT$4:$AT$303,V$2,$AU$4:$AU$303,V$3,$AX$4:$AX$303,$Q29)</f>
        <v>0</v>
      </c>
      <c r="W29" s="168">
        <f>SUMIFS(IF($R$3="NET",$AY$4:$AY$303,IF($R$3="BRUT",$AZ$4:$AZ$303,$BA$4:$BA$303)),$AT$4:$AT$303,W$2,$AU$4:$AU$303,W$3,$AX$4:$AX$303,$Q29)</f>
        <v>0</v>
      </c>
      <c r="X29" s="168">
        <f>SUMIFS(IF($R$3="NET",$AY$4:$AY$303,IF($R$3="BRUT",$AZ$4:$AZ$303,$BA$4:$BA$303)),$AT$4:$AT$303,X$2,$AU$4:$AU$303,X$3,$AX$4:$AX$303,$Q29)</f>
        <v>0</v>
      </c>
      <c r="Y29" s="168">
        <f>SUMIFS(IF($R$3="NET",$AY$4:$AY$303,IF($R$3="BRUT",$AZ$4:$AZ$303,$BA$4:$BA$303)),$AT$4:$AT$303,Y$2,$AU$4:$AU$303,Y$3,$AX$4:$AX$303,$Q29)</f>
        <v>0</v>
      </c>
      <c r="Z29" s="168">
        <f>SUMIFS(IF($R$3="NET",$AY$4:$AY$303,IF($R$3="BRUT",$AZ$4:$AZ$303,$BA$4:$BA$303)),$AT$4:$AT$303,Z$2,$AU$4:$AU$303,Z$3,$AX$4:$AX$303,$Q29)</f>
        <v>0</v>
      </c>
      <c r="AA29" s="168">
        <f>SUMIFS(IF($R$3="NET",$AY$4:$AY$303,IF($R$3="BRUT",$AZ$4:$AZ$303,$BA$4:$BA$303)),$AT$4:$AT$303,AA$2,$AU$4:$AU$303,AA$3,$AX$4:$AX$303,$Q29)</f>
        <v>0</v>
      </c>
      <c r="AB29" s="168">
        <f>SUMIFS(IF($R$3="NET",$AY$4:$AY$303,IF($R$3="BRUT",$AZ$4:$AZ$303,$BA$4:$BA$303)),$AT$4:$AT$303,AB$2,$AU$4:$AU$303,AB$3,$AX$4:$AX$303,$Q29)</f>
        <v>0</v>
      </c>
      <c r="AD29" s="217">
        <v>26</v>
      </c>
      <c r="AE29" s="215"/>
      <c r="AF29" s="167">
        <f>SUM(AG29:AP29)</f>
        <v>0</v>
      </c>
      <c r="AG29" s="168">
        <f>SUMIFS(IF($AF$3="NET",$AY$4:$AY$303,IF($AF$3="BRUT",$AZ$4:$AZ$303,$BA$4:$BA$303)),$AT$4:$AT$303,AG$2,$AU$4:$AU$303,AG$3,$AX$4:$AX$303,$AE29)</f>
        <v>0</v>
      </c>
      <c r="AH29" s="168">
        <f>SUMIFS(IF($AF$3="NET",$AY$4:$AY$303,IF($AF$3="BRUT",$AZ$4:$AZ$303,$BA$4:$BA$303)),$AT$4:$AT$303,AH$2,$AU$4:$AU$303,AH$3,$AX$4:$AX$303,$AE29)</f>
        <v>0</v>
      </c>
      <c r="AI29" s="168">
        <f>SUMIFS(IF($AF$3="NET",$AY$4:$AY$303,IF($AF$3="BRUT",$AZ$4:$AZ$303,$BA$4:$BA$303)),$AT$4:$AT$303,AI$2,$AU$4:$AU$303,AI$3,$AX$4:$AX$303,$AE29)</f>
        <v>0</v>
      </c>
      <c r="AJ29" s="168">
        <f>SUMIFS(IF($AF$3="NET",$AY$4:$AY$303,IF($AF$3="BRUT",$AZ$4:$AZ$303,$BA$4:$BA$303)),$AT$4:$AT$303,AJ$2,$AU$4:$AU$303,AJ$3,$AX$4:$AX$303,$AE29)</f>
        <v>0</v>
      </c>
      <c r="AK29" s="168">
        <f>SUMIFS(IF($AF$3="NET",$AY$4:$AY$303,IF($AF$3="BRUT",$AZ$4:$AZ$303,$BA$4:$BA$303)),$AT$4:$AT$303,AK$2,$AU$4:$AU$303,AK$3,$AX$4:$AX$303,$AE29)</f>
        <v>0</v>
      </c>
      <c r="AL29" s="168">
        <f>SUMIFS(IF($AF$3="NET",$AY$4:$AY$303,IF($AF$3="BRUT",$AZ$4:$AZ$303,$BA$4:$BA$303)),$AT$4:$AT$303,AL$2,$AU$4:$AU$303,AL$3,$AX$4:$AX$303,$AE29)</f>
        <v>0</v>
      </c>
      <c r="AM29" s="168">
        <f>SUMIFS(IF($AF$3="NET",$AY$4:$AY$303,IF($AF$3="BRUT",$AZ$4:$AZ$303,$BA$4:$BA$303)),$AT$4:$AT$303,AM$2,$AU$4:$AU$303,AM$3,$AX$4:$AX$303,$AE29)</f>
        <v>0</v>
      </c>
      <c r="AN29" s="168">
        <f>SUMIFS(IF($AF$3="NET",$AY$4:$AY$303,IF($AF$3="BRUT",$AZ$4:$AZ$303,$BA$4:$BA$303)),$AT$4:$AT$303,AN$2,$AU$4:$AU$303,AN$3,$AX$4:$AX$303,$AE29)</f>
        <v>0</v>
      </c>
      <c r="AO29" s="168">
        <f>SUMIFS(IF($AF$3="NET",$AY$4:$AY$303,IF($AF$3="BRUT",$AZ$4:$AZ$303,$BA$4:$BA$303)),$AT$4:$AT$303,AO$2,$AU$4:$AU$303,AO$3,$AX$4:$AX$303,$AE29)</f>
        <v>0</v>
      </c>
      <c r="AP29" s="168">
        <f>SUMIFS(IF($AF$3="NET",$AY$4:$AY$303,IF($AF$3="BRUT",$AZ$4:$AZ$303,$BA$4:$BA$303)),$AT$4:$AT$303,AP$2,$AU$4:$AU$303,AP$3,$AX$4:$AX$303,$AE29)</f>
        <v>0</v>
      </c>
      <c r="AT29" t="str">
        <f>'Bourges 04-03'!$D$2</f>
        <v>Bourges</v>
      </c>
      <c r="AU29" s="155">
        <f>'Bourges 04-03'!$D$3</f>
        <v>44989</v>
      </c>
      <c r="AV29">
        <f>'Bourges 04-03'!C36</f>
        <v>0</v>
      </c>
      <c r="AW29">
        <f>'Bourges 04-03'!D36</f>
        <v>0</v>
      </c>
      <c r="AX29" t="str">
        <f t="shared" si="20"/>
        <v>0 0</v>
      </c>
      <c r="AY29" s="1">
        <f>'Bourges 04-03'!AH36</f>
        <v>0</v>
      </c>
      <c r="AZ29" s="1">
        <f>'Bourges 04-03'!AM36</f>
        <v>0</v>
      </c>
      <c r="BA29" s="1">
        <f>'Bourges 04-03'!AR36</f>
        <v>0</v>
      </c>
    </row>
    <row r="30" spans="2:53" x14ac:dyDescent="0.25">
      <c r="B30" s="217">
        <v>27</v>
      </c>
      <c r="C30" s="215"/>
      <c r="D30" s="167">
        <f>SUM(E30:N30)</f>
        <v>0</v>
      </c>
      <c r="E30" s="168">
        <f>SUMIFS(IF($D$3="NET",$AY$4:$AY$303,IF($D$3="BRUT",$AZ$4:$AZ$303,$BA$4:$BA$303)),$AT$4:$AT$303,E$2,$AU$4:$AU$303,E$3,$AX$4:$AX$303,$C30)</f>
        <v>0</v>
      </c>
      <c r="F30" s="168">
        <f>SUMIFS(IF($D$3="NET",$AY$4:$AY$303,IF($D$3="BRUT",$AZ$4:$AZ$303,$BA$4:$BA$303)),$AT$4:$AT$303,F$2,$AU$4:$AU$303,F$3,$AX$4:$AX$303,$C30)</f>
        <v>0</v>
      </c>
      <c r="G30" s="168">
        <f>SUMIFS(IF($D$3="NET",$AY$4:$AY$303,IF($D$3="BRUT",$AZ$4:$AZ$303,$BA$4:$BA$303)),$AT$4:$AT$303,G$2,$AU$4:$AU$303,G$3,$AX$4:$AX$303,$C30)</f>
        <v>0</v>
      </c>
      <c r="H30" s="168">
        <f>SUMIFS(IF($D$3="NET",$AY$4:$AY$303,IF($D$3="BRUT",$AZ$4:$AZ$303,$BA$4:$BA$303)),$AT$4:$AT$303,H$2,$AU$4:$AU$303,H$3,$AX$4:$AX$303,$C30)</f>
        <v>0</v>
      </c>
      <c r="I30" s="168">
        <f>SUMIFS(IF($D$3="NET",$AY$4:$AY$303,IF($D$3="BRUT",$AZ$4:$AZ$303,$BA$4:$BA$303)),$AT$4:$AT$303,I$2,$AU$4:$AU$303,I$3,$AX$4:$AX$303,$C30)</f>
        <v>0</v>
      </c>
      <c r="J30" s="168">
        <f>SUMIFS(IF($D$3="NET",$AY$4:$AY$303,IF($D$3="BRUT",$AZ$4:$AZ$303,$BA$4:$BA$303)),$AT$4:$AT$303,J$2,$AU$4:$AU$303,J$3,$AX$4:$AX$303,$C30)</f>
        <v>0</v>
      </c>
      <c r="K30" s="168">
        <f>SUMIFS(IF($D$3="NET",$AY$4:$AY$303,IF($D$3="BRUT",$AZ$4:$AZ$303,$BA$4:$BA$303)),$AT$4:$AT$303,K$2,$AU$4:$AU$303,K$3,$AX$4:$AX$303,$C30)</f>
        <v>0</v>
      </c>
      <c r="L30" s="168">
        <f>SUMIFS(IF($D$3="NET",$AY$4:$AY$303,IF($D$3="BRUT",$AZ$4:$AZ$303,$BA$4:$BA$303)),$AT$4:$AT$303,L$2,$AU$4:$AU$303,L$3,$AX$4:$AX$303,$C30)</f>
        <v>0</v>
      </c>
      <c r="M30" s="168">
        <f>SUMIFS(IF($D$3="NET",$AY$4:$AY$303,IF($D$3="BRUT",$AZ$4:$AZ$303,$BA$4:$BA$303)),$AT$4:$AT$303,M$2,$AU$4:$AU$303,M$3,$AX$4:$AX$303,$C30)</f>
        <v>0</v>
      </c>
      <c r="N30" s="168">
        <f>SUMIFS(IF($D$3="NET",$AY$4:$AY$303,IF($D$3="BRUT",$AZ$4:$AZ$303,$BA$4:$BA$303)),$AT$4:$AT$303,N$2,$AU$4:$AU$303,N$3,$AX$4:$AX$303,$C30)</f>
        <v>0</v>
      </c>
      <c r="P30" s="217">
        <v>27</v>
      </c>
      <c r="Q30" s="215"/>
      <c r="R30" s="167">
        <f>SUM(S30:AB30)</f>
        <v>0</v>
      </c>
      <c r="S30" s="168">
        <f>SUMIFS(IF($R$3="NET",$AY$4:$AY$303,IF($R$3="BRUT",$AZ$4:$AZ$303,$BA$4:$BA$303)),$AT$4:$AT$303,S$2,$AU$4:$AU$303,S$3,$AX$4:$AX$303,$Q30)</f>
        <v>0</v>
      </c>
      <c r="T30" s="168">
        <f>SUMIFS(IF($R$3="NET",$AY$4:$AY$303,IF($R$3="BRUT",$AZ$4:$AZ$303,$BA$4:$BA$303)),$AT$4:$AT$303,T$2,$AU$4:$AU$303,T$3,$AX$4:$AX$303,$Q30)</f>
        <v>0</v>
      </c>
      <c r="U30" s="168">
        <f>SUMIFS(IF($R$3="NET",$AY$4:$AY$303,IF($R$3="BRUT",$AZ$4:$AZ$303,$BA$4:$BA$303)),$AT$4:$AT$303,U$2,$AU$4:$AU$303,U$3,$AX$4:$AX$303,$Q30)</f>
        <v>0</v>
      </c>
      <c r="V30" s="168">
        <f>SUMIFS(IF($R$3="NET",$AY$4:$AY$303,IF($R$3="BRUT",$AZ$4:$AZ$303,$BA$4:$BA$303)),$AT$4:$AT$303,V$2,$AU$4:$AU$303,V$3,$AX$4:$AX$303,$Q30)</f>
        <v>0</v>
      </c>
      <c r="W30" s="168">
        <f>SUMIFS(IF($R$3="NET",$AY$4:$AY$303,IF($R$3="BRUT",$AZ$4:$AZ$303,$BA$4:$BA$303)),$AT$4:$AT$303,W$2,$AU$4:$AU$303,W$3,$AX$4:$AX$303,$Q30)</f>
        <v>0</v>
      </c>
      <c r="X30" s="168">
        <f>SUMIFS(IF($R$3="NET",$AY$4:$AY$303,IF($R$3="BRUT",$AZ$4:$AZ$303,$BA$4:$BA$303)),$AT$4:$AT$303,X$2,$AU$4:$AU$303,X$3,$AX$4:$AX$303,$Q30)</f>
        <v>0</v>
      </c>
      <c r="Y30" s="168">
        <f>SUMIFS(IF($R$3="NET",$AY$4:$AY$303,IF($R$3="BRUT",$AZ$4:$AZ$303,$BA$4:$BA$303)),$AT$4:$AT$303,Y$2,$AU$4:$AU$303,Y$3,$AX$4:$AX$303,$Q30)</f>
        <v>0</v>
      </c>
      <c r="Z30" s="168">
        <f>SUMIFS(IF($R$3="NET",$AY$4:$AY$303,IF($R$3="BRUT",$AZ$4:$AZ$303,$BA$4:$BA$303)),$AT$4:$AT$303,Z$2,$AU$4:$AU$303,Z$3,$AX$4:$AX$303,$Q30)</f>
        <v>0</v>
      </c>
      <c r="AA30" s="168">
        <f>SUMIFS(IF($R$3="NET",$AY$4:$AY$303,IF($R$3="BRUT",$AZ$4:$AZ$303,$BA$4:$BA$303)),$AT$4:$AT$303,AA$2,$AU$4:$AU$303,AA$3,$AX$4:$AX$303,$Q30)</f>
        <v>0</v>
      </c>
      <c r="AB30" s="168">
        <f>SUMIFS(IF($R$3="NET",$AY$4:$AY$303,IF($R$3="BRUT",$AZ$4:$AZ$303,$BA$4:$BA$303)),$AT$4:$AT$303,AB$2,$AU$4:$AU$303,AB$3,$AX$4:$AX$303,$Q30)</f>
        <v>0</v>
      </c>
      <c r="AD30" s="217">
        <v>27</v>
      </c>
      <c r="AE30" s="215"/>
      <c r="AF30" s="167">
        <f>SUM(AG30:AP30)</f>
        <v>0</v>
      </c>
      <c r="AG30" s="168">
        <f>SUMIFS(IF($AF$3="NET",$AY$4:$AY$303,IF($AF$3="BRUT",$AZ$4:$AZ$303,$BA$4:$BA$303)),$AT$4:$AT$303,AG$2,$AU$4:$AU$303,AG$3,$AX$4:$AX$303,$AE30)</f>
        <v>0</v>
      </c>
      <c r="AH30" s="168">
        <f>SUMIFS(IF($AF$3="NET",$AY$4:$AY$303,IF($AF$3="BRUT",$AZ$4:$AZ$303,$BA$4:$BA$303)),$AT$4:$AT$303,AH$2,$AU$4:$AU$303,AH$3,$AX$4:$AX$303,$AE30)</f>
        <v>0</v>
      </c>
      <c r="AI30" s="168">
        <f>SUMIFS(IF($AF$3="NET",$AY$4:$AY$303,IF($AF$3="BRUT",$AZ$4:$AZ$303,$BA$4:$BA$303)),$AT$4:$AT$303,AI$2,$AU$4:$AU$303,AI$3,$AX$4:$AX$303,$AE30)</f>
        <v>0</v>
      </c>
      <c r="AJ30" s="168">
        <f>SUMIFS(IF($AF$3="NET",$AY$4:$AY$303,IF($AF$3="BRUT",$AZ$4:$AZ$303,$BA$4:$BA$303)),$AT$4:$AT$303,AJ$2,$AU$4:$AU$303,AJ$3,$AX$4:$AX$303,$AE30)</f>
        <v>0</v>
      </c>
      <c r="AK30" s="168">
        <f>SUMIFS(IF($AF$3="NET",$AY$4:$AY$303,IF($AF$3="BRUT",$AZ$4:$AZ$303,$BA$4:$BA$303)),$AT$4:$AT$303,AK$2,$AU$4:$AU$303,AK$3,$AX$4:$AX$303,$AE30)</f>
        <v>0</v>
      </c>
      <c r="AL30" s="168">
        <f>SUMIFS(IF($AF$3="NET",$AY$4:$AY$303,IF($AF$3="BRUT",$AZ$4:$AZ$303,$BA$4:$BA$303)),$AT$4:$AT$303,AL$2,$AU$4:$AU$303,AL$3,$AX$4:$AX$303,$AE30)</f>
        <v>0</v>
      </c>
      <c r="AM30" s="168">
        <f>SUMIFS(IF($AF$3="NET",$AY$4:$AY$303,IF($AF$3="BRUT",$AZ$4:$AZ$303,$BA$4:$BA$303)),$AT$4:$AT$303,AM$2,$AU$4:$AU$303,AM$3,$AX$4:$AX$303,$AE30)</f>
        <v>0</v>
      </c>
      <c r="AN30" s="168">
        <f>SUMIFS(IF($AF$3="NET",$AY$4:$AY$303,IF($AF$3="BRUT",$AZ$4:$AZ$303,$BA$4:$BA$303)),$AT$4:$AT$303,AN$2,$AU$4:$AU$303,AN$3,$AX$4:$AX$303,$AE30)</f>
        <v>0</v>
      </c>
      <c r="AO30" s="168">
        <f>SUMIFS(IF($AF$3="NET",$AY$4:$AY$303,IF($AF$3="BRUT",$AZ$4:$AZ$303,$BA$4:$BA$303)),$AT$4:$AT$303,AO$2,$AU$4:$AU$303,AO$3,$AX$4:$AX$303,$AE30)</f>
        <v>0</v>
      </c>
      <c r="AP30" s="168">
        <f>SUMIFS(IF($AF$3="NET",$AY$4:$AY$303,IF($AF$3="BRUT",$AZ$4:$AZ$303,$BA$4:$BA$303)),$AT$4:$AT$303,AP$2,$AU$4:$AU$303,AP$3,$AX$4:$AX$303,$AE30)</f>
        <v>0</v>
      </c>
      <c r="AT30" t="str">
        <f>'Bourges 04-03'!$D$2</f>
        <v>Bourges</v>
      </c>
      <c r="AU30" s="155">
        <f>'Bourges 04-03'!$D$3</f>
        <v>44989</v>
      </c>
      <c r="AV30">
        <f>'Bourges 04-03'!C37</f>
        <v>0</v>
      </c>
      <c r="AW30">
        <f>'Bourges 04-03'!D37</f>
        <v>0</v>
      </c>
      <c r="AX30" t="str">
        <f t="shared" si="20"/>
        <v>0 0</v>
      </c>
      <c r="AY30" s="1">
        <f>'Bourges 04-03'!AH37</f>
        <v>0</v>
      </c>
      <c r="AZ30" s="1">
        <f>'Bourges 04-03'!AM37</f>
        <v>0</v>
      </c>
      <c r="BA30" s="1">
        <f>'Bourges 04-03'!AR37</f>
        <v>0</v>
      </c>
    </row>
    <row r="31" spans="2:53" x14ac:dyDescent="0.25">
      <c r="B31" s="217">
        <v>28</v>
      </c>
      <c r="C31" s="215"/>
      <c r="D31" s="167">
        <f>SUM(E31:N31)</f>
        <v>0</v>
      </c>
      <c r="E31" s="168">
        <f>SUMIFS(IF($D$3="NET",$AY$4:$AY$303,IF($D$3="BRUT",$AZ$4:$AZ$303,$BA$4:$BA$303)),$AT$4:$AT$303,E$2,$AU$4:$AU$303,E$3,$AX$4:$AX$303,$C31)</f>
        <v>0</v>
      </c>
      <c r="F31" s="168">
        <f>SUMIFS(IF($D$3="NET",$AY$4:$AY$303,IF($D$3="BRUT",$AZ$4:$AZ$303,$BA$4:$BA$303)),$AT$4:$AT$303,F$2,$AU$4:$AU$303,F$3,$AX$4:$AX$303,$C31)</f>
        <v>0</v>
      </c>
      <c r="G31" s="168">
        <f>SUMIFS(IF($D$3="NET",$AY$4:$AY$303,IF($D$3="BRUT",$AZ$4:$AZ$303,$BA$4:$BA$303)),$AT$4:$AT$303,G$2,$AU$4:$AU$303,G$3,$AX$4:$AX$303,$C31)</f>
        <v>0</v>
      </c>
      <c r="H31" s="168">
        <f>SUMIFS(IF($D$3="NET",$AY$4:$AY$303,IF($D$3="BRUT",$AZ$4:$AZ$303,$BA$4:$BA$303)),$AT$4:$AT$303,H$2,$AU$4:$AU$303,H$3,$AX$4:$AX$303,$C31)</f>
        <v>0</v>
      </c>
      <c r="I31" s="168">
        <f>SUMIFS(IF($D$3="NET",$AY$4:$AY$303,IF($D$3="BRUT",$AZ$4:$AZ$303,$BA$4:$BA$303)),$AT$4:$AT$303,I$2,$AU$4:$AU$303,I$3,$AX$4:$AX$303,$C31)</f>
        <v>0</v>
      </c>
      <c r="J31" s="168">
        <f>SUMIFS(IF($D$3="NET",$AY$4:$AY$303,IF($D$3="BRUT",$AZ$4:$AZ$303,$BA$4:$BA$303)),$AT$4:$AT$303,J$2,$AU$4:$AU$303,J$3,$AX$4:$AX$303,$C31)</f>
        <v>0</v>
      </c>
      <c r="K31" s="168">
        <f>SUMIFS(IF($D$3="NET",$AY$4:$AY$303,IF($D$3="BRUT",$AZ$4:$AZ$303,$BA$4:$BA$303)),$AT$4:$AT$303,K$2,$AU$4:$AU$303,K$3,$AX$4:$AX$303,$C31)</f>
        <v>0</v>
      </c>
      <c r="L31" s="168">
        <f>SUMIFS(IF($D$3="NET",$AY$4:$AY$303,IF($D$3="BRUT",$AZ$4:$AZ$303,$BA$4:$BA$303)),$AT$4:$AT$303,L$2,$AU$4:$AU$303,L$3,$AX$4:$AX$303,$C31)</f>
        <v>0</v>
      </c>
      <c r="M31" s="168">
        <f>SUMIFS(IF($D$3="NET",$AY$4:$AY$303,IF($D$3="BRUT",$AZ$4:$AZ$303,$BA$4:$BA$303)),$AT$4:$AT$303,M$2,$AU$4:$AU$303,M$3,$AX$4:$AX$303,$C31)</f>
        <v>0</v>
      </c>
      <c r="N31" s="168">
        <f>SUMIFS(IF($D$3="NET",$AY$4:$AY$303,IF($D$3="BRUT",$AZ$4:$AZ$303,$BA$4:$BA$303)),$AT$4:$AT$303,N$2,$AU$4:$AU$303,N$3,$AX$4:$AX$303,$C31)</f>
        <v>0</v>
      </c>
      <c r="P31" s="217">
        <v>28</v>
      </c>
      <c r="Q31" s="215"/>
      <c r="R31" s="167">
        <f>SUM(S31:AB31)</f>
        <v>0</v>
      </c>
      <c r="S31" s="168">
        <f>SUMIFS(IF($R$3="NET",$AY$4:$AY$303,IF($R$3="BRUT",$AZ$4:$AZ$303,$BA$4:$BA$303)),$AT$4:$AT$303,S$2,$AU$4:$AU$303,S$3,$AX$4:$AX$303,$Q31)</f>
        <v>0</v>
      </c>
      <c r="T31" s="168">
        <f>SUMIFS(IF($R$3="NET",$AY$4:$AY$303,IF($R$3="BRUT",$AZ$4:$AZ$303,$BA$4:$BA$303)),$AT$4:$AT$303,T$2,$AU$4:$AU$303,T$3,$AX$4:$AX$303,$Q31)</f>
        <v>0</v>
      </c>
      <c r="U31" s="168">
        <f>SUMIFS(IF($R$3="NET",$AY$4:$AY$303,IF($R$3="BRUT",$AZ$4:$AZ$303,$BA$4:$BA$303)),$AT$4:$AT$303,U$2,$AU$4:$AU$303,U$3,$AX$4:$AX$303,$Q31)</f>
        <v>0</v>
      </c>
      <c r="V31" s="168">
        <f>SUMIFS(IF($R$3="NET",$AY$4:$AY$303,IF($R$3="BRUT",$AZ$4:$AZ$303,$BA$4:$BA$303)),$AT$4:$AT$303,V$2,$AU$4:$AU$303,V$3,$AX$4:$AX$303,$Q31)</f>
        <v>0</v>
      </c>
      <c r="W31" s="168">
        <f>SUMIFS(IF($R$3="NET",$AY$4:$AY$303,IF($R$3="BRUT",$AZ$4:$AZ$303,$BA$4:$BA$303)),$AT$4:$AT$303,W$2,$AU$4:$AU$303,W$3,$AX$4:$AX$303,$Q31)</f>
        <v>0</v>
      </c>
      <c r="X31" s="168">
        <f>SUMIFS(IF($R$3="NET",$AY$4:$AY$303,IF($R$3="BRUT",$AZ$4:$AZ$303,$BA$4:$BA$303)),$AT$4:$AT$303,X$2,$AU$4:$AU$303,X$3,$AX$4:$AX$303,$Q31)</f>
        <v>0</v>
      </c>
      <c r="Y31" s="168">
        <f>SUMIFS(IF($R$3="NET",$AY$4:$AY$303,IF($R$3="BRUT",$AZ$4:$AZ$303,$BA$4:$BA$303)),$AT$4:$AT$303,Y$2,$AU$4:$AU$303,Y$3,$AX$4:$AX$303,$Q31)</f>
        <v>0</v>
      </c>
      <c r="Z31" s="168">
        <f>SUMIFS(IF($R$3="NET",$AY$4:$AY$303,IF($R$3="BRUT",$AZ$4:$AZ$303,$BA$4:$BA$303)),$AT$4:$AT$303,Z$2,$AU$4:$AU$303,Z$3,$AX$4:$AX$303,$Q31)</f>
        <v>0</v>
      </c>
      <c r="AA31" s="168">
        <f>SUMIFS(IF($R$3="NET",$AY$4:$AY$303,IF($R$3="BRUT",$AZ$4:$AZ$303,$BA$4:$BA$303)),$AT$4:$AT$303,AA$2,$AU$4:$AU$303,AA$3,$AX$4:$AX$303,$Q31)</f>
        <v>0</v>
      </c>
      <c r="AB31" s="168">
        <f>SUMIFS(IF($R$3="NET",$AY$4:$AY$303,IF($R$3="BRUT",$AZ$4:$AZ$303,$BA$4:$BA$303)),$AT$4:$AT$303,AB$2,$AU$4:$AU$303,AB$3,$AX$4:$AX$303,$Q31)</f>
        <v>0</v>
      </c>
      <c r="AD31" s="217">
        <v>28</v>
      </c>
      <c r="AE31" s="215"/>
      <c r="AF31" s="167">
        <f>SUM(AG31:AP31)</f>
        <v>0</v>
      </c>
      <c r="AG31" s="168">
        <f>SUMIFS(IF($AF$3="NET",$AY$4:$AY$303,IF($AF$3="BRUT",$AZ$4:$AZ$303,$BA$4:$BA$303)),$AT$4:$AT$303,AG$2,$AU$4:$AU$303,AG$3,$AX$4:$AX$303,$AE31)</f>
        <v>0</v>
      </c>
      <c r="AH31" s="168">
        <f>SUMIFS(IF($AF$3="NET",$AY$4:$AY$303,IF($AF$3="BRUT",$AZ$4:$AZ$303,$BA$4:$BA$303)),$AT$4:$AT$303,AH$2,$AU$4:$AU$303,AH$3,$AX$4:$AX$303,$AE31)</f>
        <v>0</v>
      </c>
      <c r="AI31" s="168">
        <f>SUMIFS(IF($AF$3="NET",$AY$4:$AY$303,IF($AF$3="BRUT",$AZ$4:$AZ$303,$BA$4:$BA$303)),$AT$4:$AT$303,AI$2,$AU$4:$AU$303,AI$3,$AX$4:$AX$303,$AE31)</f>
        <v>0</v>
      </c>
      <c r="AJ31" s="168">
        <f>SUMIFS(IF($AF$3="NET",$AY$4:$AY$303,IF($AF$3="BRUT",$AZ$4:$AZ$303,$BA$4:$BA$303)),$AT$4:$AT$303,AJ$2,$AU$4:$AU$303,AJ$3,$AX$4:$AX$303,$AE31)</f>
        <v>0</v>
      </c>
      <c r="AK31" s="168">
        <f>SUMIFS(IF($AF$3="NET",$AY$4:$AY$303,IF($AF$3="BRUT",$AZ$4:$AZ$303,$BA$4:$BA$303)),$AT$4:$AT$303,AK$2,$AU$4:$AU$303,AK$3,$AX$4:$AX$303,$AE31)</f>
        <v>0</v>
      </c>
      <c r="AL31" s="168">
        <f>SUMIFS(IF($AF$3="NET",$AY$4:$AY$303,IF($AF$3="BRUT",$AZ$4:$AZ$303,$BA$4:$BA$303)),$AT$4:$AT$303,AL$2,$AU$4:$AU$303,AL$3,$AX$4:$AX$303,$AE31)</f>
        <v>0</v>
      </c>
      <c r="AM31" s="168">
        <f>SUMIFS(IF($AF$3="NET",$AY$4:$AY$303,IF($AF$3="BRUT",$AZ$4:$AZ$303,$BA$4:$BA$303)),$AT$4:$AT$303,AM$2,$AU$4:$AU$303,AM$3,$AX$4:$AX$303,$AE31)</f>
        <v>0</v>
      </c>
      <c r="AN31" s="168">
        <f>SUMIFS(IF($AF$3="NET",$AY$4:$AY$303,IF($AF$3="BRUT",$AZ$4:$AZ$303,$BA$4:$BA$303)),$AT$4:$AT$303,AN$2,$AU$4:$AU$303,AN$3,$AX$4:$AX$303,$AE31)</f>
        <v>0</v>
      </c>
      <c r="AO31" s="168">
        <f>SUMIFS(IF($AF$3="NET",$AY$4:$AY$303,IF($AF$3="BRUT",$AZ$4:$AZ$303,$BA$4:$BA$303)),$AT$4:$AT$303,AO$2,$AU$4:$AU$303,AO$3,$AX$4:$AX$303,$AE31)</f>
        <v>0</v>
      </c>
      <c r="AP31" s="168">
        <f>SUMIFS(IF($AF$3="NET",$AY$4:$AY$303,IF($AF$3="BRUT",$AZ$4:$AZ$303,$BA$4:$BA$303)),$AT$4:$AT$303,AP$2,$AU$4:$AU$303,AP$3,$AX$4:$AX$303,$AE31)</f>
        <v>0</v>
      </c>
      <c r="AT31" t="str">
        <f>'Bourges 04-03'!$D$2</f>
        <v>Bourges</v>
      </c>
      <c r="AU31" s="155">
        <f>'Bourges 04-03'!$D$3</f>
        <v>44989</v>
      </c>
      <c r="AV31">
        <f>'Bourges 04-03'!C38</f>
        <v>0</v>
      </c>
      <c r="AW31">
        <f>'Bourges 04-03'!D38</f>
        <v>0</v>
      </c>
      <c r="AX31" t="str">
        <f t="shared" si="20"/>
        <v>0 0</v>
      </c>
      <c r="AY31" s="1">
        <f>'Bourges 04-03'!AH38</f>
        <v>0</v>
      </c>
      <c r="AZ31" s="1">
        <f>'Bourges 04-03'!AM38</f>
        <v>0</v>
      </c>
      <c r="BA31" s="1">
        <f>'Bourges 04-03'!AR38</f>
        <v>0</v>
      </c>
    </row>
    <row r="32" spans="2:53" x14ac:dyDescent="0.25">
      <c r="B32" s="217">
        <v>29</v>
      </c>
      <c r="C32" s="215"/>
      <c r="D32" s="167">
        <f>SUM(E32:N32)</f>
        <v>0</v>
      </c>
      <c r="E32" s="168">
        <f>SUMIFS(IF($D$3="NET",$AY$4:$AY$303,IF($D$3="BRUT",$AZ$4:$AZ$303,$BA$4:$BA$303)),$AT$4:$AT$303,E$2,$AU$4:$AU$303,E$3,$AX$4:$AX$303,$C32)</f>
        <v>0</v>
      </c>
      <c r="F32" s="168">
        <f>SUMIFS(IF($D$3="NET",$AY$4:$AY$303,IF($D$3="BRUT",$AZ$4:$AZ$303,$BA$4:$BA$303)),$AT$4:$AT$303,F$2,$AU$4:$AU$303,F$3,$AX$4:$AX$303,$C32)</f>
        <v>0</v>
      </c>
      <c r="G32" s="168">
        <f>SUMIFS(IF($D$3="NET",$AY$4:$AY$303,IF($D$3="BRUT",$AZ$4:$AZ$303,$BA$4:$BA$303)),$AT$4:$AT$303,G$2,$AU$4:$AU$303,G$3,$AX$4:$AX$303,$C32)</f>
        <v>0</v>
      </c>
      <c r="H32" s="168">
        <f>SUMIFS(IF($D$3="NET",$AY$4:$AY$303,IF($D$3="BRUT",$AZ$4:$AZ$303,$BA$4:$BA$303)),$AT$4:$AT$303,H$2,$AU$4:$AU$303,H$3,$AX$4:$AX$303,$C32)</f>
        <v>0</v>
      </c>
      <c r="I32" s="168">
        <f>SUMIFS(IF($D$3="NET",$AY$4:$AY$303,IF($D$3="BRUT",$AZ$4:$AZ$303,$BA$4:$BA$303)),$AT$4:$AT$303,I$2,$AU$4:$AU$303,I$3,$AX$4:$AX$303,$C32)</f>
        <v>0</v>
      </c>
      <c r="J32" s="168">
        <f>SUMIFS(IF($D$3="NET",$AY$4:$AY$303,IF($D$3="BRUT",$AZ$4:$AZ$303,$BA$4:$BA$303)),$AT$4:$AT$303,J$2,$AU$4:$AU$303,J$3,$AX$4:$AX$303,$C32)</f>
        <v>0</v>
      </c>
      <c r="K32" s="168">
        <f>SUMIFS(IF($D$3="NET",$AY$4:$AY$303,IF($D$3="BRUT",$AZ$4:$AZ$303,$BA$4:$BA$303)),$AT$4:$AT$303,K$2,$AU$4:$AU$303,K$3,$AX$4:$AX$303,$C32)</f>
        <v>0</v>
      </c>
      <c r="L32" s="168">
        <f>SUMIFS(IF($D$3="NET",$AY$4:$AY$303,IF($D$3="BRUT",$AZ$4:$AZ$303,$BA$4:$BA$303)),$AT$4:$AT$303,L$2,$AU$4:$AU$303,L$3,$AX$4:$AX$303,$C32)</f>
        <v>0</v>
      </c>
      <c r="M32" s="168">
        <f>SUMIFS(IF($D$3="NET",$AY$4:$AY$303,IF($D$3="BRUT",$AZ$4:$AZ$303,$BA$4:$BA$303)),$AT$4:$AT$303,M$2,$AU$4:$AU$303,M$3,$AX$4:$AX$303,$C32)</f>
        <v>0</v>
      </c>
      <c r="N32" s="168">
        <f>SUMIFS(IF($D$3="NET",$AY$4:$AY$303,IF($D$3="BRUT",$AZ$4:$AZ$303,$BA$4:$BA$303)),$AT$4:$AT$303,N$2,$AU$4:$AU$303,N$3,$AX$4:$AX$303,$C32)</f>
        <v>0</v>
      </c>
      <c r="P32" s="217">
        <v>29</v>
      </c>
      <c r="Q32" s="215"/>
      <c r="R32" s="167">
        <f>SUM(S32:AB32)</f>
        <v>0</v>
      </c>
      <c r="S32" s="168">
        <f>SUMIFS(IF($R$3="NET",$AY$4:$AY$303,IF($R$3="BRUT",$AZ$4:$AZ$303,$BA$4:$BA$303)),$AT$4:$AT$303,S$2,$AU$4:$AU$303,S$3,$AX$4:$AX$303,$Q32)</f>
        <v>0</v>
      </c>
      <c r="T32" s="168">
        <f>SUMIFS(IF($R$3="NET",$AY$4:$AY$303,IF($R$3="BRUT",$AZ$4:$AZ$303,$BA$4:$BA$303)),$AT$4:$AT$303,T$2,$AU$4:$AU$303,T$3,$AX$4:$AX$303,$Q32)</f>
        <v>0</v>
      </c>
      <c r="U32" s="168">
        <f>SUMIFS(IF($R$3="NET",$AY$4:$AY$303,IF($R$3="BRUT",$AZ$4:$AZ$303,$BA$4:$BA$303)),$AT$4:$AT$303,U$2,$AU$4:$AU$303,U$3,$AX$4:$AX$303,$Q32)</f>
        <v>0</v>
      </c>
      <c r="V32" s="168">
        <f>SUMIFS(IF($R$3="NET",$AY$4:$AY$303,IF($R$3="BRUT",$AZ$4:$AZ$303,$BA$4:$BA$303)),$AT$4:$AT$303,V$2,$AU$4:$AU$303,V$3,$AX$4:$AX$303,$Q32)</f>
        <v>0</v>
      </c>
      <c r="W32" s="168">
        <f>SUMIFS(IF($R$3="NET",$AY$4:$AY$303,IF($R$3="BRUT",$AZ$4:$AZ$303,$BA$4:$BA$303)),$AT$4:$AT$303,W$2,$AU$4:$AU$303,W$3,$AX$4:$AX$303,$Q32)</f>
        <v>0</v>
      </c>
      <c r="X32" s="168">
        <f>SUMIFS(IF($R$3="NET",$AY$4:$AY$303,IF($R$3="BRUT",$AZ$4:$AZ$303,$BA$4:$BA$303)),$AT$4:$AT$303,X$2,$AU$4:$AU$303,X$3,$AX$4:$AX$303,$Q32)</f>
        <v>0</v>
      </c>
      <c r="Y32" s="168">
        <f>SUMIFS(IF($R$3="NET",$AY$4:$AY$303,IF($R$3="BRUT",$AZ$4:$AZ$303,$BA$4:$BA$303)),$AT$4:$AT$303,Y$2,$AU$4:$AU$303,Y$3,$AX$4:$AX$303,$Q32)</f>
        <v>0</v>
      </c>
      <c r="Z32" s="168">
        <f>SUMIFS(IF($R$3="NET",$AY$4:$AY$303,IF($R$3="BRUT",$AZ$4:$AZ$303,$BA$4:$BA$303)),$AT$4:$AT$303,Z$2,$AU$4:$AU$303,Z$3,$AX$4:$AX$303,$Q32)</f>
        <v>0</v>
      </c>
      <c r="AA32" s="168">
        <f>SUMIFS(IF($R$3="NET",$AY$4:$AY$303,IF($R$3="BRUT",$AZ$4:$AZ$303,$BA$4:$BA$303)),$AT$4:$AT$303,AA$2,$AU$4:$AU$303,AA$3,$AX$4:$AX$303,$Q32)</f>
        <v>0</v>
      </c>
      <c r="AB32" s="168">
        <f>SUMIFS(IF($R$3="NET",$AY$4:$AY$303,IF($R$3="BRUT",$AZ$4:$AZ$303,$BA$4:$BA$303)),$AT$4:$AT$303,AB$2,$AU$4:$AU$303,AB$3,$AX$4:$AX$303,$Q32)</f>
        <v>0</v>
      </c>
      <c r="AD32" s="217">
        <v>29</v>
      </c>
      <c r="AE32" s="215"/>
      <c r="AF32" s="167">
        <f>SUM(AG32:AP32)</f>
        <v>0</v>
      </c>
      <c r="AG32" s="168">
        <f>SUMIFS(IF($AF$3="NET",$AY$4:$AY$303,IF($AF$3="BRUT",$AZ$4:$AZ$303,$BA$4:$BA$303)),$AT$4:$AT$303,AG$2,$AU$4:$AU$303,AG$3,$AX$4:$AX$303,$AE32)</f>
        <v>0</v>
      </c>
      <c r="AH32" s="168">
        <f>SUMIFS(IF($AF$3="NET",$AY$4:$AY$303,IF($AF$3="BRUT",$AZ$4:$AZ$303,$BA$4:$BA$303)),$AT$4:$AT$303,AH$2,$AU$4:$AU$303,AH$3,$AX$4:$AX$303,$AE32)</f>
        <v>0</v>
      </c>
      <c r="AI32" s="168">
        <f>SUMIFS(IF($AF$3="NET",$AY$4:$AY$303,IF($AF$3="BRUT",$AZ$4:$AZ$303,$BA$4:$BA$303)),$AT$4:$AT$303,AI$2,$AU$4:$AU$303,AI$3,$AX$4:$AX$303,$AE32)</f>
        <v>0</v>
      </c>
      <c r="AJ32" s="168">
        <f>SUMIFS(IF($AF$3="NET",$AY$4:$AY$303,IF($AF$3="BRUT",$AZ$4:$AZ$303,$BA$4:$BA$303)),$AT$4:$AT$303,AJ$2,$AU$4:$AU$303,AJ$3,$AX$4:$AX$303,$AE32)</f>
        <v>0</v>
      </c>
      <c r="AK32" s="168">
        <f>SUMIFS(IF($AF$3="NET",$AY$4:$AY$303,IF($AF$3="BRUT",$AZ$4:$AZ$303,$BA$4:$BA$303)),$AT$4:$AT$303,AK$2,$AU$4:$AU$303,AK$3,$AX$4:$AX$303,$AE32)</f>
        <v>0</v>
      </c>
      <c r="AL32" s="168">
        <f>SUMIFS(IF($AF$3="NET",$AY$4:$AY$303,IF($AF$3="BRUT",$AZ$4:$AZ$303,$BA$4:$BA$303)),$AT$4:$AT$303,AL$2,$AU$4:$AU$303,AL$3,$AX$4:$AX$303,$AE32)</f>
        <v>0</v>
      </c>
      <c r="AM32" s="168">
        <f>SUMIFS(IF($AF$3="NET",$AY$4:$AY$303,IF($AF$3="BRUT",$AZ$4:$AZ$303,$BA$4:$BA$303)),$AT$4:$AT$303,AM$2,$AU$4:$AU$303,AM$3,$AX$4:$AX$303,$AE32)</f>
        <v>0</v>
      </c>
      <c r="AN32" s="168">
        <f>SUMIFS(IF($AF$3="NET",$AY$4:$AY$303,IF($AF$3="BRUT",$AZ$4:$AZ$303,$BA$4:$BA$303)),$AT$4:$AT$303,AN$2,$AU$4:$AU$303,AN$3,$AX$4:$AX$303,$AE32)</f>
        <v>0</v>
      </c>
      <c r="AO32" s="168">
        <f>SUMIFS(IF($AF$3="NET",$AY$4:$AY$303,IF($AF$3="BRUT",$AZ$4:$AZ$303,$BA$4:$BA$303)),$AT$4:$AT$303,AO$2,$AU$4:$AU$303,AO$3,$AX$4:$AX$303,$AE32)</f>
        <v>0</v>
      </c>
      <c r="AP32" s="168">
        <f>SUMIFS(IF($AF$3="NET",$AY$4:$AY$303,IF($AF$3="BRUT",$AZ$4:$AZ$303,$BA$4:$BA$303)),$AT$4:$AT$303,AP$2,$AU$4:$AU$303,AP$3,$AX$4:$AX$303,$AE32)</f>
        <v>0</v>
      </c>
      <c r="AT32" t="str">
        <f>'Bourges 04-03'!$D$2</f>
        <v>Bourges</v>
      </c>
      <c r="AU32" s="155">
        <f>'Bourges 04-03'!$D$3</f>
        <v>44989</v>
      </c>
      <c r="AV32">
        <f>'Bourges 04-03'!C39</f>
        <v>0</v>
      </c>
      <c r="AW32">
        <f>'Bourges 04-03'!D39</f>
        <v>0</v>
      </c>
      <c r="AX32" t="str">
        <f t="shared" si="20"/>
        <v>0 0</v>
      </c>
      <c r="AY32" s="1">
        <f>'Bourges 04-03'!AH39</f>
        <v>0</v>
      </c>
      <c r="AZ32" s="1">
        <f>'Bourges 04-03'!AM39</f>
        <v>0</v>
      </c>
      <c r="BA32" s="1">
        <f>'Bourges 04-03'!AR39</f>
        <v>0</v>
      </c>
    </row>
    <row r="33" spans="2:53" ht="15.75" thickBot="1" x14ac:dyDescent="0.3">
      <c r="B33" s="217">
        <v>30</v>
      </c>
      <c r="C33" s="215"/>
      <c r="D33" s="167">
        <f>SUM(E33:N33)</f>
        <v>0</v>
      </c>
      <c r="E33" s="168">
        <f>SUMIFS(IF($D$3="NET",$AY$4:$AY$303,IF($D$3="BRUT",$AZ$4:$AZ$303,$BA$4:$BA$303)),$AT$4:$AT$303,E$2,$AU$4:$AU$303,E$3,$AX$4:$AX$303,$C33)</f>
        <v>0</v>
      </c>
      <c r="F33" s="168">
        <f>SUMIFS(IF($D$3="NET",$AY$4:$AY$303,IF($D$3="BRUT",$AZ$4:$AZ$303,$BA$4:$BA$303)),$AT$4:$AT$303,F$2,$AU$4:$AU$303,F$3,$AX$4:$AX$303,$C33)</f>
        <v>0</v>
      </c>
      <c r="G33" s="168">
        <f>SUMIFS(IF($D$3="NET",$AY$4:$AY$303,IF($D$3="BRUT",$AZ$4:$AZ$303,$BA$4:$BA$303)),$AT$4:$AT$303,G$2,$AU$4:$AU$303,G$3,$AX$4:$AX$303,$C33)</f>
        <v>0</v>
      </c>
      <c r="H33" s="168">
        <f>SUMIFS(IF($D$3="NET",$AY$4:$AY$303,IF($D$3="BRUT",$AZ$4:$AZ$303,$BA$4:$BA$303)),$AT$4:$AT$303,H$2,$AU$4:$AU$303,H$3,$AX$4:$AX$303,$C33)</f>
        <v>0</v>
      </c>
      <c r="I33" s="168">
        <f>SUMIFS(IF($D$3="NET",$AY$4:$AY$303,IF($D$3="BRUT",$AZ$4:$AZ$303,$BA$4:$BA$303)),$AT$4:$AT$303,I$2,$AU$4:$AU$303,I$3,$AX$4:$AX$303,$C33)</f>
        <v>0</v>
      </c>
      <c r="J33" s="168">
        <f>SUMIFS(IF($D$3="NET",$AY$4:$AY$303,IF($D$3="BRUT",$AZ$4:$AZ$303,$BA$4:$BA$303)),$AT$4:$AT$303,J$2,$AU$4:$AU$303,J$3,$AX$4:$AX$303,$C33)</f>
        <v>0</v>
      </c>
      <c r="K33" s="168">
        <f>SUMIFS(IF($D$3="NET",$AY$4:$AY$303,IF($D$3="BRUT",$AZ$4:$AZ$303,$BA$4:$BA$303)),$AT$4:$AT$303,K$2,$AU$4:$AU$303,K$3,$AX$4:$AX$303,$C33)</f>
        <v>0</v>
      </c>
      <c r="L33" s="168">
        <f>SUMIFS(IF($D$3="NET",$AY$4:$AY$303,IF($D$3="BRUT",$AZ$4:$AZ$303,$BA$4:$BA$303)),$AT$4:$AT$303,L$2,$AU$4:$AU$303,L$3,$AX$4:$AX$303,$C33)</f>
        <v>0</v>
      </c>
      <c r="M33" s="168">
        <f>SUMIFS(IF($D$3="NET",$AY$4:$AY$303,IF($D$3="BRUT",$AZ$4:$AZ$303,$BA$4:$BA$303)),$AT$4:$AT$303,M$2,$AU$4:$AU$303,M$3,$AX$4:$AX$303,$C33)</f>
        <v>0</v>
      </c>
      <c r="N33" s="168">
        <f>SUMIFS(IF($D$3="NET",$AY$4:$AY$303,IF($D$3="BRUT",$AZ$4:$AZ$303,$BA$4:$BA$303)),$AT$4:$AT$303,N$2,$AU$4:$AU$303,N$3,$AX$4:$AX$303,$C33)</f>
        <v>0</v>
      </c>
      <c r="P33" s="217">
        <v>30</v>
      </c>
      <c r="Q33" s="215"/>
      <c r="R33" s="167">
        <f>SUM(S33:AB33)</f>
        <v>0</v>
      </c>
      <c r="S33" s="168">
        <f>SUMIFS(IF($R$3="NET",$AY$4:$AY$303,IF($R$3="BRUT",$AZ$4:$AZ$303,$BA$4:$BA$303)),$AT$4:$AT$303,S$2,$AU$4:$AU$303,S$3,$AX$4:$AX$303,$Q33)</f>
        <v>0</v>
      </c>
      <c r="T33" s="168">
        <f>SUMIFS(IF($R$3="NET",$AY$4:$AY$303,IF($R$3="BRUT",$AZ$4:$AZ$303,$BA$4:$BA$303)),$AT$4:$AT$303,T$2,$AU$4:$AU$303,T$3,$AX$4:$AX$303,$Q33)</f>
        <v>0</v>
      </c>
      <c r="U33" s="168">
        <f>SUMIFS(IF($R$3="NET",$AY$4:$AY$303,IF($R$3="BRUT",$AZ$4:$AZ$303,$BA$4:$BA$303)),$AT$4:$AT$303,U$2,$AU$4:$AU$303,U$3,$AX$4:$AX$303,$Q33)</f>
        <v>0</v>
      </c>
      <c r="V33" s="168">
        <f>SUMIFS(IF($R$3="NET",$AY$4:$AY$303,IF($R$3="BRUT",$AZ$4:$AZ$303,$BA$4:$BA$303)),$AT$4:$AT$303,V$2,$AU$4:$AU$303,V$3,$AX$4:$AX$303,$Q33)</f>
        <v>0</v>
      </c>
      <c r="W33" s="168">
        <f>SUMIFS(IF($R$3="NET",$AY$4:$AY$303,IF($R$3="BRUT",$AZ$4:$AZ$303,$BA$4:$BA$303)),$AT$4:$AT$303,W$2,$AU$4:$AU$303,W$3,$AX$4:$AX$303,$Q33)</f>
        <v>0</v>
      </c>
      <c r="X33" s="168">
        <f>SUMIFS(IF($R$3="NET",$AY$4:$AY$303,IF($R$3="BRUT",$AZ$4:$AZ$303,$BA$4:$BA$303)),$AT$4:$AT$303,X$2,$AU$4:$AU$303,X$3,$AX$4:$AX$303,$Q33)</f>
        <v>0</v>
      </c>
      <c r="Y33" s="168">
        <f>SUMIFS(IF($R$3="NET",$AY$4:$AY$303,IF($R$3="BRUT",$AZ$4:$AZ$303,$BA$4:$BA$303)),$AT$4:$AT$303,Y$2,$AU$4:$AU$303,Y$3,$AX$4:$AX$303,$Q33)</f>
        <v>0</v>
      </c>
      <c r="Z33" s="168">
        <f>SUMIFS(IF($R$3="NET",$AY$4:$AY$303,IF($R$3="BRUT",$AZ$4:$AZ$303,$BA$4:$BA$303)),$AT$4:$AT$303,Z$2,$AU$4:$AU$303,Z$3,$AX$4:$AX$303,$Q33)</f>
        <v>0</v>
      </c>
      <c r="AA33" s="168">
        <f>SUMIFS(IF($R$3="NET",$AY$4:$AY$303,IF($R$3="BRUT",$AZ$4:$AZ$303,$BA$4:$BA$303)),$AT$4:$AT$303,AA$2,$AU$4:$AU$303,AA$3,$AX$4:$AX$303,$Q33)</f>
        <v>0</v>
      </c>
      <c r="AB33" s="168">
        <f>SUMIFS(IF($R$3="NET",$AY$4:$AY$303,IF($R$3="BRUT",$AZ$4:$AZ$303,$BA$4:$BA$303)),$AT$4:$AT$303,AB$2,$AU$4:$AU$303,AB$3,$AX$4:$AX$303,$Q33)</f>
        <v>0</v>
      </c>
      <c r="AD33" s="217">
        <v>30</v>
      </c>
      <c r="AE33" s="215"/>
      <c r="AF33" s="167">
        <f>SUM(AG33:AP33)</f>
        <v>0</v>
      </c>
      <c r="AG33" s="168">
        <f>SUMIFS(IF($AF$3="NET",$AY$4:$AY$303,IF($AF$3="BRUT",$AZ$4:$AZ$303,$BA$4:$BA$303)),$AT$4:$AT$303,AG$2,$AU$4:$AU$303,AG$3,$AX$4:$AX$303,$AE33)</f>
        <v>0</v>
      </c>
      <c r="AH33" s="168">
        <f>SUMIFS(IF($AF$3="NET",$AY$4:$AY$303,IF($AF$3="BRUT",$AZ$4:$AZ$303,$BA$4:$BA$303)),$AT$4:$AT$303,AH$2,$AU$4:$AU$303,AH$3,$AX$4:$AX$303,$AE33)</f>
        <v>0</v>
      </c>
      <c r="AI33" s="168">
        <f>SUMIFS(IF($AF$3="NET",$AY$4:$AY$303,IF($AF$3="BRUT",$AZ$4:$AZ$303,$BA$4:$BA$303)),$AT$4:$AT$303,AI$2,$AU$4:$AU$303,AI$3,$AX$4:$AX$303,$AE33)</f>
        <v>0</v>
      </c>
      <c r="AJ33" s="168">
        <f>SUMIFS(IF($AF$3="NET",$AY$4:$AY$303,IF($AF$3="BRUT",$AZ$4:$AZ$303,$BA$4:$BA$303)),$AT$4:$AT$303,AJ$2,$AU$4:$AU$303,AJ$3,$AX$4:$AX$303,$AE33)</f>
        <v>0</v>
      </c>
      <c r="AK33" s="168">
        <f>SUMIFS(IF($AF$3="NET",$AY$4:$AY$303,IF($AF$3="BRUT",$AZ$4:$AZ$303,$BA$4:$BA$303)),$AT$4:$AT$303,AK$2,$AU$4:$AU$303,AK$3,$AX$4:$AX$303,$AE33)</f>
        <v>0</v>
      </c>
      <c r="AL33" s="168">
        <f>SUMIFS(IF($AF$3="NET",$AY$4:$AY$303,IF($AF$3="BRUT",$AZ$4:$AZ$303,$BA$4:$BA$303)),$AT$4:$AT$303,AL$2,$AU$4:$AU$303,AL$3,$AX$4:$AX$303,$AE33)</f>
        <v>0</v>
      </c>
      <c r="AM33" s="168">
        <f>SUMIFS(IF($AF$3="NET",$AY$4:$AY$303,IF($AF$3="BRUT",$AZ$4:$AZ$303,$BA$4:$BA$303)),$AT$4:$AT$303,AM$2,$AU$4:$AU$303,AM$3,$AX$4:$AX$303,$AE33)</f>
        <v>0</v>
      </c>
      <c r="AN33" s="168">
        <f>SUMIFS(IF($AF$3="NET",$AY$4:$AY$303,IF($AF$3="BRUT",$AZ$4:$AZ$303,$BA$4:$BA$303)),$AT$4:$AT$303,AN$2,$AU$4:$AU$303,AN$3,$AX$4:$AX$303,$AE33)</f>
        <v>0</v>
      </c>
      <c r="AO33" s="168">
        <f>SUMIFS(IF($AF$3="NET",$AY$4:$AY$303,IF($AF$3="BRUT",$AZ$4:$AZ$303,$BA$4:$BA$303)),$AT$4:$AT$303,AO$2,$AU$4:$AU$303,AO$3,$AX$4:$AX$303,$AE33)</f>
        <v>0</v>
      </c>
      <c r="AP33" s="168">
        <f>SUMIFS(IF($AF$3="NET",$AY$4:$AY$303,IF($AF$3="BRUT",$AZ$4:$AZ$303,$BA$4:$BA$303)),$AT$4:$AT$303,AP$2,$AU$4:$AU$303,AP$3,$AX$4:$AX$303,$AE33)</f>
        <v>0</v>
      </c>
      <c r="AT33" s="157" t="str">
        <f>'Bourges 04-03'!$D$2</f>
        <v>Bourges</v>
      </c>
      <c r="AU33" s="158">
        <f>'Bourges 04-03'!$D$3</f>
        <v>44989</v>
      </c>
      <c r="AV33" s="157">
        <f>'Bourges 04-03'!C40</f>
        <v>0</v>
      </c>
      <c r="AW33" s="157">
        <f>'Bourges 04-03'!D40</f>
        <v>0</v>
      </c>
      <c r="AX33" s="157" t="str">
        <f t="shared" si="20"/>
        <v>0 0</v>
      </c>
      <c r="AY33" s="159">
        <f>'Bourges 04-03'!AH40</f>
        <v>0</v>
      </c>
      <c r="AZ33" s="159">
        <f>'Bourges 04-03'!AM40</f>
        <v>0</v>
      </c>
      <c r="BA33" s="159">
        <f>'Bourges 04-03'!AR40</f>
        <v>0</v>
      </c>
    </row>
    <row r="34" spans="2:53" ht="15.75" thickTop="1" x14ac:dyDescent="0.25">
      <c r="B34" s="217">
        <v>31</v>
      </c>
      <c r="C34" s="215"/>
      <c r="D34" s="167">
        <f>SUM(E34:N34)</f>
        <v>0</v>
      </c>
      <c r="E34" s="168">
        <f>SUMIFS(IF($D$3="NET",$AY$4:$AY$303,IF($D$3="BRUT",$AZ$4:$AZ$303,$BA$4:$BA$303)),$AT$4:$AT$303,E$2,$AU$4:$AU$303,E$3,$AX$4:$AX$303,$C34)</f>
        <v>0</v>
      </c>
      <c r="F34" s="168">
        <f>SUMIFS(IF($D$3="NET",$AY$4:$AY$303,IF($D$3="BRUT",$AZ$4:$AZ$303,$BA$4:$BA$303)),$AT$4:$AT$303,F$2,$AU$4:$AU$303,F$3,$AX$4:$AX$303,$C34)</f>
        <v>0</v>
      </c>
      <c r="G34" s="168">
        <f>SUMIFS(IF($D$3="NET",$AY$4:$AY$303,IF($D$3="BRUT",$AZ$4:$AZ$303,$BA$4:$BA$303)),$AT$4:$AT$303,G$2,$AU$4:$AU$303,G$3,$AX$4:$AX$303,$C34)</f>
        <v>0</v>
      </c>
      <c r="H34" s="168">
        <f>SUMIFS(IF($D$3="NET",$AY$4:$AY$303,IF($D$3="BRUT",$AZ$4:$AZ$303,$BA$4:$BA$303)),$AT$4:$AT$303,H$2,$AU$4:$AU$303,H$3,$AX$4:$AX$303,$C34)</f>
        <v>0</v>
      </c>
      <c r="I34" s="168">
        <f>SUMIFS(IF($D$3="NET",$AY$4:$AY$303,IF($D$3="BRUT",$AZ$4:$AZ$303,$BA$4:$BA$303)),$AT$4:$AT$303,I$2,$AU$4:$AU$303,I$3,$AX$4:$AX$303,$C34)</f>
        <v>0</v>
      </c>
      <c r="J34" s="168">
        <f>SUMIFS(IF($D$3="NET",$AY$4:$AY$303,IF($D$3="BRUT",$AZ$4:$AZ$303,$BA$4:$BA$303)),$AT$4:$AT$303,J$2,$AU$4:$AU$303,J$3,$AX$4:$AX$303,$C34)</f>
        <v>0</v>
      </c>
      <c r="K34" s="168">
        <f>SUMIFS(IF($D$3="NET",$AY$4:$AY$303,IF($D$3="BRUT",$AZ$4:$AZ$303,$BA$4:$BA$303)),$AT$4:$AT$303,K$2,$AU$4:$AU$303,K$3,$AX$4:$AX$303,$C34)</f>
        <v>0</v>
      </c>
      <c r="L34" s="168">
        <f>SUMIFS(IF($D$3="NET",$AY$4:$AY$303,IF($D$3="BRUT",$AZ$4:$AZ$303,$BA$4:$BA$303)),$AT$4:$AT$303,L$2,$AU$4:$AU$303,L$3,$AX$4:$AX$303,$C34)</f>
        <v>0</v>
      </c>
      <c r="M34" s="168">
        <f>SUMIFS(IF($D$3="NET",$AY$4:$AY$303,IF($D$3="BRUT",$AZ$4:$AZ$303,$BA$4:$BA$303)),$AT$4:$AT$303,M$2,$AU$4:$AU$303,M$3,$AX$4:$AX$303,$C34)</f>
        <v>0</v>
      </c>
      <c r="N34" s="168">
        <f>SUMIFS(IF($D$3="NET",$AY$4:$AY$303,IF($D$3="BRUT",$AZ$4:$AZ$303,$BA$4:$BA$303)),$AT$4:$AT$303,N$2,$AU$4:$AU$303,N$3,$AX$4:$AX$303,$C34)</f>
        <v>0</v>
      </c>
      <c r="P34" s="217">
        <v>31</v>
      </c>
      <c r="Q34" s="215"/>
      <c r="R34" s="167">
        <f>SUM(S34:AB34)</f>
        <v>0</v>
      </c>
      <c r="S34" s="168">
        <f>SUMIFS(IF($R$3="NET",$AY$4:$AY$303,IF($R$3="BRUT",$AZ$4:$AZ$303,$BA$4:$BA$303)),$AT$4:$AT$303,S$2,$AU$4:$AU$303,S$3,$AX$4:$AX$303,$Q34)</f>
        <v>0</v>
      </c>
      <c r="T34" s="168">
        <f>SUMIFS(IF($R$3="NET",$AY$4:$AY$303,IF($R$3="BRUT",$AZ$4:$AZ$303,$BA$4:$BA$303)),$AT$4:$AT$303,T$2,$AU$4:$AU$303,T$3,$AX$4:$AX$303,$Q34)</f>
        <v>0</v>
      </c>
      <c r="U34" s="168">
        <f>SUMIFS(IF($R$3="NET",$AY$4:$AY$303,IF($R$3="BRUT",$AZ$4:$AZ$303,$BA$4:$BA$303)),$AT$4:$AT$303,U$2,$AU$4:$AU$303,U$3,$AX$4:$AX$303,$Q34)</f>
        <v>0</v>
      </c>
      <c r="V34" s="168">
        <f>SUMIFS(IF($R$3="NET",$AY$4:$AY$303,IF($R$3="BRUT",$AZ$4:$AZ$303,$BA$4:$BA$303)),$AT$4:$AT$303,V$2,$AU$4:$AU$303,V$3,$AX$4:$AX$303,$Q34)</f>
        <v>0</v>
      </c>
      <c r="W34" s="168">
        <f>SUMIFS(IF($R$3="NET",$AY$4:$AY$303,IF($R$3="BRUT",$AZ$4:$AZ$303,$BA$4:$BA$303)),$AT$4:$AT$303,W$2,$AU$4:$AU$303,W$3,$AX$4:$AX$303,$Q34)</f>
        <v>0</v>
      </c>
      <c r="X34" s="168">
        <f>SUMIFS(IF($R$3="NET",$AY$4:$AY$303,IF($R$3="BRUT",$AZ$4:$AZ$303,$BA$4:$BA$303)),$AT$4:$AT$303,X$2,$AU$4:$AU$303,X$3,$AX$4:$AX$303,$Q34)</f>
        <v>0</v>
      </c>
      <c r="Y34" s="168">
        <f>SUMIFS(IF($R$3="NET",$AY$4:$AY$303,IF($R$3="BRUT",$AZ$4:$AZ$303,$BA$4:$BA$303)),$AT$4:$AT$303,Y$2,$AU$4:$AU$303,Y$3,$AX$4:$AX$303,$Q34)</f>
        <v>0</v>
      </c>
      <c r="Z34" s="168">
        <f>SUMIFS(IF($R$3="NET",$AY$4:$AY$303,IF($R$3="BRUT",$AZ$4:$AZ$303,$BA$4:$BA$303)),$AT$4:$AT$303,Z$2,$AU$4:$AU$303,Z$3,$AX$4:$AX$303,$Q34)</f>
        <v>0</v>
      </c>
      <c r="AA34" s="168">
        <f>SUMIFS(IF($R$3="NET",$AY$4:$AY$303,IF($R$3="BRUT",$AZ$4:$AZ$303,$BA$4:$BA$303)),$AT$4:$AT$303,AA$2,$AU$4:$AU$303,AA$3,$AX$4:$AX$303,$Q34)</f>
        <v>0</v>
      </c>
      <c r="AB34" s="168">
        <f>SUMIFS(IF($R$3="NET",$AY$4:$AY$303,IF($R$3="BRUT",$AZ$4:$AZ$303,$BA$4:$BA$303)),$AT$4:$AT$303,AB$2,$AU$4:$AU$303,AB$3,$AX$4:$AX$303,$Q34)</f>
        <v>0</v>
      </c>
      <c r="AD34" s="217">
        <v>31</v>
      </c>
      <c r="AE34" s="215"/>
      <c r="AF34" s="167">
        <f>SUM(AG34:AP34)</f>
        <v>0</v>
      </c>
      <c r="AG34" s="168">
        <f>SUMIFS(IF($AF$3="NET",$AY$4:$AY$303,IF($AF$3="BRUT",$AZ$4:$AZ$303,$BA$4:$BA$303)),$AT$4:$AT$303,AG$2,$AU$4:$AU$303,AG$3,$AX$4:$AX$303,$AE34)</f>
        <v>0</v>
      </c>
      <c r="AH34" s="168">
        <f>SUMIFS(IF($AF$3="NET",$AY$4:$AY$303,IF($AF$3="BRUT",$AZ$4:$AZ$303,$BA$4:$BA$303)),$AT$4:$AT$303,AH$2,$AU$4:$AU$303,AH$3,$AX$4:$AX$303,$AE34)</f>
        <v>0</v>
      </c>
      <c r="AI34" s="168">
        <f>SUMIFS(IF($AF$3="NET",$AY$4:$AY$303,IF($AF$3="BRUT",$AZ$4:$AZ$303,$BA$4:$BA$303)),$AT$4:$AT$303,AI$2,$AU$4:$AU$303,AI$3,$AX$4:$AX$303,$AE34)</f>
        <v>0</v>
      </c>
      <c r="AJ34" s="168">
        <f>SUMIFS(IF($AF$3="NET",$AY$4:$AY$303,IF($AF$3="BRUT",$AZ$4:$AZ$303,$BA$4:$BA$303)),$AT$4:$AT$303,AJ$2,$AU$4:$AU$303,AJ$3,$AX$4:$AX$303,$AE34)</f>
        <v>0</v>
      </c>
      <c r="AK34" s="168">
        <f>SUMIFS(IF($AF$3="NET",$AY$4:$AY$303,IF($AF$3="BRUT",$AZ$4:$AZ$303,$BA$4:$BA$303)),$AT$4:$AT$303,AK$2,$AU$4:$AU$303,AK$3,$AX$4:$AX$303,$AE34)</f>
        <v>0</v>
      </c>
      <c r="AL34" s="168">
        <f>SUMIFS(IF($AF$3="NET",$AY$4:$AY$303,IF($AF$3="BRUT",$AZ$4:$AZ$303,$BA$4:$BA$303)),$AT$4:$AT$303,AL$2,$AU$4:$AU$303,AL$3,$AX$4:$AX$303,$AE34)</f>
        <v>0</v>
      </c>
      <c r="AM34" s="168">
        <f>SUMIFS(IF($AF$3="NET",$AY$4:$AY$303,IF($AF$3="BRUT",$AZ$4:$AZ$303,$BA$4:$BA$303)),$AT$4:$AT$303,AM$2,$AU$4:$AU$303,AM$3,$AX$4:$AX$303,$AE34)</f>
        <v>0</v>
      </c>
      <c r="AN34" s="168">
        <f>SUMIFS(IF($AF$3="NET",$AY$4:$AY$303,IF($AF$3="BRUT",$AZ$4:$AZ$303,$BA$4:$BA$303)),$AT$4:$AT$303,AN$2,$AU$4:$AU$303,AN$3,$AX$4:$AX$303,$AE34)</f>
        <v>0</v>
      </c>
      <c r="AO34" s="168">
        <f>SUMIFS(IF($AF$3="NET",$AY$4:$AY$303,IF($AF$3="BRUT",$AZ$4:$AZ$303,$BA$4:$BA$303)),$AT$4:$AT$303,AO$2,$AU$4:$AU$303,AO$3,$AX$4:$AX$303,$AE34)</f>
        <v>0</v>
      </c>
      <c r="AP34" s="168">
        <f>SUMIFS(IF($AF$3="NET",$AY$4:$AY$303,IF($AF$3="BRUT",$AZ$4:$AZ$303,$BA$4:$BA$303)),$AT$4:$AT$303,AP$2,$AU$4:$AU$303,AP$3,$AX$4:$AX$303,$AE34)</f>
        <v>0</v>
      </c>
      <c r="AT34" t="str">
        <f>'Cognac 06-05'!$D$2</f>
        <v>Cognac</v>
      </c>
      <c r="AU34" s="155">
        <f>'Cognac 06-05'!$D$3</f>
        <v>45052</v>
      </c>
      <c r="AV34" t="str">
        <f>'Cognac 06-05'!C11</f>
        <v>BRISSE</v>
      </c>
      <c r="AW34" t="str">
        <f>'Cognac 06-05'!D11</f>
        <v>Jean-Pierre</v>
      </c>
      <c r="AX34" t="str">
        <f t="shared" si="20"/>
        <v>BRISSE Jean-Pierre</v>
      </c>
      <c r="AY34" s="179">
        <f>'Cognac 06-05'!AH11</f>
        <v>5</v>
      </c>
      <c r="AZ34" s="179">
        <f>'Cognac 06-05'!AM11</f>
        <v>3</v>
      </c>
      <c r="BA34" s="179">
        <f>'Cognac 06-05'!AR11</f>
        <v>4</v>
      </c>
    </row>
    <row r="35" spans="2:53" x14ac:dyDescent="0.25">
      <c r="B35" s="217">
        <v>32</v>
      </c>
      <c r="C35" s="215"/>
      <c r="D35" s="167">
        <f>SUM(E35:N35)</f>
        <v>0</v>
      </c>
      <c r="E35" s="168">
        <f>SUMIFS(IF($D$3="NET",$AY$4:$AY$303,IF($D$3="BRUT",$AZ$4:$AZ$303,$BA$4:$BA$303)),$AT$4:$AT$303,E$2,$AU$4:$AU$303,E$3,$AX$4:$AX$303,$C35)</f>
        <v>0</v>
      </c>
      <c r="F35" s="168">
        <f>SUMIFS(IF($D$3="NET",$AY$4:$AY$303,IF($D$3="BRUT",$AZ$4:$AZ$303,$BA$4:$BA$303)),$AT$4:$AT$303,F$2,$AU$4:$AU$303,F$3,$AX$4:$AX$303,$C35)</f>
        <v>0</v>
      </c>
      <c r="G35" s="168">
        <f>SUMIFS(IF($D$3="NET",$AY$4:$AY$303,IF($D$3="BRUT",$AZ$4:$AZ$303,$BA$4:$BA$303)),$AT$4:$AT$303,G$2,$AU$4:$AU$303,G$3,$AX$4:$AX$303,$C35)</f>
        <v>0</v>
      </c>
      <c r="H35" s="168">
        <f>SUMIFS(IF($D$3="NET",$AY$4:$AY$303,IF($D$3="BRUT",$AZ$4:$AZ$303,$BA$4:$BA$303)),$AT$4:$AT$303,H$2,$AU$4:$AU$303,H$3,$AX$4:$AX$303,$C35)</f>
        <v>0</v>
      </c>
      <c r="I35" s="168">
        <f>SUMIFS(IF($D$3="NET",$AY$4:$AY$303,IF($D$3="BRUT",$AZ$4:$AZ$303,$BA$4:$BA$303)),$AT$4:$AT$303,I$2,$AU$4:$AU$303,I$3,$AX$4:$AX$303,$C35)</f>
        <v>0</v>
      </c>
      <c r="J35" s="168">
        <f>SUMIFS(IF($D$3="NET",$AY$4:$AY$303,IF($D$3="BRUT",$AZ$4:$AZ$303,$BA$4:$BA$303)),$AT$4:$AT$303,J$2,$AU$4:$AU$303,J$3,$AX$4:$AX$303,$C35)</f>
        <v>0</v>
      </c>
      <c r="K35" s="168">
        <f>SUMIFS(IF($D$3="NET",$AY$4:$AY$303,IF($D$3="BRUT",$AZ$4:$AZ$303,$BA$4:$BA$303)),$AT$4:$AT$303,K$2,$AU$4:$AU$303,K$3,$AX$4:$AX$303,$C35)</f>
        <v>0</v>
      </c>
      <c r="L35" s="168">
        <f>SUMIFS(IF($D$3="NET",$AY$4:$AY$303,IF($D$3="BRUT",$AZ$4:$AZ$303,$BA$4:$BA$303)),$AT$4:$AT$303,L$2,$AU$4:$AU$303,L$3,$AX$4:$AX$303,$C35)</f>
        <v>0</v>
      </c>
      <c r="M35" s="168">
        <f>SUMIFS(IF($D$3="NET",$AY$4:$AY$303,IF($D$3="BRUT",$AZ$4:$AZ$303,$BA$4:$BA$303)),$AT$4:$AT$303,M$2,$AU$4:$AU$303,M$3,$AX$4:$AX$303,$C35)</f>
        <v>0</v>
      </c>
      <c r="N35" s="168">
        <f>SUMIFS(IF($D$3="NET",$AY$4:$AY$303,IF($D$3="BRUT",$AZ$4:$AZ$303,$BA$4:$BA$303)),$AT$4:$AT$303,N$2,$AU$4:$AU$303,N$3,$AX$4:$AX$303,$C35)</f>
        <v>0</v>
      </c>
      <c r="P35" s="217">
        <v>32</v>
      </c>
      <c r="Q35" s="215"/>
      <c r="R35" s="167">
        <f>SUM(S35:AB35)</f>
        <v>0</v>
      </c>
      <c r="S35" s="168">
        <f>SUMIFS(IF($R$3="NET",$AY$4:$AY$303,IF($R$3="BRUT",$AZ$4:$AZ$303,$BA$4:$BA$303)),$AT$4:$AT$303,S$2,$AU$4:$AU$303,S$3,$AX$4:$AX$303,$Q35)</f>
        <v>0</v>
      </c>
      <c r="T35" s="168">
        <f>SUMIFS(IF($R$3="NET",$AY$4:$AY$303,IF($R$3="BRUT",$AZ$4:$AZ$303,$BA$4:$BA$303)),$AT$4:$AT$303,T$2,$AU$4:$AU$303,T$3,$AX$4:$AX$303,$Q35)</f>
        <v>0</v>
      </c>
      <c r="U35" s="168">
        <f>SUMIFS(IF($R$3="NET",$AY$4:$AY$303,IF($R$3="BRUT",$AZ$4:$AZ$303,$BA$4:$BA$303)),$AT$4:$AT$303,U$2,$AU$4:$AU$303,U$3,$AX$4:$AX$303,$Q35)</f>
        <v>0</v>
      </c>
      <c r="V35" s="168">
        <f>SUMIFS(IF($R$3="NET",$AY$4:$AY$303,IF($R$3="BRUT",$AZ$4:$AZ$303,$BA$4:$BA$303)),$AT$4:$AT$303,V$2,$AU$4:$AU$303,V$3,$AX$4:$AX$303,$Q35)</f>
        <v>0</v>
      </c>
      <c r="W35" s="168">
        <f>SUMIFS(IF($R$3="NET",$AY$4:$AY$303,IF($R$3="BRUT",$AZ$4:$AZ$303,$BA$4:$BA$303)),$AT$4:$AT$303,W$2,$AU$4:$AU$303,W$3,$AX$4:$AX$303,$Q35)</f>
        <v>0</v>
      </c>
      <c r="X35" s="168">
        <f>SUMIFS(IF($R$3="NET",$AY$4:$AY$303,IF($R$3="BRUT",$AZ$4:$AZ$303,$BA$4:$BA$303)),$AT$4:$AT$303,X$2,$AU$4:$AU$303,X$3,$AX$4:$AX$303,$Q35)</f>
        <v>0</v>
      </c>
      <c r="Y35" s="168">
        <f>SUMIFS(IF($R$3="NET",$AY$4:$AY$303,IF($R$3="BRUT",$AZ$4:$AZ$303,$BA$4:$BA$303)),$AT$4:$AT$303,Y$2,$AU$4:$AU$303,Y$3,$AX$4:$AX$303,$Q35)</f>
        <v>0</v>
      </c>
      <c r="Z35" s="168">
        <f>SUMIFS(IF($R$3="NET",$AY$4:$AY$303,IF($R$3="BRUT",$AZ$4:$AZ$303,$BA$4:$BA$303)),$AT$4:$AT$303,Z$2,$AU$4:$AU$303,Z$3,$AX$4:$AX$303,$Q35)</f>
        <v>0</v>
      </c>
      <c r="AA35" s="168">
        <f>SUMIFS(IF($R$3="NET",$AY$4:$AY$303,IF($R$3="BRUT",$AZ$4:$AZ$303,$BA$4:$BA$303)),$AT$4:$AT$303,AA$2,$AU$4:$AU$303,AA$3,$AX$4:$AX$303,$Q35)</f>
        <v>0</v>
      </c>
      <c r="AB35" s="168">
        <f>SUMIFS(IF($R$3="NET",$AY$4:$AY$303,IF($R$3="BRUT",$AZ$4:$AZ$303,$BA$4:$BA$303)),$AT$4:$AT$303,AB$2,$AU$4:$AU$303,AB$3,$AX$4:$AX$303,$Q35)</f>
        <v>0</v>
      </c>
      <c r="AD35" s="217">
        <v>32</v>
      </c>
      <c r="AE35" s="215"/>
      <c r="AF35" s="167">
        <f>SUM(AG35:AP35)</f>
        <v>0</v>
      </c>
      <c r="AG35" s="168">
        <f>SUMIFS(IF($AF$3="NET",$AY$4:$AY$303,IF($AF$3="BRUT",$AZ$4:$AZ$303,$BA$4:$BA$303)),$AT$4:$AT$303,AG$2,$AU$4:$AU$303,AG$3,$AX$4:$AX$303,$AE35)</f>
        <v>0</v>
      </c>
      <c r="AH35" s="168">
        <f>SUMIFS(IF($AF$3="NET",$AY$4:$AY$303,IF($AF$3="BRUT",$AZ$4:$AZ$303,$BA$4:$BA$303)),$AT$4:$AT$303,AH$2,$AU$4:$AU$303,AH$3,$AX$4:$AX$303,$AE35)</f>
        <v>0</v>
      </c>
      <c r="AI35" s="168">
        <f>SUMIFS(IF($AF$3="NET",$AY$4:$AY$303,IF($AF$3="BRUT",$AZ$4:$AZ$303,$BA$4:$BA$303)),$AT$4:$AT$303,AI$2,$AU$4:$AU$303,AI$3,$AX$4:$AX$303,$AE35)</f>
        <v>0</v>
      </c>
      <c r="AJ35" s="168">
        <f>SUMIFS(IF($AF$3="NET",$AY$4:$AY$303,IF($AF$3="BRUT",$AZ$4:$AZ$303,$BA$4:$BA$303)),$AT$4:$AT$303,AJ$2,$AU$4:$AU$303,AJ$3,$AX$4:$AX$303,$AE35)</f>
        <v>0</v>
      </c>
      <c r="AK35" s="168">
        <f>SUMIFS(IF($AF$3="NET",$AY$4:$AY$303,IF($AF$3="BRUT",$AZ$4:$AZ$303,$BA$4:$BA$303)),$AT$4:$AT$303,AK$2,$AU$4:$AU$303,AK$3,$AX$4:$AX$303,$AE35)</f>
        <v>0</v>
      </c>
      <c r="AL35" s="168">
        <f>SUMIFS(IF($AF$3="NET",$AY$4:$AY$303,IF($AF$3="BRUT",$AZ$4:$AZ$303,$BA$4:$BA$303)),$AT$4:$AT$303,AL$2,$AU$4:$AU$303,AL$3,$AX$4:$AX$303,$AE35)</f>
        <v>0</v>
      </c>
      <c r="AM35" s="168">
        <f>SUMIFS(IF($AF$3="NET",$AY$4:$AY$303,IF($AF$3="BRUT",$AZ$4:$AZ$303,$BA$4:$BA$303)),$AT$4:$AT$303,AM$2,$AU$4:$AU$303,AM$3,$AX$4:$AX$303,$AE35)</f>
        <v>0</v>
      </c>
      <c r="AN35" s="168">
        <f>SUMIFS(IF($AF$3="NET",$AY$4:$AY$303,IF($AF$3="BRUT",$AZ$4:$AZ$303,$BA$4:$BA$303)),$AT$4:$AT$303,AN$2,$AU$4:$AU$303,AN$3,$AX$4:$AX$303,$AE35)</f>
        <v>0</v>
      </c>
      <c r="AO35" s="168">
        <f>SUMIFS(IF($AF$3="NET",$AY$4:$AY$303,IF($AF$3="BRUT",$AZ$4:$AZ$303,$BA$4:$BA$303)),$AT$4:$AT$303,AO$2,$AU$4:$AU$303,AO$3,$AX$4:$AX$303,$AE35)</f>
        <v>0</v>
      </c>
      <c r="AP35" s="168">
        <f>SUMIFS(IF($AF$3="NET",$AY$4:$AY$303,IF($AF$3="BRUT",$AZ$4:$AZ$303,$BA$4:$BA$303)),$AT$4:$AT$303,AP$2,$AU$4:$AU$303,AP$3,$AX$4:$AX$303,$AE35)</f>
        <v>0</v>
      </c>
      <c r="AT35" t="str">
        <f>'Cognac 06-05'!$D$2</f>
        <v>Cognac</v>
      </c>
      <c r="AU35" s="155">
        <f>'Cognac 06-05'!$D$3</f>
        <v>45052</v>
      </c>
      <c r="AV35" t="str">
        <f>'Cognac 06-05'!C12</f>
        <v>PAUL</v>
      </c>
      <c r="AW35" t="str">
        <f>'Cognac 06-05'!D12</f>
        <v>David</v>
      </c>
      <c r="AX35" t="str">
        <f t="shared" si="20"/>
        <v>PAUL David</v>
      </c>
      <c r="AY35" s="1">
        <f>'Cognac 06-05'!AH12</f>
        <v>22</v>
      </c>
      <c r="AZ35" s="1">
        <f>'Cognac 06-05'!AM12</f>
        <v>12</v>
      </c>
      <c r="BA35" s="1">
        <f>'Cognac 06-05'!AR12</f>
        <v>20</v>
      </c>
    </row>
    <row r="36" spans="2:53" x14ac:dyDescent="0.25">
      <c r="B36" s="217">
        <v>33</v>
      </c>
      <c r="C36" s="215"/>
      <c r="D36" s="167">
        <f>SUM(E36:N36)</f>
        <v>0</v>
      </c>
      <c r="E36" s="168">
        <f>SUMIFS(IF($D$3="NET",$AY$4:$AY$303,IF($D$3="BRUT",$AZ$4:$AZ$303,$BA$4:$BA$303)),$AT$4:$AT$303,E$2,$AU$4:$AU$303,E$3,$AX$4:$AX$303,$C36)</f>
        <v>0</v>
      </c>
      <c r="F36" s="168">
        <f>SUMIFS(IF($D$3="NET",$AY$4:$AY$303,IF($D$3="BRUT",$AZ$4:$AZ$303,$BA$4:$BA$303)),$AT$4:$AT$303,F$2,$AU$4:$AU$303,F$3,$AX$4:$AX$303,$C36)</f>
        <v>0</v>
      </c>
      <c r="G36" s="168">
        <f>SUMIFS(IF($D$3="NET",$AY$4:$AY$303,IF($D$3="BRUT",$AZ$4:$AZ$303,$BA$4:$BA$303)),$AT$4:$AT$303,G$2,$AU$4:$AU$303,G$3,$AX$4:$AX$303,$C36)</f>
        <v>0</v>
      </c>
      <c r="H36" s="168">
        <f>SUMIFS(IF($D$3="NET",$AY$4:$AY$303,IF($D$3="BRUT",$AZ$4:$AZ$303,$BA$4:$BA$303)),$AT$4:$AT$303,H$2,$AU$4:$AU$303,H$3,$AX$4:$AX$303,$C36)</f>
        <v>0</v>
      </c>
      <c r="I36" s="168">
        <f>SUMIFS(IF($D$3="NET",$AY$4:$AY$303,IF($D$3="BRUT",$AZ$4:$AZ$303,$BA$4:$BA$303)),$AT$4:$AT$303,I$2,$AU$4:$AU$303,I$3,$AX$4:$AX$303,$C36)</f>
        <v>0</v>
      </c>
      <c r="J36" s="168">
        <f>SUMIFS(IF($D$3="NET",$AY$4:$AY$303,IF($D$3="BRUT",$AZ$4:$AZ$303,$BA$4:$BA$303)),$AT$4:$AT$303,J$2,$AU$4:$AU$303,J$3,$AX$4:$AX$303,$C36)</f>
        <v>0</v>
      </c>
      <c r="K36" s="168">
        <f>SUMIFS(IF($D$3="NET",$AY$4:$AY$303,IF($D$3="BRUT",$AZ$4:$AZ$303,$BA$4:$BA$303)),$AT$4:$AT$303,K$2,$AU$4:$AU$303,K$3,$AX$4:$AX$303,$C36)</f>
        <v>0</v>
      </c>
      <c r="L36" s="168">
        <f>SUMIFS(IF($D$3="NET",$AY$4:$AY$303,IF($D$3="BRUT",$AZ$4:$AZ$303,$BA$4:$BA$303)),$AT$4:$AT$303,L$2,$AU$4:$AU$303,L$3,$AX$4:$AX$303,$C36)</f>
        <v>0</v>
      </c>
      <c r="M36" s="168">
        <f>SUMIFS(IF($D$3="NET",$AY$4:$AY$303,IF($D$3="BRUT",$AZ$4:$AZ$303,$BA$4:$BA$303)),$AT$4:$AT$303,M$2,$AU$4:$AU$303,M$3,$AX$4:$AX$303,$C36)</f>
        <v>0</v>
      </c>
      <c r="N36" s="168">
        <f>SUMIFS(IF($D$3="NET",$AY$4:$AY$303,IF($D$3="BRUT",$AZ$4:$AZ$303,$BA$4:$BA$303)),$AT$4:$AT$303,N$2,$AU$4:$AU$303,N$3,$AX$4:$AX$303,$C36)</f>
        <v>0</v>
      </c>
      <c r="P36" s="217">
        <v>33</v>
      </c>
      <c r="Q36" s="215"/>
      <c r="R36" s="167">
        <f>SUM(S36:AB36)</f>
        <v>0</v>
      </c>
      <c r="S36" s="168">
        <f>SUMIFS(IF($R$3="NET",$AY$4:$AY$303,IF($R$3="BRUT",$AZ$4:$AZ$303,$BA$4:$BA$303)),$AT$4:$AT$303,S$2,$AU$4:$AU$303,S$3,$AX$4:$AX$303,$Q36)</f>
        <v>0</v>
      </c>
      <c r="T36" s="168">
        <f>SUMIFS(IF($R$3="NET",$AY$4:$AY$303,IF($R$3="BRUT",$AZ$4:$AZ$303,$BA$4:$BA$303)),$AT$4:$AT$303,T$2,$AU$4:$AU$303,T$3,$AX$4:$AX$303,$Q36)</f>
        <v>0</v>
      </c>
      <c r="U36" s="168">
        <f>SUMIFS(IF($R$3="NET",$AY$4:$AY$303,IF($R$3="BRUT",$AZ$4:$AZ$303,$BA$4:$BA$303)),$AT$4:$AT$303,U$2,$AU$4:$AU$303,U$3,$AX$4:$AX$303,$Q36)</f>
        <v>0</v>
      </c>
      <c r="V36" s="168">
        <f>SUMIFS(IF($R$3="NET",$AY$4:$AY$303,IF($R$3="BRUT",$AZ$4:$AZ$303,$BA$4:$BA$303)),$AT$4:$AT$303,V$2,$AU$4:$AU$303,V$3,$AX$4:$AX$303,$Q36)</f>
        <v>0</v>
      </c>
      <c r="W36" s="168">
        <f>SUMIFS(IF($R$3="NET",$AY$4:$AY$303,IF($R$3="BRUT",$AZ$4:$AZ$303,$BA$4:$BA$303)),$AT$4:$AT$303,W$2,$AU$4:$AU$303,W$3,$AX$4:$AX$303,$Q36)</f>
        <v>0</v>
      </c>
      <c r="X36" s="168">
        <f>SUMIFS(IF($R$3="NET",$AY$4:$AY$303,IF($R$3="BRUT",$AZ$4:$AZ$303,$BA$4:$BA$303)),$AT$4:$AT$303,X$2,$AU$4:$AU$303,X$3,$AX$4:$AX$303,$Q36)</f>
        <v>0</v>
      </c>
      <c r="Y36" s="168">
        <f>SUMIFS(IF($R$3="NET",$AY$4:$AY$303,IF($R$3="BRUT",$AZ$4:$AZ$303,$BA$4:$BA$303)),$AT$4:$AT$303,Y$2,$AU$4:$AU$303,Y$3,$AX$4:$AX$303,$Q36)</f>
        <v>0</v>
      </c>
      <c r="Z36" s="168">
        <f>SUMIFS(IF($R$3="NET",$AY$4:$AY$303,IF($R$3="BRUT",$AZ$4:$AZ$303,$BA$4:$BA$303)),$AT$4:$AT$303,Z$2,$AU$4:$AU$303,Z$3,$AX$4:$AX$303,$Q36)</f>
        <v>0</v>
      </c>
      <c r="AA36" s="168">
        <f>SUMIFS(IF($R$3="NET",$AY$4:$AY$303,IF($R$3="BRUT",$AZ$4:$AZ$303,$BA$4:$BA$303)),$AT$4:$AT$303,AA$2,$AU$4:$AU$303,AA$3,$AX$4:$AX$303,$Q36)</f>
        <v>0</v>
      </c>
      <c r="AB36" s="168">
        <f>SUMIFS(IF($R$3="NET",$AY$4:$AY$303,IF($R$3="BRUT",$AZ$4:$AZ$303,$BA$4:$BA$303)),$AT$4:$AT$303,AB$2,$AU$4:$AU$303,AB$3,$AX$4:$AX$303,$Q36)</f>
        <v>0</v>
      </c>
      <c r="AD36" s="217">
        <v>33</v>
      </c>
      <c r="AE36" s="215"/>
      <c r="AF36" s="167">
        <f>SUM(AG36:AP36)</f>
        <v>0</v>
      </c>
      <c r="AG36" s="168">
        <f>SUMIFS(IF($AF$3="NET",$AY$4:$AY$303,IF($AF$3="BRUT",$AZ$4:$AZ$303,$BA$4:$BA$303)),$AT$4:$AT$303,AG$2,$AU$4:$AU$303,AG$3,$AX$4:$AX$303,$AE36)</f>
        <v>0</v>
      </c>
      <c r="AH36" s="168">
        <f>SUMIFS(IF($AF$3="NET",$AY$4:$AY$303,IF($AF$3="BRUT",$AZ$4:$AZ$303,$BA$4:$BA$303)),$AT$4:$AT$303,AH$2,$AU$4:$AU$303,AH$3,$AX$4:$AX$303,$AE36)</f>
        <v>0</v>
      </c>
      <c r="AI36" s="168">
        <f>SUMIFS(IF($AF$3="NET",$AY$4:$AY$303,IF($AF$3="BRUT",$AZ$4:$AZ$303,$BA$4:$BA$303)),$AT$4:$AT$303,AI$2,$AU$4:$AU$303,AI$3,$AX$4:$AX$303,$AE36)</f>
        <v>0</v>
      </c>
      <c r="AJ36" s="168">
        <f>SUMIFS(IF($AF$3="NET",$AY$4:$AY$303,IF($AF$3="BRUT",$AZ$4:$AZ$303,$BA$4:$BA$303)),$AT$4:$AT$303,AJ$2,$AU$4:$AU$303,AJ$3,$AX$4:$AX$303,$AE36)</f>
        <v>0</v>
      </c>
      <c r="AK36" s="168">
        <f>SUMIFS(IF($AF$3="NET",$AY$4:$AY$303,IF($AF$3="BRUT",$AZ$4:$AZ$303,$BA$4:$BA$303)),$AT$4:$AT$303,AK$2,$AU$4:$AU$303,AK$3,$AX$4:$AX$303,$AE36)</f>
        <v>0</v>
      </c>
      <c r="AL36" s="168">
        <f>SUMIFS(IF($AF$3="NET",$AY$4:$AY$303,IF($AF$3="BRUT",$AZ$4:$AZ$303,$BA$4:$BA$303)),$AT$4:$AT$303,AL$2,$AU$4:$AU$303,AL$3,$AX$4:$AX$303,$AE36)</f>
        <v>0</v>
      </c>
      <c r="AM36" s="168">
        <f>SUMIFS(IF($AF$3="NET",$AY$4:$AY$303,IF($AF$3="BRUT",$AZ$4:$AZ$303,$BA$4:$BA$303)),$AT$4:$AT$303,AM$2,$AU$4:$AU$303,AM$3,$AX$4:$AX$303,$AE36)</f>
        <v>0</v>
      </c>
      <c r="AN36" s="168">
        <f>SUMIFS(IF($AF$3="NET",$AY$4:$AY$303,IF($AF$3="BRUT",$AZ$4:$AZ$303,$BA$4:$BA$303)),$AT$4:$AT$303,AN$2,$AU$4:$AU$303,AN$3,$AX$4:$AX$303,$AE36)</f>
        <v>0</v>
      </c>
      <c r="AO36" s="168">
        <f>SUMIFS(IF($AF$3="NET",$AY$4:$AY$303,IF($AF$3="BRUT",$AZ$4:$AZ$303,$BA$4:$BA$303)),$AT$4:$AT$303,AO$2,$AU$4:$AU$303,AO$3,$AX$4:$AX$303,$AE36)</f>
        <v>0</v>
      </c>
      <c r="AP36" s="168">
        <f>SUMIFS(IF($AF$3="NET",$AY$4:$AY$303,IF($AF$3="BRUT",$AZ$4:$AZ$303,$BA$4:$BA$303)),$AT$4:$AT$303,AP$2,$AU$4:$AU$303,AP$3,$AX$4:$AX$303,$AE36)</f>
        <v>0</v>
      </c>
      <c r="AT36" t="str">
        <f>'Cognac 06-05'!$D$2</f>
        <v>Cognac</v>
      </c>
      <c r="AU36" s="155">
        <f>'Cognac 06-05'!$D$3</f>
        <v>45052</v>
      </c>
      <c r="AV36" t="str">
        <f>'Cognac 06-05'!C13</f>
        <v>DELOUCHE</v>
      </c>
      <c r="AW36" t="str">
        <f>'Cognac 06-05'!D13</f>
        <v>Yannick</v>
      </c>
      <c r="AX36" t="str">
        <f t="shared" si="20"/>
        <v>DELOUCHE Yannick</v>
      </c>
      <c r="AY36" s="1">
        <f>'Cognac 06-05'!AH13</f>
        <v>30</v>
      </c>
      <c r="AZ36" s="1">
        <f>'Cognac 06-05'!AM13</f>
        <v>6</v>
      </c>
      <c r="BA36" s="1">
        <f>'Cognac 06-05'!AR13</f>
        <v>5</v>
      </c>
    </row>
    <row r="37" spans="2:53" x14ac:dyDescent="0.25">
      <c r="B37" s="217">
        <v>34</v>
      </c>
      <c r="C37" s="215"/>
      <c r="D37" s="167">
        <f>SUM(E37:N37)</f>
        <v>0</v>
      </c>
      <c r="E37" s="168">
        <f>SUMIFS(IF($D$3="NET",$AY$4:$AY$303,IF($D$3="BRUT",$AZ$4:$AZ$303,$BA$4:$BA$303)),$AT$4:$AT$303,E$2,$AU$4:$AU$303,E$3,$AX$4:$AX$303,$C37)</f>
        <v>0</v>
      </c>
      <c r="F37" s="168">
        <f>SUMIFS(IF($D$3="NET",$AY$4:$AY$303,IF($D$3="BRUT",$AZ$4:$AZ$303,$BA$4:$BA$303)),$AT$4:$AT$303,F$2,$AU$4:$AU$303,F$3,$AX$4:$AX$303,$C37)</f>
        <v>0</v>
      </c>
      <c r="G37" s="168">
        <f>SUMIFS(IF($D$3="NET",$AY$4:$AY$303,IF($D$3="BRUT",$AZ$4:$AZ$303,$BA$4:$BA$303)),$AT$4:$AT$303,G$2,$AU$4:$AU$303,G$3,$AX$4:$AX$303,$C37)</f>
        <v>0</v>
      </c>
      <c r="H37" s="168">
        <f>SUMIFS(IF($D$3="NET",$AY$4:$AY$303,IF($D$3="BRUT",$AZ$4:$AZ$303,$BA$4:$BA$303)),$AT$4:$AT$303,H$2,$AU$4:$AU$303,H$3,$AX$4:$AX$303,$C37)</f>
        <v>0</v>
      </c>
      <c r="I37" s="168">
        <f>SUMIFS(IF($D$3="NET",$AY$4:$AY$303,IF($D$3="BRUT",$AZ$4:$AZ$303,$BA$4:$BA$303)),$AT$4:$AT$303,I$2,$AU$4:$AU$303,I$3,$AX$4:$AX$303,$C37)</f>
        <v>0</v>
      </c>
      <c r="J37" s="168">
        <f>SUMIFS(IF($D$3="NET",$AY$4:$AY$303,IF($D$3="BRUT",$AZ$4:$AZ$303,$BA$4:$BA$303)),$AT$4:$AT$303,J$2,$AU$4:$AU$303,J$3,$AX$4:$AX$303,$C37)</f>
        <v>0</v>
      </c>
      <c r="K37" s="168">
        <f>SUMIFS(IF($D$3="NET",$AY$4:$AY$303,IF($D$3="BRUT",$AZ$4:$AZ$303,$BA$4:$BA$303)),$AT$4:$AT$303,K$2,$AU$4:$AU$303,K$3,$AX$4:$AX$303,$C37)</f>
        <v>0</v>
      </c>
      <c r="L37" s="168">
        <f>SUMIFS(IF($D$3="NET",$AY$4:$AY$303,IF($D$3="BRUT",$AZ$4:$AZ$303,$BA$4:$BA$303)),$AT$4:$AT$303,L$2,$AU$4:$AU$303,L$3,$AX$4:$AX$303,$C37)</f>
        <v>0</v>
      </c>
      <c r="M37" s="168">
        <f>SUMIFS(IF($D$3="NET",$AY$4:$AY$303,IF($D$3="BRUT",$AZ$4:$AZ$303,$BA$4:$BA$303)),$AT$4:$AT$303,M$2,$AU$4:$AU$303,M$3,$AX$4:$AX$303,$C37)</f>
        <v>0</v>
      </c>
      <c r="N37" s="168">
        <f>SUMIFS(IF($D$3="NET",$AY$4:$AY$303,IF($D$3="BRUT",$AZ$4:$AZ$303,$BA$4:$BA$303)),$AT$4:$AT$303,N$2,$AU$4:$AU$303,N$3,$AX$4:$AX$303,$C37)</f>
        <v>0</v>
      </c>
      <c r="P37" s="217">
        <v>34</v>
      </c>
      <c r="Q37" s="215"/>
      <c r="R37" s="167">
        <f>SUM(S37:AB37)</f>
        <v>0</v>
      </c>
      <c r="S37" s="168">
        <f>SUMIFS(IF($R$3="NET",$AY$4:$AY$303,IF($R$3="BRUT",$AZ$4:$AZ$303,$BA$4:$BA$303)),$AT$4:$AT$303,S$2,$AU$4:$AU$303,S$3,$AX$4:$AX$303,$Q37)</f>
        <v>0</v>
      </c>
      <c r="T37" s="168">
        <f>SUMIFS(IF($R$3="NET",$AY$4:$AY$303,IF($R$3="BRUT",$AZ$4:$AZ$303,$BA$4:$BA$303)),$AT$4:$AT$303,T$2,$AU$4:$AU$303,T$3,$AX$4:$AX$303,$Q37)</f>
        <v>0</v>
      </c>
      <c r="U37" s="168">
        <f>SUMIFS(IF($R$3="NET",$AY$4:$AY$303,IF($R$3="BRUT",$AZ$4:$AZ$303,$BA$4:$BA$303)),$AT$4:$AT$303,U$2,$AU$4:$AU$303,U$3,$AX$4:$AX$303,$Q37)</f>
        <v>0</v>
      </c>
      <c r="V37" s="168">
        <f>SUMIFS(IF($R$3="NET",$AY$4:$AY$303,IF($R$3="BRUT",$AZ$4:$AZ$303,$BA$4:$BA$303)),$AT$4:$AT$303,V$2,$AU$4:$AU$303,V$3,$AX$4:$AX$303,$Q37)</f>
        <v>0</v>
      </c>
      <c r="W37" s="168">
        <f>SUMIFS(IF($R$3="NET",$AY$4:$AY$303,IF($R$3="BRUT",$AZ$4:$AZ$303,$BA$4:$BA$303)),$AT$4:$AT$303,W$2,$AU$4:$AU$303,W$3,$AX$4:$AX$303,$Q37)</f>
        <v>0</v>
      </c>
      <c r="X37" s="168">
        <f>SUMIFS(IF($R$3="NET",$AY$4:$AY$303,IF($R$3="BRUT",$AZ$4:$AZ$303,$BA$4:$BA$303)),$AT$4:$AT$303,X$2,$AU$4:$AU$303,X$3,$AX$4:$AX$303,$Q37)</f>
        <v>0</v>
      </c>
      <c r="Y37" s="168">
        <f>SUMIFS(IF($R$3="NET",$AY$4:$AY$303,IF($R$3="BRUT",$AZ$4:$AZ$303,$BA$4:$BA$303)),$AT$4:$AT$303,Y$2,$AU$4:$AU$303,Y$3,$AX$4:$AX$303,$Q37)</f>
        <v>0</v>
      </c>
      <c r="Z37" s="168">
        <f>SUMIFS(IF($R$3="NET",$AY$4:$AY$303,IF($R$3="BRUT",$AZ$4:$AZ$303,$BA$4:$BA$303)),$AT$4:$AT$303,Z$2,$AU$4:$AU$303,Z$3,$AX$4:$AX$303,$Q37)</f>
        <v>0</v>
      </c>
      <c r="AA37" s="168">
        <f>SUMIFS(IF($R$3="NET",$AY$4:$AY$303,IF($R$3="BRUT",$AZ$4:$AZ$303,$BA$4:$BA$303)),$AT$4:$AT$303,AA$2,$AU$4:$AU$303,AA$3,$AX$4:$AX$303,$Q37)</f>
        <v>0</v>
      </c>
      <c r="AB37" s="168">
        <f>SUMIFS(IF($R$3="NET",$AY$4:$AY$303,IF($R$3="BRUT",$AZ$4:$AZ$303,$BA$4:$BA$303)),$AT$4:$AT$303,AB$2,$AU$4:$AU$303,AB$3,$AX$4:$AX$303,$Q37)</f>
        <v>0</v>
      </c>
      <c r="AD37" s="217">
        <v>34</v>
      </c>
      <c r="AE37" s="215"/>
      <c r="AF37" s="167">
        <f>SUM(AG37:AP37)</f>
        <v>0</v>
      </c>
      <c r="AG37" s="168">
        <f>SUMIFS(IF($AF$3="NET",$AY$4:$AY$303,IF($AF$3="BRUT",$AZ$4:$AZ$303,$BA$4:$BA$303)),$AT$4:$AT$303,AG$2,$AU$4:$AU$303,AG$3,$AX$4:$AX$303,$AE37)</f>
        <v>0</v>
      </c>
      <c r="AH37" s="168">
        <f>SUMIFS(IF($AF$3="NET",$AY$4:$AY$303,IF($AF$3="BRUT",$AZ$4:$AZ$303,$BA$4:$BA$303)),$AT$4:$AT$303,AH$2,$AU$4:$AU$303,AH$3,$AX$4:$AX$303,$AE37)</f>
        <v>0</v>
      </c>
      <c r="AI37" s="168">
        <f>SUMIFS(IF($AF$3="NET",$AY$4:$AY$303,IF($AF$3="BRUT",$AZ$4:$AZ$303,$BA$4:$BA$303)),$AT$4:$AT$303,AI$2,$AU$4:$AU$303,AI$3,$AX$4:$AX$303,$AE37)</f>
        <v>0</v>
      </c>
      <c r="AJ37" s="168">
        <f>SUMIFS(IF($AF$3="NET",$AY$4:$AY$303,IF($AF$3="BRUT",$AZ$4:$AZ$303,$BA$4:$BA$303)),$AT$4:$AT$303,AJ$2,$AU$4:$AU$303,AJ$3,$AX$4:$AX$303,$AE37)</f>
        <v>0</v>
      </c>
      <c r="AK37" s="168">
        <f>SUMIFS(IF($AF$3="NET",$AY$4:$AY$303,IF($AF$3="BRUT",$AZ$4:$AZ$303,$BA$4:$BA$303)),$AT$4:$AT$303,AK$2,$AU$4:$AU$303,AK$3,$AX$4:$AX$303,$AE37)</f>
        <v>0</v>
      </c>
      <c r="AL37" s="168">
        <f>SUMIFS(IF($AF$3="NET",$AY$4:$AY$303,IF($AF$3="BRUT",$AZ$4:$AZ$303,$BA$4:$BA$303)),$AT$4:$AT$303,AL$2,$AU$4:$AU$303,AL$3,$AX$4:$AX$303,$AE37)</f>
        <v>0</v>
      </c>
      <c r="AM37" s="168">
        <f>SUMIFS(IF($AF$3="NET",$AY$4:$AY$303,IF($AF$3="BRUT",$AZ$4:$AZ$303,$BA$4:$BA$303)),$AT$4:$AT$303,AM$2,$AU$4:$AU$303,AM$3,$AX$4:$AX$303,$AE37)</f>
        <v>0</v>
      </c>
      <c r="AN37" s="168">
        <f>SUMIFS(IF($AF$3="NET",$AY$4:$AY$303,IF($AF$3="BRUT",$AZ$4:$AZ$303,$BA$4:$BA$303)),$AT$4:$AT$303,AN$2,$AU$4:$AU$303,AN$3,$AX$4:$AX$303,$AE37)</f>
        <v>0</v>
      </c>
      <c r="AO37" s="168">
        <f>SUMIFS(IF($AF$3="NET",$AY$4:$AY$303,IF($AF$3="BRUT",$AZ$4:$AZ$303,$BA$4:$BA$303)),$AT$4:$AT$303,AO$2,$AU$4:$AU$303,AO$3,$AX$4:$AX$303,$AE37)</f>
        <v>0</v>
      </c>
      <c r="AP37" s="168">
        <f>SUMIFS(IF($AF$3="NET",$AY$4:$AY$303,IF($AF$3="BRUT",$AZ$4:$AZ$303,$BA$4:$BA$303)),$AT$4:$AT$303,AP$2,$AU$4:$AU$303,AP$3,$AX$4:$AX$303,$AE37)</f>
        <v>0</v>
      </c>
      <c r="AT37" t="str">
        <f>'Cognac 06-05'!$D$2</f>
        <v>Cognac</v>
      </c>
      <c r="AU37" s="155">
        <f>'Cognac 06-05'!$D$3</f>
        <v>45052</v>
      </c>
      <c r="AV37" t="str">
        <f>'Cognac 06-05'!C14</f>
        <v>DIOT</v>
      </c>
      <c r="AW37" t="str">
        <f>'Cognac 06-05'!D14</f>
        <v>Alexandre</v>
      </c>
      <c r="AX37" t="str">
        <f t="shared" si="20"/>
        <v>DIOT Alexandre</v>
      </c>
      <c r="AY37" s="1">
        <f>'Cognac 06-05'!AH14</f>
        <v>6</v>
      </c>
      <c r="AZ37" s="1">
        <f>'Cognac 06-05'!AM14</f>
        <v>25</v>
      </c>
      <c r="BA37" s="1">
        <f>'Cognac 06-05'!AR14</f>
        <v>10</v>
      </c>
    </row>
    <row r="38" spans="2:53" x14ac:dyDescent="0.25">
      <c r="B38" s="217">
        <v>35</v>
      </c>
      <c r="C38" s="215"/>
      <c r="D38" s="167">
        <f>SUM(E38:N38)</f>
        <v>0</v>
      </c>
      <c r="E38" s="168">
        <f>SUMIFS(IF($D$3="NET",$AY$4:$AY$303,IF($D$3="BRUT",$AZ$4:$AZ$303,$BA$4:$BA$303)),$AT$4:$AT$303,E$2,$AU$4:$AU$303,E$3,$AX$4:$AX$303,$C38)</f>
        <v>0</v>
      </c>
      <c r="F38" s="168">
        <f>SUMIFS(IF($D$3="NET",$AY$4:$AY$303,IF($D$3="BRUT",$AZ$4:$AZ$303,$BA$4:$BA$303)),$AT$4:$AT$303,F$2,$AU$4:$AU$303,F$3,$AX$4:$AX$303,$C38)</f>
        <v>0</v>
      </c>
      <c r="G38" s="168">
        <f>SUMIFS(IF($D$3="NET",$AY$4:$AY$303,IF($D$3="BRUT",$AZ$4:$AZ$303,$BA$4:$BA$303)),$AT$4:$AT$303,G$2,$AU$4:$AU$303,G$3,$AX$4:$AX$303,$C38)</f>
        <v>0</v>
      </c>
      <c r="H38" s="168">
        <f>SUMIFS(IF($D$3="NET",$AY$4:$AY$303,IF($D$3="BRUT",$AZ$4:$AZ$303,$BA$4:$BA$303)),$AT$4:$AT$303,H$2,$AU$4:$AU$303,H$3,$AX$4:$AX$303,$C38)</f>
        <v>0</v>
      </c>
      <c r="I38" s="168">
        <f>SUMIFS(IF($D$3="NET",$AY$4:$AY$303,IF($D$3="BRUT",$AZ$4:$AZ$303,$BA$4:$BA$303)),$AT$4:$AT$303,I$2,$AU$4:$AU$303,I$3,$AX$4:$AX$303,$C38)</f>
        <v>0</v>
      </c>
      <c r="J38" s="168">
        <f>SUMIFS(IF($D$3="NET",$AY$4:$AY$303,IF($D$3="BRUT",$AZ$4:$AZ$303,$BA$4:$BA$303)),$AT$4:$AT$303,J$2,$AU$4:$AU$303,J$3,$AX$4:$AX$303,$C38)</f>
        <v>0</v>
      </c>
      <c r="K38" s="168">
        <f>SUMIFS(IF($D$3="NET",$AY$4:$AY$303,IF($D$3="BRUT",$AZ$4:$AZ$303,$BA$4:$BA$303)),$AT$4:$AT$303,K$2,$AU$4:$AU$303,K$3,$AX$4:$AX$303,$C38)</f>
        <v>0</v>
      </c>
      <c r="L38" s="168">
        <f>SUMIFS(IF($D$3="NET",$AY$4:$AY$303,IF($D$3="BRUT",$AZ$4:$AZ$303,$BA$4:$BA$303)),$AT$4:$AT$303,L$2,$AU$4:$AU$303,L$3,$AX$4:$AX$303,$C38)</f>
        <v>0</v>
      </c>
      <c r="M38" s="168">
        <f>SUMIFS(IF($D$3="NET",$AY$4:$AY$303,IF($D$3="BRUT",$AZ$4:$AZ$303,$BA$4:$BA$303)),$AT$4:$AT$303,M$2,$AU$4:$AU$303,M$3,$AX$4:$AX$303,$C38)</f>
        <v>0</v>
      </c>
      <c r="N38" s="168">
        <f>SUMIFS(IF($D$3="NET",$AY$4:$AY$303,IF($D$3="BRUT",$AZ$4:$AZ$303,$BA$4:$BA$303)),$AT$4:$AT$303,N$2,$AU$4:$AU$303,N$3,$AX$4:$AX$303,$C38)</f>
        <v>0</v>
      </c>
      <c r="P38" s="217">
        <v>35</v>
      </c>
      <c r="Q38" s="215"/>
      <c r="R38" s="167">
        <f>SUM(S38:AB38)</f>
        <v>0</v>
      </c>
      <c r="S38" s="168">
        <f>SUMIFS(IF($R$3="NET",$AY$4:$AY$303,IF($R$3="BRUT",$AZ$4:$AZ$303,$BA$4:$BA$303)),$AT$4:$AT$303,S$2,$AU$4:$AU$303,S$3,$AX$4:$AX$303,$Q38)</f>
        <v>0</v>
      </c>
      <c r="T38" s="168">
        <f>SUMIFS(IF($R$3="NET",$AY$4:$AY$303,IF($R$3="BRUT",$AZ$4:$AZ$303,$BA$4:$BA$303)),$AT$4:$AT$303,T$2,$AU$4:$AU$303,T$3,$AX$4:$AX$303,$Q38)</f>
        <v>0</v>
      </c>
      <c r="U38" s="168">
        <f>SUMIFS(IF($R$3="NET",$AY$4:$AY$303,IF($R$3="BRUT",$AZ$4:$AZ$303,$BA$4:$BA$303)),$AT$4:$AT$303,U$2,$AU$4:$AU$303,U$3,$AX$4:$AX$303,$Q38)</f>
        <v>0</v>
      </c>
      <c r="V38" s="168">
        <f>SUMIFS(IF($R$3="NET",$AY$4:$AY$303,IF($R$3="BRUT",$AZ$4:$AZ$303,$BA$4:$BA$303)),$AT$4:$AT$303,V$2,$AU$4:$AU$303,V$3,$AX$4:$AX$303,$Q38)</f>
        <v>0</v>
      </c>
      <c r="W38" s="168">
        <f>SUMIFS(IF($R$3="NET",$AY$4:$AY$303,IF($R$3="BRUT",$AZ$4:$AZ$303,$BA$4:$BA$303)),$AT$4:$AT$303,W$2,$AU$4:$AU$303,W$3,$AX$4:$AX$303,$Q38)</f>
        <v>0</v>
      </c>
      <c r="X38" s="168">
        <f>SUMIFS(IF($R$3="NET",$AY$4:$AY$303,IF($R$3="BRUT",$AZ$4:$AZ$303,$BA$4:$BA$303)),$AT$4:$AT$303,X$2,$AU$4:$AU$303,X$3,$AX$4:$AX$303,$Q38)</f>
        <v>0</v>
      </c>
      <c r="Y38" s="168">
        <f>SUMIFS(IF($R$3="NET",$AY$4:$AY$303,IF($R$3="BRUT",$AZ$4:$AZ$303,$BA$4:$BA$303)),$AT$4:$AT$303,Y$2,$AU$4:$AU$303,Y$3,$AX$4:$AX$303,$Q38)</f>
        <v>0</v>
      </c>
      <c r="Z38" s="168">
        <f>SUMIFS(IF($R$3="NET",$AY$4:$AY$303,IF($R$3="BRUT",$AZ$4:$AZ$303,$BA$4:$BA$303)),$AT$4:$AT$303,Z$2,$AU$4:$AU$303,Z$3,$AX$4:$AX$303,$Q38)</f>
        <v>0</v>
      </c>
      <c r="AA38" s="168">
        <f>SUMIFS(IF($R$3="NET",$AY$4:$AY$303,IF($R$3="BRUT",$AZ$4:$AZ$303,$BA$4:$BA$303)),$AT$4:$AT$303,AA$2,$AU$4:$AU$303,AA$3,$AX$4:$AX$303,$Q38)</f>
        <v>0</v>
      </c>
      <c r="AB38" s="168">
        <f>SUMIFS(IF($R$3="NET",$AY$4:$AY$303,IF($R$3="BRUT",$AZ$4:$AZ$303,$BA$4:$BA$303)),$AT$4:$AT$303,AB$2,$AU$4:$AU$303,AB$3,$AX$4:$AX$303,$Q38)</f>
        <v>0</v>
      </c>
      <c r="AD38" s="217">
        <v>35</v>
      </c>
      <c r="AE38" s="215"/>
      <c r="AF38" s="167">
        <f>SUM(AG38:AP38)</f>
        <v>0</v>
      </c>
      <c r="AG38" s="168">
        <f>SUMIFS(IF($AF$3="NET",$AY$4:$AY$303,IF($AF$3="BRUT",$AZ$4:$AZ$303,$BA$4:$BA$303)),$AT$4:$AT$303,AG$2,$AU$4:$AU$303,AG$3,$AX$4:$AX$303,$AE38)</f>
        <v>0</v>
      </c>
      <c r="AH38" s="168">
        <f>SUMIFS(IF($AF$3="NET",$AY$4:$AY$303,IF($AF$3="BRUT",$AZ$4:$AZ$303,$BA$4:$BA$303)),$AT$4:$AT$303,AH$2,$AU$4:$AU$303,AH$3,$AX$4:$AX$303,$AE38)</f>
        <v>0</v>
      </c>
      <c r="AI38" s="168">
        <f>SUMIFS(IF($AF$3="NET",$AY$4:$AY$303,IF($AF$3="BRUT",$AZ$4:$AZ$303,$BA$4:$BA$303)),$AT$4:$AT$303,AI$2,$AU$4:$AU$303,AI$3,$AX$4:$AX$303,$AE38)</f>
        <v>0</v>
      </c>
      <c r="AJ38" s="168">
        <f>SUMIFS(IF($AF$3="NET",$AY$4:$AY$303,IF($AF$3="BRUT",$AZ$4:$AZ$303,$BA$4:$BA$303)),$AT$4:$AT$303,AJ$2,$AU$4:$AU$303,AJ$3,$AX$4:$AX$303,$AE38)</f>
        <v>0</v>
      </c>
      <c r="AK38" s="168">
        <f>SUMIFS(IF($AF$3="NET",$AY$4:$AY$303,IF($AF$3="BRUT",$AZ$4:$AZ$303,$BA$4:$BA$303)),$AT$4:$AT$303,AK$2,$AU$4:$AU$303,AK$3,$AX$4:$AX$303,$AE38)</f>
        <v>0</v>
      </c>
      <c r="AL38" s="168">
        <f>SUMIFS(IF($AF$3="NET",$AY$4:$AY$303,IF($AF$3="BRUT",$AZ$4:$AZ$303,$BA$4:$BA$303)),$AT$4:$AT$303,AL$2,$AU$4:$AU$303,AL$3,$AX$4:$AX$303,$AE38)</f>
        <v>0</v>
      </c>
      <c r="AM38" s="168">
        <f>SUMIFS(IF($AF$3="NET",$AY$4:$AY$303,IF($AF$3="BRUT",$AZ$4:$AZ$303,$BA$4:$BA$303)),$AT$4:$AT$303,AM$2,$AU$4:$AU$303,AM$3,$AX$4:$AX$303,$AE38)</f>
        <v>0</v>
      </c>
      <c r="AN38" s="168">
        <f>SUMIFS(IF($AF$3="NET",$AY$4:$AY$303,IF($AF$3="BRUT",$AZ$4:$AZ$303,$BA$4:$BA$303)),$AT$4:$AT$303,AN$2,$AU$4:$AU$303,AN$3,$AX$4:$AX$303,$AE38)</f>
        <v>0</v>
      </c>
      <c r="AO38" s="168">
        <f>SUMIFS(IF($AF$3="NET",$AY$4:$AY$303,IF($AF$3="BRUT",$AZ$4:$AZ$303,$BA$4:$BA$303)),$AT$4:$AT$303,AO$2,$AU$4:$AU$303,AO$3,$AX$4:$AX$303,$AE38)</f>
        <v>0</v>
      </c>
      <c r="AP38" s="168">
        <f>SUMIFS(IF($AF$3="NET",$AY$4:$AY$303,IF($AF$3="BRUT",$AZ$4:$AZ$303,$BA$4:$BA$303)),$AT$4:$AT$303,AP$2,$AU$4:$AU$303,AP$3,$AX$4:$AX$303,$AE38)</f>
        <v>0</v>
      </c>
      <c r="AT38" t="str">
        <f>'Cognac 06-05'!$D$2</f>
        <v>Cognac</v>
      </c>
      <c r="AU38" s="155">
        <f>'Cognac 06-05'!$D$3</f>
        <v>45052</v>
      </c>
      <c r="AV38" t="str">
        <f>'Cognac 06-05'!C15</f>
        <v>FARE-PIORUNSKI</v>
      </c>
      <c r="AW38" t="str">
        <f>'Cognac 06-05'!D15</f>
        <v>Loïc</v>
      </c>
      <c r="AX38" t="str">
        <f t="shared" si="20"/>
        <v>FARE-PIORUNSKI Loïc</v>
      </c>
      <c r="AY38" s="1">
        <f>'Cognac 06-05'!AH15</f>
        <v>8</v>
      </c>
      <c r="AZ38" s="1">
        <f>'Cognac 06-05'!AM15</f>
        <v>7</v>
      </c>
      <c r="BA38" s="1">
        <f>'Cognac 06-05'!AR15</f>
        <v>8</v>
      </c>
    </row>
    <row r="39" spans="2:53" x14ac:dyDescent="0.25">
      <c r="B39" s="217">
        <v>36</v>
      </c>
      <c r="C39" s="215"/>
      <c r="D39" s="167">
        <f>SUM(E39:N39)</f>
        <v>0</v>
      </c>
      <c r="E39" s="168">
        <f>SUMIFS(IF($D$3="NET",$AY$4:$AY$303,IF($D$3="BRUT",$AZ$4:$AZ$303,$BA$4:$BA$303)),$AT$4:$AT$303,E$2,$AU$4:$AU$303,E$3,$AX$4:$AX$303,$C39)</f>
        <v>0</v>
      </c>
      <c r="F39" s="168">
        <f>SUMIFS(IF($D$3="NET",$AY$4:$AY$303,IF($D$3="BRUT",$AZ$4:$AZ$303,$BA$4:$BA$303)),$AT$4:$AT$303,F$2,$AU$4:$AU$303,F$3,$AX$4:$AX$303,$C39)</f>
        <v>0</v>
      </c>
      <c r="G39" s="168">
        <f>SUMIFS(IF($D$3="NET",$AY$4:$AY$303,IF($D$3="BRUT",$AZ$4:$AZ$303,$BA$4:$BA$303)),$AT$4:$AT$303,G$2,$AU$4:$AU$303,G$3,$AX$4:$AX$303,$C39)</f>
        <v>0</v>
      </c>
      <c r="H39" s="168">
        <f>SUMIFS(IF($D$3="NET",$AY$4:$AY$303,IF($D$3="BRUT",$AZ$4:$AZ$303,$BA$4:$BA$303)),$AT$4:$AT$303,H$2,$AU$4:$AU$303,H$3,$AX$4:$AX$303,$C39)</f>
        <v>0</v>
      </c>
      <c r="I39" s="168">
        <f>SUMIFS(IF($D$3="NET",$AY$4:$AY$303,IF($D$3="BRUT",$AZ$4:$AZ$303,$BA$4:$BA$303)),$AT$4:$AT$303,I$2,$AU$4:$AU$303,I$3,$AX$4:$AX$303,$C39)</f>
        <v>0</v>
      </c>
      <c r="J39" s="168">
        <f>SUMIFS(IF($D$3="NET",$AY$4:$AY$303,IF($D$3="BRUT",$AZ$4:$AZ$303,$BA$4:$BA$303)),$AT$4:$AT$303,J$2,$AU$4:$AU$303,J$3,$AX$4:$AX$303,$C39)</f>
        <v>0</v>
      </c>
      <c r="K39" s="168">
        <f>SUMIFS(IF($D$3="NET",$AY$4:$AY$303,IF($D$3="BRUT",$AZ$4:$AZ$303,$BA$4:$BA$303)),$AT$4:$AT$303,K$2,$AU$4:$AU$303,K$3,$AX$4:$AX$303,$C39)</f>
        <v>0</v>
      </c>
      <c r="L39" s="168">
        <f>SUMIFS(IF($D$3="NET",$AY$4:$AY$303,IF($D$3="BRUT",$AZ$4:$AZ$303,$BA$4:$BA$303)),$AT$4:$AT$303,L$2,$AU$4:$AU$303,L$3,$AX$4:$AX$303,$C39)</f>
        <v>0</v>
      </c>
      <c r="M39" s="168">
        <f>SUMIFS(IF($D$3="NET",$AY$4:$AY$303,IF($D$3="BRUT",$AZ$4:$AZ$303,$BA$4:$BA$303)),$AT$4:$AT$303,M$2,$AU$4:$AU$303,M$3,$AX$4:$AX$303,$C39)</f>
        <v>0</v>
      </c>
      <c r="N39" s="168">
        <f>SUMIFS(IF($D$3="NET",$AY$4:$AY$303,IF($D$3="BRUT",$AZ$4:$AZ$303,$BA$4:$BA$303)),$AT$4:$AT$303,N$2,$AU$4:$AU$303,N$3,$AX$4:$AX$303,$C39)</f>
        <v>0</v>
      </c>
      <c r="P39" s="217">
        <v>36</v>
      </c>
      <c r="Q39" s="215"/>
      <c r="R39" s="167">
        <f>SUM(S39:AB39)</f>
        <v>0</v>
      </c>
      <c r="S39" s="168">
        <f>SUMIFS(IF($R$3="NET",$AY$4:$AY$303,IF($R$3="BRUT",$AZ$4:$AZ$303,$BA$4:$BA$303)),$AT$4:$AT$303,S$2,$AU$4:$AU$303,S$3,$AX$4:$AX$303,$Q39)</f>
        <v>0</v>
      </c>
      <c r="T39" s="168">
        <f>SUMIFS(IF($R$3="NET",$AY$4:$AY$303,IF($R$3="BRUT",$AZ$4:$AZ$303,$BA$4:$BA$303)),$AT$4:$AT$303,T$2,$AU$4:$AU$303,T$3,$AX$4:$AX$303,$Q39)</f>
        <v>0</v>
      </c>
      <c r="U39" s="168">
        <f>SUMIFS(IF($R$3="NET",$AY$4:$AY$303,IF($R$3="BRUT",$AZ$4:$AZ$303,$BA$4:$BA$303)),$AT$4:$AT$303,U$2,$AU$4:$AU$303,U$3,$AX$4:$AX$303,$Q39)</f>
        <v>0</v>
      </c>
      <c r="V39" s="168">
        <f>SUMIFS(IF($R$3="NET",$AY$4:$AY$303,IF($R$3="BRUT",$AZ$4:$AZ$303,$BA$4:$BA$303)),$AT$4:$AT$303,V$2,$AU$4:$AU$303,V$3,$AX$4:$AX$303,$Q39)</f>
        <v>0</v>
      </c>
      <c r="W39" s="168">
        <f>SUMIFS(IF($R$3="NET",$AY$4:$AY$303,IF($R$3="BRUT",$AZ$4:$AZ$303,$BA$4:$BA$303)),$AT$4:$AT$303,W$2,$AU$4:$AU$303,W$3,$AX$4:$AX$303,$Q39)</f>
        <v>0</v>
      </c>
      <c r="X39" s="168">
        <f>SUMIFS(IF($R$3="NET",$AY$4:$AY$303,IF($R$3="BRUT",$AZ$4:$AZ$303,$BA$4:$BA$303)),$AT$4:$AT$303,X$2,$AU$4:$AU$303,X$3,$AX$4:$AX$303,$Q39)</f>
        <v>0</v>
      </c>
      <c r="Y39" s="168">
        <f>SUMIFS(IF($R$3="NET",$AY$4:$AY$303,IF($R$3="BRUT",$AZ$4:$AZ$303,$BA$4:$BA$303)),$AT$4:$AT$303,Y$2,$AU$4:$AU$303,Y$3,$AX$4:$AX$303,$Q39)</f>
        <v>0</v>
      </c>
      <c r="Z39" s="168">
        <f>SUMIFS(IF($R$3="NET",$AY$4:$AY$303,IF($R$3="BRUT",$AZ$4:$AZ$303,$BA$4:$BA$303)),$AT$4:$AT$303,Z$2,$AU$4:$AU$303,Z$3,$AX$4:$AX$303,$Q39)</f>
        <v>0</v>
      </c>
      <c r="AA39" s="168">
        <f>SUMIFS(IF($R$3="NET",$AY$4:$AY$303,IF($R$3="BRUT",$AZ$4:$AZ$303,$BA$4:$BA$303)),$AT$4:$AT$303,AA$2,$AU$4:$AU$303,AA$3,$AX$4:$AX$303,$Q39)</f>
        <v>0</v>
      </c>
      <c r="AB39" s="168">
        <f>SUMIFS(IF($R$3="NET",$AY$4:$AY$303,IF($R$3="BRUT",$AZ$4:$AZ$303,$BA$4:$BA$303)),$AT$4:$AT$303,AB$2,$AU$4:$AU$303,AB$3,$AX$4:$AX$303,$Q39)</f>
        <v>0</v>
      </c>
      <c r="AD39" s="217">
        <v>36</v>
      </c>
      <c r="AE39" s="215"/>
      <c r="AF39" s="167">
        <f>SUM(AG39:AP39)</f>
        <v>0</v>
      </c>
      <c r="AG39" s="168">
        <f>SUMIFS(IF($AF$3="NET",$AY$4:$AY$303,IF($AF$3="BRUT",$AZ$4:$AZ$303,$BA$4:$BA$303)),$AT$4:$AT$303,AG$2,$AU$4:$AU$303,AG$3,$AX$4:$AX$303,$AE39)</f>
        <v>0</v>
      </c>
      <c r="AH39" s="168">
        <f>SUMIFS(IF($AF$3="NET",$AY$4:$AY$303,IF($AF$3="BRUT",$AZ$4:$AZ$303,$BA$4:$BA$303)),$AT$4:$AT$303,AH$2,$AU$4:$AU$303,AH$3,$AX$4:$AX$303,$AE39)</f>
        <v>0</v>
      </c>
      <c r="AI39" s="168">
        <f>SUMIFS(IF($AF$3="NET",$AY$4:$AY$303,IF($AF$3="BRUT",$AZ$4:$AZ$303,$BA$4:$BA$303)),$AT$4:$AT$303,AI$2,$AU$4:$AU$303,AI$3,$AX$4:$AX$303,$AE39)</f>
        <v>0</v>
      </c>
      <c r="AJ39" s="168">
        <f>SUMIFS(IF($AF$3="NET",$AY$4:$AY$303,IF($AF$3="BRUT",$AZ$4:$AZ$303,$BA$4:$BA$303)),$AT$4:$AT$303,AJ$2,$AU$4:$AU$303,AJ$3,$AX$4:$AX$303,$AE39)</f>
        <v>0</v>
      </c>
      <c r="AK39" s="168">
        <f>SUMIFS(IF($AF$3="NET",$AY$4:$AY$303,IF($AF$3="BRUT",$AZ$4:$AZ$303,$BA$4:$BA$303)),$AT$4:$AT$303,AK$2,$AU$4:$AU$303,AK$3,$AX$4:$AX$303,$AE39)</f>
        <v>0</v>
      </c>
      <c r="AL39" s="168">
        <f>SUMIFS(IF($AF$3="NET",$AY$4:$AY$303,IF($AF$3="BRUT",$AZ$4:$AZ$303,$BA$4:$BA$303)),$AT$4:$AT$303,AL$2,$AU$4:$AU$303,AL$3,$AX$4:$AX$303,$AE39)</f>
        <v>0</v>
      </c>
      <c r="AM39" s="168">
        <f>SUMIFS(IF($AF$3="NET",$AY$4:$AY$303,IF($AF$3="BRUT",$AZ$4:$AZ$303,$BA$4:$BA$303)),$AT$4:$AT$303,AM$2,$AU$4:$AU$303,AM$3,$AX$4:$AX$303,$AE39)</f>
        <v>0</v>
      </c>
      <c r="AN39" s="168">
        <f>SUMIFS(IF($AF$3="NET",$AY$4:$AY$303,IF($AF$3="BRUT",$AZ$4:$AZ$303,$BA$4:$BA$303)),$AT$4:$AT$303,AN$2,$AU$4:$AU$303,AN$3,$AX$4:$AX$303,$AE39)</f>
        <v>0</v>
      </c>
      <c r="AO39" s="168">
        <f>SUMIFS(IF($AF$3="NET",$AY$4:$AY$303,IF($AF$3="BRUT",$AZ$4:$AZ$303,$BA$4:$BA$303)),$AT$4:$AT$303,AO$2,$AU$4:$AU$303,AO$3,$AX$4:$AX$303,$AE39)</f>
        <v>0</v>
      </c>
      <c r="AP39" s="168">
        <f>SUMIFS(IF($AF$3="NET",$AY$4:$AY$303,IF($AF$3="BRUT",$AZ$4:$AZ$303,$BA$4:$BA$303)),$AT$4:$AT$303,AP$2,$AU$4:$AU$303,AP$3,$AX$4:$AX$303,$AE39)</f>
        <v>0</v>
      </c>
      <c r="AT39" t="str">
        <f>'Cognac 06-05'!$D$2</f>
        <v>Cognac</v>
      </c>
      <c r="AU39" s="155">
        <f>'Cognac 06-05'!$D$3</f>
        <v>45052</v>
      </c>
      <c r="AV39" t="str">
        <f>'Cognac 06-05'!C16</f>
        <v>HERRAULT</v>
      </c>
      <c r="AW39" t="str">
        <f>'Cognac 06-05'!D16</f>
        <v>Sébastien</v>
      </c>
      <c r="AX39" t="str">
        <f t="shared" si="20"/>
        <v>HERRAULT Sébastien</v>
      </c>
      <c r="AY39" s="1">
        <f>'Cognac 06-05'!AH16</f>
        <v>22</v>
      </c>
      <c r="AZ39" s="1">
        <f>'Cognac 06-05'!AM16</f>
        <v>30</v>
      </c>
      <c r="BA39" s="1">
        <f>'Cognac 06-05'!AR16</f>
        <v>30</v>
      </c>
    </row>
    <row r="40" spans="2:53" x14ac:dyDescent="0.25">
      <c r="B40" s="217">
        <v>37</v>
      </c>
      <c r="C40" s="215"/>
      <c r="D40" s="167">
        <f>SUM(E40:N40)</f>
        <v>0</v>
      </c>
      <c r="E40" s="168">
        <f>SUMIFS(IF($D$3="NET",$AY$4:$AY$303,IF($D$3="BRUT",$AZ$4:$AZ$303,$BA$4:$BA$303)),$AT$4:$AT$303,E$2,$AU$4:$AU$303,E$3,$AX$4:$AX$303,$C40)</f>
        <v>0</v>
      </c>
      <c r="F40" s="168">
        <f>SUMIFS(IF($D$3="NET",$AY$4:$AY$303,IF($D$3="BRUT",$AZ$4:$AZ$303,$BA$4:$BA$303)),$AT$4:$AT$303,F$2,$AU$4:$AU$303,F$3,$AX$4:$AX$303,$C40)</f>
        <v>0</v>
      </c>
      <c r="G40" s="168">
        <f>SUMIFS(IF($D$3="NET",$AY$4:$AY$303,IF($D$3="BRUT",$AZ$4:$AZ$303,$BA$4:$BA$303)),$AT$4:$AT$303,G$2,$AU$4:$AU$303,G$3,$AX$4:$AX$303,$C40)</f>
        <v>0</v>
      </c>
      <c r="H40" s="168">
        <f>SUMIFS(IF($D$3="NET",$AY$4:$AY$303,IF($D$3="BRUT",$AZ$4:$AZ$303,$BA$4:$BA$303)),$AT$4:$AT$303,H$2,$AU$4:$AU$303,H$3,$AX$4:$AX$303,$C40)</f>
        <v>0</v>
      </c>
      <c r="I40" s="168">
        <f>SUMIFS(IF($D$3="NET",$AY$4:$AY$303,IF($D$3="BRUT",$AZ$4:$AZ$303,$BA$4:$BA$303)),$AT$4:$AT$303,I$2,$AU$4:$AU$303,I$3,$AX$4:$AX$303,$C40)</f>
        <v>0</v>
      </c>
      <c r="J40" s="168">
        <f>SUMIFS(IF($D$3="NET",$AY$4:$AY$303,IF($D$3="BRUT",$AZ$4:$AZ$303,$BA$4:$BA$303)),$AT$4:$AT$303,J$2,$AU$4:$AU$303,J$3,$AX$4:$AX$303,$C40)</f>
        <v>0</v>
      </c>
      <c r="K40" s="168">
        <f>SUMIFS(IF($D$3="NET",$AY$4:$AY$303,IF($D$3="BRUT",$AZ$4:$AZ$303,$BA$4:$BA$303)),$AT$4:$AT$303,K$2,$AU$4:$AU$303,K$3,$AX$4:$AX$303,$C40)</f>
        <v>0</v>
      </c>
      <c r="L40" s="168">
        <f>SUMIFS(IF($D$3="NET",$AY$4:$AY$303,IF($D$3="BRUT",$AZ$4:$AZ$303,$BA$4:$BA$303)),$AT$4:$AT$303,L$2,$AU$4:$AU$303,L$3,$AX$4:$AX$303,$C40)</f>
        <v>0</v>
      </c>
      <c r="M40" s="168">
        <f>SUMIFS(IF($D$3="NET",$AY$4:$AY$303,IF($D$3="BRUT",$AZ$4:$AZ$303,$BA$4:$BA$303)),$AT$4:$AT$303,M$2,$AU$4:$AU$303,M$3,$AX$4:$AX$303,$C40)</f>
        <v>0</v>
      </c>
      <c r="N40" s="168">
        <f>SUMIFS(IF($D$3="NET",$AY$4:$AY$303,IF($D$3="BRUT",$AZ$4:$AZ$303,$BA$4:$BA$303)),$AT$4:$AT$303,N$2,$AU$4:$AU$303,N$3,$AX$4:$AX$303,$C40)</f>
        <v>0</v>
      </c>
      <c r="P40" s="217">
        <v>37</v>
      </c>
      <c r="Q40" s="215"/>
      <c r="R40" s="167">
        <f>SUM(S40:AB40)</f>
        <v>0</v>
      </c>
      <c r="S40" s="168">
        <f>SUMIFS(IF($R$3="NET",$AY$4:$AY$303,IF($R$3="BRUT",$AZ$4:$AZ$303,$BA$4:$BA$303)),$AT$4:$AT$303,S$2,$AU$4:$AU$303,S$3,$AX$4:$AX$303,$Q40)</f>
        <v>0</v>
      </c>
      <c r="T40" s="168">
        <f>SUMIFS(IF($R$3="NET",$AY$4:$AY$303,IF($R$3="BRUT",$AZ$4:$AZ$303,$BA$4:$BA$303)),$AT$4:$AT$303,T$2,$AU$4:$AU$303,T$3,$AX$4:$AX$303,$Q40)</f>
        <v>0</v>
      </c>
      <c r="U40" s="168">
        <f>SUMIFS(IF($R$3="NET",$AY$4:$AY$303,IF($R$3="BRUT",$AZ$4:$AZ$303,$BA$4:$BA$303)),$AT$4:$AT$303,U$2,$AU$4:$AU$303,U$3,$AX$4:$AX$303,$Q40)</f>
        <v>0</v>
      </c>
      <c r="V40" s="168">
        <f>SUMIFS(IF($R$3="NET",$AY$4:$AY$303,IF($R$3="BRUT",$AZ$4:$AZ$303,$BA$4:$BA$303)),$AT$4:$AT$303,V$2,$AU$4:$AU$303,V$3,$AX$4:$AX$303,$Q40)</f>
        <v>0</v>
      </c>
      <c r="W40" s="168">
        <f>SUMIFS(IF($R$3="NET",$AY$4:$AY$303,IF($R$3="BRUT",$AZ$4:$AZ$303,$BA$4:$BA$303)),$AT$4:$AT$303,W$2,$AU$4:$AU$303,W$3,$AX$4:$AX$303,$Q40)</f>
        <v>0</v>
      </c>
      <c r="X40" s="168">
        <f>SUMIFS(IF($R$3="NET",$AY$4:$AY$303,IF($R$3="BRUT",$AZ$4:$AZ$303,$BA$4:$BA$303)),$AT$4:$AT$303,X$2,$AU$4:$AU$303,X$3,$AX$4:$AX$303,$Q40)</f>
        <v>0</v>
      </c>
      <c r="Y40" s="168">
        <f>SUMIFS(IF($R$3="NET",$AY$4:$AY$303,IF($R$3="BRUT",$AZ$4:$AZ$303,$BA$4:$BA$303)),$AT$4:$AT$303,Y$2,$AU$4:$AU$303,Y$3,$AX$4:$AX$303,$Q40)</f>
        <v>0</v>
      </c>
      <c r="Z40" s="168">
        <f>SUMIFS(IF($R$3="NET",$AY$4:$AY$303,IF($R$3="BRUT",$AZ$4:$AZ$303,$BA$4:$BA$303)),$AT$4:$AT$303,Z$2,$AU$4:$AU$303,Z$3,$AX$4:$AX$303,$Q40)</f>
        <v>0</v>
      </c>
      <c r="AA40" s="168">
        <f>SUMIFS(IF($R$3="NET",$AY$4:$AY$303,IF($R$3="BRUT",$AZ$4:$AZ$303,$BA$4:$BA$303)),$AT$4:$AT$303,AA$2,$AU$4:$AU$303,AA$3,$AX$4:$AX$303,$Q40)</f>
        <v>0</v>
      </c>
      <c r="AB40" s="168">
        <f>SUMIFS(IF($R$3="NET",$AY$4:$AY$303,IF($R$3="BRUT",$AZ$4:$AZ$303,$BA$4:$BA$303)),$AT$4:$AT$303,AB$2,$AU$4:$AU$303,AB$3,$AX$4:$AX$303,$Q40)</f>
        <v>0</v>
      </c>
      <c r="AD40" s="217">
        <v>37</v>
      </c>
      <c r="AE40" s="215"/>
      <c r="AF40" s="167">
        <f>SUM(AG40:AP40)</f>
        <v>0</v>
      </c>
      <c r="AG40" s="168">
        <f>SUMIFS(IF($AF$3="NET",$AY$4:$AY$303,IF($AF$3="BRUT",$AZ$4:$AZ$303,$BA$4:$BA$303)),$AT$4:$AT$303,AG$2,$AU$4:$AU$303,AG$3,$AX$4:$AX$303,$AE40)</f>
        <v>0</v>
      </c>
      <c r="AH40" s="168">
        <f>SUMIFS(IF($AF$3="NET",$AY$4:$AY$303,IF($AF$3="BRUT",$AZ$4:$AZ$303,$BA$4:$BA$303)),$AT$4:$AT$303,AH$2,$AU$4:$AU$303,AH$3,$AX$4:$AX$303,$AE40)</f>
        <v>0</v>
      </c>
      <c r="AI40" s="168">
        <f>SUMIFS(IF($AF$3="NET",$AY$4:$AY$303,IF($AF$3="BRUT",$AZ$4:$AZ$303,$BA$4:$BA$303)),$AT$4:$AT$303,AI$2,$AU$4:$AU$303,AI$3,$AX$4:$AX$303,$AE40)</f>
        <v>0</v>
      </c>
      <c r="AJ40" s="168">
        <f>SUMIFS(IF($AF$3="NET",$AY$4:$AY$303,IF($AF$3="BRUT",$AZ$4:$AZ$303,$BA$4:$BA$303)),$AT$4:$AT$303,AJ$2,$AU$4:$AU$303,AJ$3,$AX$4:$AX$303,$AE40)</f>
        <v>0</v>
      </c>
      <c r="AK40" s="168">
        <f>SUMIFS(IF($AF$3="NET",$AY$4:$AY$303,IF($AF$3="BRUT",$AZ$4:$AZ$303,$BA$4:$BA$303)),$AT$4:$AT$303,AK$2,$AU$4:$AU$303,AK$3,$AX$4:$AX$303,$AE40)</f>
        <v>0</v>
      </c>
      <c r="AL40" s="168">
        <f>SUMIFS(IF($AF$3="NET",$AY$4:$AY$303,IF($AF$3="BRUT",$AZ$4:$AZ$303,$BA$4:$BA$303)),$AT$4:$AT$303,AL$2,$AU$4:$AU$303,AL$3,$AX$4:$AX$303,$AE40)</f>
        <v>0</v>
      </c>
      <c r="AM40" s="168">
        <f>SUMIFS(IF($AF$3="NET",$AY$4:$AY$303,IF($AF$3="BRUT",$AZ$4:$AZ$303,$BA$4:$BA$303)),$AT$4:$AT$303,AM$2,$AU$4:$AU$303,AM$3,$AX$4:$AX$303,$AE40)</f>
        <v>0</v>
      </c>
      <c r="AN40" s="168">
        <f>SUMIFS(IF($AF$3="NET",$AY$4:$AY$303,IF($AF$3="BRUT",$AZ$4:$AZ$303,$BA$4:$BA$303)),$AT$4:$AT$303,AN$2,$AU$4:$AU$303,AN$3,$AX$4:$AX$303,$AE40)</f>
        <v>0</v>
      </c>
      <c r="AO40" s="168">
        <f>SUMIFS(IF($AF$3="NET",$AY$4:$AY$303,IF($AF$3="BRUT",$AZ$4:$AZ$303,$BA$4:$BA$303)),$AT$4:$AT$303,AO$2,$AU$4:$AU$303,AO$3,$AX$4:$AX$303,$AE40)</f>
        <v>0</v>
      </c>
      <c r="AP40" s="168">
        <f>SUMIFS(IF($AF$3="NET",$AY$4:$AY$303,IF($AF$3="BRUT",$AZ$4:$AZ$303,$BA$4:$BA$303)),$AT$4:$AT$303,AP$2,$AU$4:$AU$303,AP$3,$AX$4:$AX$303,$AE40)</f>
        <v>0</v>
      </c>
      <c r="AT40" t="str">
        <f>'Cognac 06-05'!$D$2</f>
        <v>Cognac</v>
      </c>
      <c r="AU40" s="155">
        <f>'Cognac 06-05'!$D$3</f>
        <v>45052</v>
      </c>
      <c r="AV40" t="str">
        <f>'Cognac 06-05'!C17</f>
        <v>JACQUEMIN</v>
      </c>
      <c r="AW40" t="str">
        <f>'Cognac 06-05'!D17</f>
        <v>Franck</v>
      </c>
      <c r="AX40" t="str">
        <f t="shared" si="20"/>
        <v>JACQUEMIN Franck</v>
      </c>
      <c r="AY40" s="1">
        <f>'Cognac 06-05'!AH17</f>
        <v>9</v>
      </c>
      <c r="AZ40" s="1">
        <f>'Cognac 06-05'!AM17</f>
        <v>12</v>
      </c>
      <c r="BA40" s="1">
        <f>'Cognac 06-05'!AR17</f>
        <v>20</v>
      </c>
    </row>
    <row r="41" spans="2:53" x14ac:dyDescent="0.25">
      <c r="B41" s="217">
        <v>38</v>
      </c>
      <c r="C41" s="215"/>
      <c r="D41" s="167">
        <f>SUM(E41:N41)</f>
        <v>0</v>
      </c>
      <c r="E41" s="168">
        <f>SUMIFS(IF($D$3="NET",$AY$4:$AY$303,IF($D$3="BRUT",$AZ$4:$AZ$303,$BA$4:$BA$303)),$AT$4:$AT$303,E$2,$AU$4:$AU$303,E$3,$AX$4:$AX$303,$C41)</f>
        <v>0</v>
      </c>
      <c r="F41" s="168">
        <f>SUMIFS(IF($D$3="NET",$AY$4:$AY$303,IF($D$3="BRUT",$AZ$4:$AZ$303,$BA$4:$BA$303)),$AT$4:$AT$303,F$2,$AU$4:$AU$303,F$3,$AX$4:$AX$303,$C41)</f>
        <v>0</v>
      </c>
      <c r="G41" s="168">
        <f>SUMIFS(IF($D$3="NET",$AY$4:$AY$303,IF($D$3="BRUT",$AZ$4:$AZ$303,$BA$4:$BA$303)),$AT$4:$AT$303,G$2,$AU$4:$AU$303,G$3,$AX$4:$AX$303,$C41)</f>
        <v>0</v>
      </c>
      <c r="H41" s="168">
        <f>SUMIFS(IF($D$3="NET",$AY$4:$AY$303,IF($D$3="BRUT",$AZ$4:$AZ$303,$BA$4:$BA$303)),$AT$4:$AT$303,H$2,$AU$4:$AU$303,H$3,$AX$4:$AX$303,$C41)</f>
        <v>0</v>
      </c>
      <c r="I41" s="168">
        <f>SUMIFS(IF($D$3="NET",$AY$4:$AY$303,IF($D$3="BRUT",$AZ$4:$AZ$303,$BA$4:$BA$303)),$AT$4:$AT$303,I$2,$AU$4:$AU$303,I$3,$AX$4:$AX$303,$C41)</f>
        <v>0</v>
      </c>
      <c r="J41" s="168">
        <f>SUMIFS(IF($D$3="NET",$AY$4:$AY$303,IF($D$3="BRUT",$AZ$4:$AZ$303,$BA$4:$BA$303)),$AT$4:$AT$303,J$2,$AU$4:$AU$303,J$3,$AX$4:$AX$303,$C41)</f>
        <v>0</v>
      </c>
      <c r="K41" s="168">
        <f>SUMIFS(IF($D$3="NET",$AY$4:$AY$303,IF($D$3="BRUT",$AZ$4:$AZ$303,$BA$4:$BA$303)),$AT$4:$AT$303,K$2,$AU$4:$AU$303,K$3,$AX$4:$AX$303,$C41)</f>
        <v>0</v>
      </c>
      <c r="L41" s="168">
        <f>SUMIFS(IF($D$3="NET",$AY$4:$AY$303,IF($D$3="BRUT",$AZ$4:$AZ$303,$BA$4:$BA$303)),$AT$4:$AT$303,L$2,$AU$4:$AU$303,L$3,$AX$4:$AX$303,$C41)</f>
        <v>0</v>
      </c>
      <c r="M41" s="168">
        <f>SUMIFS(IF($D$3="NET",$AY$4:$AY$303,IF($D$3="BRUT",$AZ$4:$AZ$303,$BA$4:$BA$303)),$AT$4:$AT$303,M$2,$AU$4:$AU$303,M$3,$AX$4:$AX$303,$C41)</f>
        <v>0</v>
      </c>
      <c r="N41" s="168">
        <f>SUMIFS(IF($D$3="NET",$AY$4:$AY$303,IF($D$3="BRUT",$AZ$4:$AZ$303,$BA$4:$BA$303)),$AT$4:$AT$303,N$2,$AU$4:$AU$303,N$3,$AX$4:$AX$303,$C41)</f>
        <v>0</v>
      </c>
      <c r="P41" s="217">
        <v>38</v>
      </c>
      <c r="Q41" s="215"/>
      <c r="R41" s="167">
        <f>SUM(S41:AB41)</f>
        <v>0</v>
      </c>
      <c r="S41" s="168">
        <f>SUMIFS(IF($R$3="NET",$AY$4:$AY$303,IF($R$3="BRUT",$AZ$4:$AZ$303,$BA$4:$BA$303)),$AT$4:$AT$303,S$2,$AU$4:$AU$303,S$3,$AX$4:$AX$303,$Q41)</f>
        <v>0</v>
      </c>
      <c r="T41" s="168">
        <f>SUMIFS(IF($R$3="NET",$AY$4:$AY$303,IF($R$3="BRUT",$AZ$4:$AZ$303,$BA$4:$BA$303)),$AT$4:$AT$303,T$2,$AU$4:$AU$303,T$3,$AX$4:$AX$303,$Q41)</f>
        <v>0</v>
      </c>
      <c r="U41" s="168">
        <f>SUMIFS(IF($R$3="NET",$AY$4:$AY$303,IF($R$3="BRUT",$AZ$4:$AZ$303,$BA$4:$BA$303)),$AT$4:$AT$303,U$2,$AU$4:$AU$303,U$3,$AX$4:$AX$303,$Q41)</f>
        <v>0</v>
      </c>
      <c r="V41" s="168">
        <f>SUMIFS(IF($R$3="NET",$AY$4:$AY$303,IF($R$3="BRUT",$AZ$4:$AZ$303,$BA$4:$BA$303)),$AT$4:$AT$303,V$2,$AU$4:$AU$303,V$3,$AX$4:$AX$303,$Q41)</f>
        <v>0</v>
      </c>
      <c r="W41" s="168">
        <f>SUMIFS(IF($R$3="NET",$AY$4:$AY$303,IF($R$3="BRUT",$AZ$4:$AZ$303,$BA$4:$BA$303)),$AT$4:$AT$303,W$2,$AU$4:$AU$303,W$3,$AX$4:$AX$303,$Q41)</f>
        <v>0</v>
      </c>
      <c r="X41" s="168">
        <f>SUMIFS(IF($R$3="NET",$AY$4:$AY$303,IF($R$3="BRUT",$AZ$4:$AZ$303,$BA$4:$BA$303)),$AT$4:$AT$303,X$2,$AU$4:$AU$303,X$3,$AX$4:$AX$303,$Q41)</f>
        <v>0</v>
      </c>
      <c r="Y41" s="168">
        <f>SUMIFS(IF($R$3="NET",$AY$4:$AY$303,IF($R$3="BRUT",$AZ$4:$AZ$303,$BA$4:$BA$303)),$AT$4:$AT$303,Y$2,$AU$4:$AU$303,Y$3,$AX$4:$AX$303,$Q41)</f>
        <v>0</v>
      </c>
      <c r="Z41" s="168">
        <f>SUMIFS(IF($R$3="NET",$AY$4:$AY$303,IF($R$3="BRUT",$AZ$4:$AZ$303,$BA$4:$BA$303)),$AT$4:$AT$303,Z$2,$AU$4:$AU$303,Z$3,$AX$4:$AX$303,$Q41)</f>
        <v>0</v>
      </c>
      <c r="AA41" s="168">
        <f>SUMIFS(IF($R$3="NET",$AY$4:$AY$303,IF($R$3="BRUT",$AZ$4:$AZ$303,$BA$4:$BA$303)),$AT$4:$AT$303,AA$2,$AU$4:$AU$303,AA$3,$AX$4:$AX$303,$Q41)</f>
        <v>0</v>
      </c>
      <c r="AB41" s="168">
        <f>SUMIFS(IF($R$3="NET",$AY$4:$AY$303,IF($R$3="BRUT",$AZ$4:$AZ$303,$BA$4:$BA$303)),$AT$4:$AT$303,AB$2,$AU$4:$AU$303,AB$3,$AX$4:$AX$303,$Q41)</f>
        <v>0</v>
      </c>
      <c r="AD41" s="217">
        <v>38</v>
      </c>
      <c r="AE41" s="215"/>
      <c r="AF41" s="167">
        <f>SUM(AG41:AP41)</f>
        <v>0</v>
      </c>
      <c r="AG41" s="168">
        <f>SUMIFS(IF($AF$3="NET",$AY$4:$AY$303,IF($AF$3="BRUT",$AZ$4:$AZ$303,$BA$4:$BA$303)),$AT$4:$AT$303,AG$2,$AU$4:$AU$303,AG$3,$AX$4:$AX$303,$AE41)</f>
        <v>0</v>
      </c>
      <c r="AH41" s="168">
        <f>SUMIFS(IF($AF$3="NET",$AY$4:$AY$303,IF($AF$3="BRUT",$AZ$4:$AZ$303,$BA$4:$BA$303)),$AT$4:$AT$303,AH$2,$AU$4:$AU$303,AH$3,$AX$4:$AX$303,$AE41)</f>
        <v>0</v>
      </c>
      <c r="AI41" s="168">
        <f>SUMIFS(IF($AF$3="NET",$AY$4:$AY$303,IF($AF$3="BRUT",$AZ$4:$AZ$303,$BA$4:$BA$303)),$AT$4:$AT$303,AI$2,$AU$4:$AU$303,AI$3,$AX$4:$AX$303,$AE41)</f>
        <v>0</v>
      </c>
      <c r="AJ41" s="168">
        <f>SUMIFS(IF($AF$3="NET",$AY$4:$AY$303,IF($AF$3="BRUT",$AZ$4:$AZ$303,$BA$4:$BA$303)),$AT$4:$AT$303,AJ$2,$AU$4:$AU$303,AJ$3,$AX$4:$AX$303,$AE41)</f>
        <v>0</v>
      </c>
      <c r="AK41" s="168">
        <f>SUMIFS(IF($AF$3="NET",$AY$4:$AY$303,IF($AF$3="BRUT",$AZ$4:$AZ$303,$BA$4:$BA$303)),$AT$4:$AT$303,AK$2,$AU$4:$AU$303,AK$3,$AX$4:$AX$303,$AE41)</f>
        <v>0</v>
      </c>
      <c r="AL41" s="168">
        <f>SUMIFS(IF($AF$3="NET",$AY$4:$AY$303,IF($AF$3="BRUT",$AZ$4:$AZ$303,$BA$4:$BA$303)),$AT$4:$AT$303,AL$2,$AU$4:$AU$303,AL$3,$AX$4:$AX$303,$AE41)</f>
        <v>0</v>
      </c>
      <c r="AM41" s="168">
        <f>SUMIFS(IF($AF$3="NET",$AY$4:$AY$303,IF($AF$3="BRUT",$AZ$4:$AZ$303,$BA$4:$BA$303)),$AT$4:$AT$303,AM$2,$AU$4:$AU$303,AM$3,$AX$4:$AX$303,$AE41)</f>
        <v>0</v>
      </c>
      <c r="AN41" s="168">
        <f>SUMIFS(IF($AF$3="NET",$AY$4:$AY$303,IF($AF$3="BRUT",$AZ$4:$AZ$303,$BA$4:$BA$303)),$AT$4:$AT$303,AN$2,$AU$4:$AU$303,AN$3,$AX$4:$AX$303,$AE41)</f>
        <v>0</v>
      </c>
      <c r="AO41" s="168">
        <f>SUMIFS(IF($AF$3="NET",$AY$4:$AY$303,IF($AF$3="BRUT",$AZ$4:$AZ$303,$BA$4:$BA$303)),$AT$4:$AT$303,AO$2,$AU$4:$AU$303,AO$3,$AX$4:$AX$303,$AE41)</f>
        <v>0</v>
      </c>
      <c r="AP41" s="168">
        <f>SUMIFS(IF($AF$3="NET",$AY$4:$AY$303,IF($AF$3="BRUT",$AZ$4:$AZ$303,$BA$4:$BA$303)),$AT$4:$AT$303,AP$2,$AU$4:$AU$303,AP$3,$AX$4:$AX$303,$AE41)</f>
        <v>0</v>
      </c>
      <c r="AT41" t="str">
        <f>'Cognac 06-05'!$D$2</f>
        <v>Cognac</v>
      </c>
      <c r="AU41" s="155">
        <f>'Cognac 06-05'!$D$3</f>
        <v>45052</v>
      </c>
      <c r="AV41" t="str">
        <f>'Cognac 06-05'!C18</f>
        <v>LEVEQUE</v>
      </c>
      <c r="AW41" t="str">
        <f>'Cognac 06-05'!D18</f>
        <v>Claude</v>
      </c>
      <c r="AX41" t="str">
        <f t="shared" si="20"/>
        <v>LEVEQUE Claude</v>
      </c>
      <c r="AY41" s="1">
        <f>'Cognac 06-05'!AH18</f>
        <v>3</v>
      </c>
      <c r="AZ41" s="1">
        <f>'Cognac 06-05'!AM18</f>
        <v>5</v>
      </c>
      <c r="BA41" s="1">
        <f>'Cognac 06-05'!AR18</f>
        <v>6</v>
      </c>
    </row>
    <row r="42" spans="2:53" x14ac:dyDescent="0.25">
      <c r="B42" s="217">
        <v>39</v>
      </c>
      <c r="C42" s="215"/>
      <c r="D42" s="167">
        <f>SUM(E42:N42)</f>
        <v>0</v>
      </c>
      <c r="E42" s="168">
        <f>SUMIFS(IF($D$3="NET",$AY$4:$AY$303,IF($D$3="BRUT",$AZ$4:$AZ$303,$BA$4:$BA$303)),$AT$4:$AT$303,E$2,$AU$4:$AU$303,E$3,$AX$4:$AX$303,$C42)</f>
        <v>0</v>
      </c>
      <c r="F42" s="168">
        <f>SUMIFS(IF($D$3="NET",$AY$4:$AY$303,IF($D$3="BRUT",$AZ$4:$AZ$303,$BA$4:$BA$303)),$AT$4:$AT$303,F$2,$AU$4:$AU$303,F$3,$AX$4:$AX$303,$C42)</f>
        <v>0</v>
      </c>
      <c r="G42" s="168">
        <f>SUMIFS(IF($D$3="NET",$AY$4:$AY$303,IF($D$3="BRUT",$AZ$4:$AZ$303,$BA$4:$BA$303)),$AT$4:$AT$303,G$2,$AU$4:$AU$303,G$3,$AX$4:$AX$303,$C42)</f>
        <v>0</v>
      </c>
      <c r="H42" s="168">
        <f>SUMIFS(IF($D$3="NET",$AY$4:$AY$303,IF($D$3="BRUT",$AZ$4:$AZ$303,$BA$4:$BA$303)),$AT$4:$AT$303,H$2,$AU$4:$AU$303,H$3,$AX$4:$AX$303,$C42)</f>
        <v>0</v>
      </c>
      <c r="I42" s="168">
        <f>SUMIFS(IF($D$3="NET",$AY$4:$AY$303,IF($D$3="BRUT",$AZ$4:$AZ$303,$BA$4:$BA$303)),$AT$4:$AT$303,I$2,$AU$4:$AU$303,I$3,$AX$4:$AX$303,$C42)</f>
        <v>0</v>
      </c>
      <c r="J42" s="168">
        <f>SUMIFS(IF($D$3="NET",$AY$4:$AY$303,IF($D$3="BRUT",$AZ$4:$AZ$303,$BA$4:$BA$303)),$AT$4:$AT$303,J$2,$AU$4:$AU$303,J$3,$AX$4:$AX$303,$C42)</f>
        <v>0</v>
      </c>
      <c r="K42" s="168">
        <f>SUMIFS(IF($D$3="NET",$AY$4:$AY$303,IF($D$3="BRUT",$AZ$4:$AZ$303,$BA$4:$BA$303)),$AT$4:$AT$303,K$2,$AU$4:$AU$303,K$3,$AX$4:$AX$303,$C42)</f>
        <v>0</v>
      </c>
      <c r="L42" s="168">
        <f>SUMIFS(IF($D$3="NET",$AY$4:$AY$303,IF($D$3="BRUT",$AZ$4:$AZ$303,$BA$4:$BA$303)),$AT$4:$AT$303,L$2,$AU$4:$AU$303,L$3,$AX$4:$AX$303,$C42)</f>
        <v>0</v>
      </c>
      <c r="M42" s="168">
        <f>SUMIFS(IF($D$3="NET",$AY$4:$AY$303,IF($D$3="BRUT",$AZ$4:$AZ$303,$BA$4:$BA$303)),$AT$4:$AT$303,M$2,$AU$4:$AU$303,M$3,$AX$4:$AX$303,$C42)</f>
        <v>0</v>
      </c>
      <c r="N42" s="168">
        <f>SUMIFS(IF($D$3="NET",$AY$4:$AY$303,IF($D$3="BRUT",$AZ$4:$AZ$303,$BA$4:$BA$303)),$AT$4:$AT$303,N$2,$AU$4:$AU$303,N$3,$AX$4:$AX$303,$C42)</f>
        <v>0</v>
      </c>
      <c r="P42" s="217">
        <v>39</v>
      </c>
      <c r="Q42" s="215"/>
      <c r="R42" s="167">
        <f>SUM(S42:AB42)</f>
        <v>0</v>
      </c>
      <c r="S42" s="168">
        <f>SUMIFS(IF($R$3="NET",$AY$4:$AY$303,IF($R$3="BRUT",$AZ$4:$AZ$303,$BA$4:$BA$303)),$AT$4:$AT$303,S$2,$AU$4:$AU$303,S$3,$AX$4:$AX$303,$Q42)</f>
        <v>0</v>
      </c>
      <c r="T42" s="168">
        <f>SUMIFS(IF($R$3="NET",$AY$4:$AY$303,IF($R$3="BRUT",$AZ$4:$AZ$303,$BA$4:$BA$303)),$AT$4:$AT$303,T$2,$AU$4:$AU$303,T$3,$AX$4:$AX$303,$Q42)</f>
        <v>0</v>
      </c>
      <c r="U42" s="168">
        <f>SUMIFS(IF($R$3="NET",$AY$4:$AY$303,IF($R$3="BRUT",$AZ$4:$AZ$303,$BA$4:$BA$303)),$AT$4:$AT$303,U$2,$AU$4:$AU$303,U$3,$AX$4:$AX$303,$Q42)</f>
        <v>0</v>
      </c>
      <c r="V42" s="168">
        <f>SUMIFS(IF($R$3="NET",$AY$4:$AY$303,IF($R$3="BRUT",$AZ$4:$AZ$303,$BA$4:$BA$303)),$AT$4:$AT$303,V$2,$AU$4:$AU$303,V$3,$AX$4:$AX$303,$Q42)</f>
        <v>0</v>
      </c>
      <c r="W42" s="168">
        <f>SUMIFS(IF($R$3="NET",$AY$4:$AY$303,IF($R$3="BRUT",$AZ$4:$AZ$303,$BA$4:$BA$303)),$AT$4:$AT$303,W$2,$AU$4:$AU$303,W$3,$AX$4:$AX$303,$Q42)</f>
        <v>0</v>
      </c>
      <c r="X42" s="168">
        <f>SUMIFS(IF($R$3="NET",$AY$4:$AY$303,IF($R$3="BRUT",$AZ$4:$AZ$303,$BA$4:$BA$303)),$AT$4:$AT$303,X$2,$AU$4:$AU$303,X$3,$AX$4:$AX$303,$Q42)</f>
        <v>0</v>
      </c>
      <c r="Y42" s="168">
        <f>SUMIFS(IF($R$3="NET",$AY$4:$AY$303,IF($R$3="BRUT",$AZ$4:$AZ$303,$BA$4:$BA$303)),$AT$4:$AT$303,Y$2,$AU$4:$AU$303,Y$3,$AX$4:$AX$303,$Q42)</f>
        <v>0</v>
      </c>
      <c r="Z42" s="168">
        <f>SUMIFS(IF($R$3="NET",$AY$4:$AY$303,IF($R$3="BRUT",$AZ$4:$AZ$303,$BA$4:$BA$303)),$AT$4:$AT$303,Z$2,$AU$4:$AU$303,Z$3,$AX$4:$AX$303,$Q42)</f>
        <v>0</v>
      </c>
      <c r="AA42" s="168">
        <f>SUMIFS(IF($R$3="NET",$AY$4:$AY$303,IF($R$3="BRUT",$AZ$4:$AZ$303,$BA$4:$BA$303)),$AT$4:$AT$303,AA$2,$AU$4:$AU$303,AA$3,$AX$4:$AX$303,$Q42)</f>
        <v>0</v>
      </c>
      <c r="AB42" s="168">
        <f>SUMIFS(IF($R$3="NET",$AY$4:$AY$303,IF($R$3="BRUT",$AZ$4:$AZ$303,$BA$4:$BA$303)),$AT$4:$AT$303,AB$2,$AU$4:$AU$303,AB$3,$AX$4:$AX$303,$Q42)</f>
        <v>0</v>
      </c>
      <c r="AD42" s="217">
        <v>39</v>
      </c>
      <c r="AE42" s="215"/>
      <c r="AF42" s="167">
        <f>SUM(AG42:AP42)</f>
        <v>0</v>
      </c>
      <c r="AG42" s="168">
        <f>SUMIFS(IF($AF$3="NET",$AY$4:$AY$303,IF($AF$3="BRUT",$AZ$4:$AZ$303,$BA$4:$BA$303)),$AT$4:$AT$303,AG$2,$AU$4:$AU$303,AG$3,$AX$4:$AX$303,$AE42)</f>
        <v>0</v>
      </c>
      <c r="AH42" s="168">
        <f>SUMIFS(IF($AF$3="NET",$AY$4:$AY$303,IF($AF$3="BRUT",$AZ$4:$AZ$303,$BA$4:$BA$303)),$AT$4:$AT$303,AH$2,$AU$4:$AU$303,AH$3,$AX$4:$AX$303,$AE42)</f>
        <v>0</v>
      </c>
      <c r="AI42" s="168">
        <f>SUMIFS(IF($AF$3="NET",$AY$4:$AY$303,IF($AF$3="BRUT",$AZ$4:$AZ$303,$BA$4:$BA$303)),$AT$4:$AT$303,AI$2,$AU$4:$AU$303,AI$3,$AX$4:$AX$303,$AE42)</f>
        <v>0</v>
      </c>
      <c r="AJ42" s="168">
        <f>SUMIFS(IF($AF$3="NET",$AY$4:$AY$303,IF($AF$3="BRUT",$AZ$4:$AZ$303,$BA$4:$BA$303)),$AT$4:$AT$303,AJ$2,$AU$4:$AU$303,AJ$3,$AX$4:$AX$303,$AE42)</f>
        <v>0</v>
      </c>
      <c r="AK42" s="168">
        <f>SUMIFS(IF($AF$3="NET",$AY$4:$AY$303,IF($AF$3="BRUT",$AZ$4:$AZ$303,$BA$4:$BA$303)),$AT$4:$AT$303,AK$2,$AU$4:$AU$303,AK$3,$AX$4:$AX$303,$AE42)</f>
        <v>0</v>
      </c>
      <c r="AL42" s="168">
        <f>SUMIFS(IF($AF$3="NET",$AY$4:$AY$303,IF($AF$3="BRUT",$AZ$4:$AZ$303,$BA$4:$BA$303)),$AT$4:$AT$303,AL$2,$AU$4:$AU$303,AL$3,$AX$4:$AX$303,$AE42)</f>
        <v>0</v>
      </c>
      <c r="AM42" s="168">
        <f>SUMIFS(IF($AF$3="NET",$AY$4:$AY$303,IF($AF$3="BRUT",$AZ$4:$AZ$303,$BA$4:$BA$303)),$AT$4:$AT$303,AM$2,$AU$4:$AU$303,AM$3,$AX$4:$AX$303,$AE42)</f>
        <v>0</v>
      </c>
      <c r="AN42" s="168">
        <f>SUMIFS(IF($AF$3="NET",$AY$4:$AY$303,IF($AF$3="BRUT",$AZ$4:$AZ$303,$BA$4:$BA$303)),$AT$4:$AT$303,AN$2,$AU$4:$AU$303,AN$3,$AX$4:$AX$303,$AE42)</f>
        <v>0</v>
      </c>
      <c r="AO42" s="168">
        <f>SUMIFS(IF($AF$3="NET",$AY$4:$AY$303,IF($AF$3="BRUT",$AZ$4:$AZ$303,$BA$4:$BA$303)),$AT$4:$AT$303,AO$2,$AU$4:$AU$303,AO$3,$AX$4:$AX$303,$AE42)</f>
        <v>0</v>
      </c>
      <c r="AP42" s="168">
        <f>SUMIFS(IF($AF$3="NET",$AY$4:$AY$303,IF($AF$3="BRUT",$AZ$4:$AZ$303,$BA$4:$BA$303)),$AT$4:$AT$303,AP$2,$AU$4:$AU$303,AP$3,$AX$4:$AX$303,$AE42)</f>
        <v>0</v>
      </c>
      <c r="AT42" t="str">
        <f>'Cognac 06-05'!$D$2</f>
        <v>Cognac</v>
      </c>
      <c r="AU42" s="155">
        <f>'Cognac 06-05'!$D$3</f>
        <v>45052</v>
      </c>
      <c r="AV42" t="str">
        <f>'Cognac 06-05'!C19</f>
        <v>MAITRE</v>
      </c>
      <c r="AW42" t="str">
        <f>'Cognac 06-05'!D19</f>
        <v>Benoît</v>
      </c>
      <c r="AX42" t="str">
        <f t="shared" si="20"/>
        <v>MAITRE Benoît</v>
      </c>
      <c r="AY42" s="1">
        <f>'Cognac 06-05'!AH19</f>
        <v>15</v>
      </c>
      <c r="AZ42" s="1">
        <f>'Cognac 06-05'!AM19</f>
        <v>9</v>
      </c>
      <c r="BA42" s="1">
        <f>'Cognac 06-05'!AR19</f>
        <v>7</v>
      </c>
    </row>
    <row r="43" spans="2:53" x14ac:dyDescent="0.25">
      <c r="B43" s="217">
        <v>40</v>
      </c>
      <c r="C43" s="215"/>
      <c r="D43" s="167">
        <f>SUM(E43:N43)</f>
        <v>0</v>
      </c>
      <c r="E43" s="168">
        <f>SUMIFS(IF($D$3="NET",$AY$4:$AY$303,IF($D$3="BRUT",$AZ$4:$AZ$303,$BA$4:$BA$303)),$AT$4:$AT$303,E$2,$AU$4:$AU$303,E$3,$AX$4:$AX$303,$C43)</f>
        <v>0</v>
      </c>
      <c r="F43" s="168">
        <f>SUMIFS(IF($D$3="NET",$AY$4:$AY$303,IF($D$3="BRUT",$AZ$4:$AZ$303,$BA$4:$BA$303)),$AT$4:$AT$303,F$2,$AU$4:$AU$303,F$3,$AX$4:$AX$303,$C43)</f>
        <v>0</v>
      </c>
      <c r="G43" s="168">
        <f>SUMIFS(IF($D$3="NET",$AY$4:$AY$303,IF($D$3="BRUT",$AZ$4:$AZ$303,$BA$4:$BA$303)),$AT$4:$AT$303,G$2,$AU$4:$AU$303,G$3,$AX$4:$AX$303,$C43)</f>
        <v>0</v>
      </c>
      <c r="H43" s="168">
        <f>SUMIFS(IF($D$3="NET",$AY$4:$AY$303,IF($D$3="BRUT",$AZ$4:$AZ$303,$BA$4:$BA$303)),$AT$4:$AT$303,H$2,$AU$4:$AU$303,H$3,$AX$4:$AX$303,$C43)</f>
        <v>0</v>
      </c>
      <c r="I43" s="168">
        <f>SUMIFS(IF($D$3="NET",$AY$4:$AY$303,IF($D$3="BRUT",$AZ$4:$AZ$303,$BA$4:$BA$303)),$AT$4:$AT$303,I$2,$AU$4:$AU$303,I$3,$AX$4:$AX$303,$C43)</f>
        <v>0</v>
      </c>
      <c r="J43" s="168">
        <f>SUMIFS(IF($D$3="NET",$AY$4:$AY$303,IF($D$3="BRUT",$AZ$4:$AZ$303,$BA$4:$BA$303)),$AT$4:$AT$303,J$2,$AU$4:$AU$303,J$3,$AX$4:$AX$303,$C43)</f>
        <v>0</v>
      </c>
      <c r="K43" s="168">
        <f>SUMIFS(IF($D$3="NET",$AY$4:$AY$303,IF($D$3="BRUT",$AZ$4:$AZ$303,$BA$4:$BA$303)),$AT$4:$AT$303,K$2,$AU$4:$AU$303,K$3,$AX$4:$AX$303,$C43)</f>
        <v>0</v>
      </c>
      <c r="L43" s="168">
        <f>SUMIFS(IF($D$3="NET",$AY$4:$AY$303,IF($D$3="BRUT",$AZ$4:$AZ$303,$BA$4:$BA$303)),$AT$4:$AT$303,L$2,$AU$4:$AU$303,L$3,$AX$4:$AX$303,$C43)</f>
        <v>0</v>
      </c>
      <c r="M43" s="168">
        <f>SUMIFS(IF($D$3="NET",$AY$4:$AY$303,IF($D$3="BRUT",$AZ$4:$AZ$303,$BA$4:$BA$303)),$AT$4:$AT$303,M$2,$AU$4:$AU$303,M$3,$AX$4:$AX$303,$C43)</f>
        <v>0</v>
      </c>
      <c r="N43" s="168">
        <f>SUMIFS(IF($D$3="NET",$AY$4:$AY$303,IF($D$3="BRUT",$AZ$4:$AZ$303,$BA$4:$BA$303)),$AT$4:$AT$303,N$2,$AU$4:$AU$303,N$3,$AX$4:$AX$303,$C43)</f>
        <v>0</v>
      </c>
      <c r="P43" s="217">
        <v>40</v>
      </c>
      <c r="Q43" s="215"/>
      <c r="R43" s="167">
        <f>SUM(S43:AB43)</f>
        <v>0</v>
      </c>
      <c r="S43" s="168">
        <f>SUMIFS(IF($R$3="NET",$AY$4:$AY$303,IF($R$3="BRUT",$AZ$4:$AZ$303,$BA$4:$BA$303)),$AT$4:$AT$303,S$2,$AU$4:$AU$303,S$3,$AX$4:$AX$303,$Q43)</f>
        <v>0</v>
      </c>
      <c r="T43" s="168">
        <f>SUMIFS(IF($R$3="NET",$AY$4:$AY$303,IF($R$3="BRUT",$AZ$4:$AZ$303,$BA$4:$BA$303)),$AT$4:$AT$303,T$2,$AU$4:$AU$303,T$3,$AX$4:$AX$303,$Q43)</f>
        <v>0</v>
      </c>
      <c r="U43" s="168">
        <f>SUMIFS(IF($R$3="NET",$AY$4:$AY$303,IF($R$3="BRUT",$AZ$4:$AZ$303,$BA$4:$BA$303)),$AT$4:$AT$303,U$2,$AU$4:$AU$303,U$3,$AX$4:$AX$303,$Q43)</f>
        <v>0</v>
      </c>
      <c r="V43" s="168">
        <f>SUMIFS(IF($R$3="NET",$AY$4:$AY$303,IF($R$3="BRUT",$AZ$4:$AZ$303,$BA$4:$BA$303)),$AT$4:$AT$303,V$2,$AU$4:$AU$303,V$3,$AX$4:$AX$303,$Q43)</f>
        <v>0</v>
      </c>
      <c r="W43" s="168">
        <f>SUMIFS(IF($R$3="NET",$AY$4:$AY$303,IF($R$3="BRUT",$AZ$4:$AZ$303,$BA$4:$BA$303)),$AT$4:$AT$303,W$2,$AU$4:$AU$303,W$3,$AX$4:$AX$303,$Q43)</f>
        <v>0</v>
      </c>
      <c r="X43" s="168">
        <f>SUMIFS(IF($R$3="NET",$AY$4:$AY$303,IF($R$3="BRUT",$AZ$4:$AZ$303,$BA$4:$BA$303)),$AT$4:$AT$303,X$2,$AU$4:$AU$303,X$3,$AX$4:$AX$303,$Q43)</f>
        <v>0</v>
      </c>
      <c r="Y43" s="168">
        <f>SUMIFS(IF($R$3="NET",$AY$4:$AY$303,IF($R$3="BRUT",$AZ$4:$AZ$303,$BA$4:$BA$303)),$AT$4:$AT$303,Y$2,$AU$4:$AU$303,Y$3,$AX$4:$AX$303,$Q43)</f>
        <v>0</v>
      </c>
      <c r="Z43" s="168">
        <f>SUMIFS(IF($R$3="NET",$AY$4:$AY$303,IF($R$3="BRUT",$AZ$4:$AZ$303,$BA$4:$BA$303)),$AT$4:$AT$303,Z$2,$AU$4:$AU$303,Z$3,$AX$4:$AX$303,$Q43)</f>
        <v>0</v>
      </c>
      <c r="AA43" s="168">
        <f>SUMIFS(IF($R$3="NET",$AY$4:$AY$303,IF($R$3="BRUT",$AZ$4:$AZ$303,$BA$4:$BA$303)),$AT$4:$AT$303,AA$2,$AU$4:$AU$303,AA$3,$AX$4:$AX$303,$Q43)</f>
        <v>0</v>
      </c>
      <c r="AB43" s="168">
        <f>SUMIFS(IF($R$3="NET",$AY$4:$AY$303,IF($R$3="BRUT",$AZ$4:$AZ$303,$BA$4:$BA$303)),$AT$4:$AT$303,AB$2,$AU$4:$AU$303,AB$3,$AX$4:$AX$303,$Q43)</f>
        <v>0</v>
      </c>
      <c r="AD43" s="217">
        <v>40</v>
      </c>
      <c r="AE43" s="215"/>
      <c r="AF43" s="167">
        <f>SUM(AG43:AP43)</f>
        <v>0</v>
      </c>
      <c r="AG43" s="168">
        <f>SUMIFS(IF($AF$3="NET",$AY$4:$AY$303,IF($AF$3="BRUT",$AZ$4:$AZ$303,$BA$4:$BA$303)),$AT$4:$AT$303,AG$2,$AU$4:$AU$303,AG$3,$AX$4:$AX$303,$AE43)</f>
        <v>0</v>
      </c>
      <c r="AH43" s="168">
        <f>SUMIFS(IF($AF$3="NET",$AY$4:$AY$303,IF($AF$3="BRUT",$AZ$4:$AZ$303,$BA$4:$BA$303)),$AT$4:$AT$303,AH$2,$AU$4:$AU$303,AH$3,$AX$4:$AX$303,$AE43)</f>
        <v>0</v>
      </c>
      <c r="AI43" s="168">
        <f>SUMIFS(IF($AF$3="NET",$AY$4:$AY$303,IF($AF$3="BRUT",$AZ$4:$AZ$303,$BA$4:$BA$303)),$AT$4:$AT$303,AI$2,$AU$4:$AU$303,AI$3,$AX$4:$AX$303,$AE43)</f>
        <v>0</v>
      </c>
      <c r="AJ43" s="168">
        <f>SUMIFS(IF($AF$3="NET",$AY$4:$AY$303,IF($AF$3="BRUT",$AZ$4:$AZ$303,$BA$4:$BA$303)),$AT$4:$AT$303,AJ$2,$AU$4:$AU$303,AJ$3,$AX$4:$AX$303,$AE43)</f>
        <v>0</v>
      </c>
      <c r="AK43" s="168">
        <f>SUMIFS(IF($AF$3="NET",$AY$4:$AY$303,IF($AF$3="BRUT",$AZ$4:$AZ$303,$BA$4:$BA$303)),$AT$4:$AT$303,AK$2,$AU$4:$AU$303,AK$3,$AX$4:$AX$303,$AE43)</f>
        <v>0</v>
      </c>
      <c r="AL43" s="168">
        <f>SUMIFS(IF($AF$3="NET",$AY$4:$AY$303,IF($AF$3="BRUT",$AZ$4:$AZ$303,$BA$4:$BA$303)),$AT$4:$AT$303,AL$2,$AU$4:$AU$303,AL$3,$AX$4:$AX$303,$AE43)</f>
        <v>0</v>
      </c>
      <c r="AM43" s="168">
        <f>SUMIFS(IF($AF$3="NET",$AY$4:$AY$303,IF($AF$3="BRUT",$AZ$4:$AZ$303,$BA$4:$BA$303)),$AT$4:$AT$303,AM$2,$AU$4:$AU$303,AM$3,$AX$4:$AX$303,$AE43)</f>
        <v>0</v>
      </c>
      <c r="AN43" s="168">
        <f>SUMIFS(IF($AF$3="NET",$AY$4:$AY$303,IF($AF$3="BRUT",$AZ$4:$AZ$303,$BA$4:$BA$303)),$AT$4:$AT$303,AN$2,$AU$4:$AU$303,AN$3,$AX$4:$AX$303,$AE43)</f>
        <v>0</v>
      </c>
      <c r="AO43" s="168">
        <f>SUMIFS(IF($AF$3="NET",$AY$4:$AY$303,IF($AF$3="BRUT",$AZ$4:$AZ$303,$BA$4:$BA$303)),$AT$4:$AT$303,AO$2,$AU$4:$AU$303,AO$3,$AX$4:$AX$303,$AE43)</f>
        <v>0</v>
      </c>
      <c r="AP43" s="168">
        <f>SUMIFS(IF($AF$3="NET",$AY$4:$AY$303,IF($AF$3="BRUT",$AZ$4:$AZ$303,$BA$4:$BA$303)),$AT$4:$AT$303,AP$2,$AU$4:$AU$303,AP$3,$AX$4:$AX$303,$AE43)</f>
        <v>0</v>
      </c>
      <c r="AT43" t="str">
        <f>'Cognac 06-05'!$D$2</f>
        <v>Cognac</v>
      </c>
      <c r="AU43" s="155">
        <f>'Cognac 06-05'!$D$3</f>
        <v>45052</v>
      </c>
      <c r="AV43" t="str">
        <f>'Cognac 06-05'!C20</f>
        <v>MORVAN</v>
      </c>
      <c r="AW43" t="str">
        <f>'Cognac 06-05'!D20</f>
        <v>Gilles</v>
      </c>
      <c r="AX43" t="str">
        <f t="shared" si="20"/>
        <v>MORVAN Gilles</v>
      </c>
      <c r="AY43" s="1">
        <f>'Cognac 06-05'!AH20</f>
        <v>4</v>
      </c>
      <c r="AZ43" s="1">
        <f>'Cognac 06-05'!AM20</f>
        <v>3</v>
      </c>
      <c r="BA43" s="1">
        <f>'Cognac 06-05'!AR20</f>
        <v>3</v>
      </c>
    </row>
    <row r="44" spans="2:53" x14ac:dyDescent="0.25">
      <c r="B44" s="217">
        <v>41</v>
      </c>
      <c r="C44" s="215"/>
      <c r="D44" s="167">
        <f>SUM(E44:N44)</f>
        <v>0</v>
      </c>
      <c r="E44" s="168">
        <f>SUMIFS(IF($D$3="NET",$AY$4:$AY$303,IF($D$3="BRUT",$AZ$4:$AZ$303,$BA$4:$BA$303)),$AT$4:$AT$303,E$2,$AU$4:$AU$303,E$3,$AX$4:$AX$303,$C44)</f>
        <v>0</v>
      </c>
      <c r="F44" s="168">
        <f>SUMIFS(IF($D$3="NET",$AY$4:$AY$303,IF($D$3="BRUT",$AZ$4:$AZ$303,$BA$4:$BA$303)),$AT$4:$AT$303,F$2,$AU$4:$AU$303,F$3,$AX$4:$AX$303,$C44)</f>
        <v>0</v>
      </c>
      <c r="G44" s="168">
        <f>SUMIFS(IF($D$3="NET",$AY$4:$AY$303,IF($D$3="BRUT",$AZ$4:$AZ$303,$BA$4:$BA$303)),$AT$4:$AT$303,G$2,$AU$4:$AU$303,G$3,$AX$4:$AX$303,$C44)</f>
        <v>0</v>
      </c>
      <c r="H44" s="168">
        <f>SUMIFS(IF($D$3="NET",$AY$4:$AY$303,IF($D$3="BRUT",$AZ$4:$AZ$303,$BA$4:$BA$303)),$AT$4:$AT$303,H$2,$AU$4:$AU$303,H$3,$AX$4:$AX$303,$C44)</f>
        <v>0</v>
      </c>
      <c r="I44" s="168">
        <f>SUMIFS(IF($D$3="NET",$AY$4:$AY$303,IF($D$3="BRUT",$AZ$4:$AZ$303,$BA$4:$BA$303)),$AT$4:$AT$303,I$2,$AU$4:$AU$303,I$3,$AX$4:$AX$303,$C44)</f>
        <v>0</v>
      </c>
      <c r="J44" s="168">
        <f>SUMIFS(IF($D$3="NET",$AY$4:$AY$303,IF($D$3="BRUT",$AZ$4:$AZ$303,$BA$4:$BA$303)),$AT$4:$AT$303,J$2,$AU$4:$AU$303,J$3,$AX$4:$AX$303,$C44)</f>
        <v>0</v>
      </c>
      <c r="K44" s="168">
        <f>SUMIFS(IF($D$3="NET",$AY$4:$AY$303,IF($D$3="BRUT",$AZ$4:$AZ$303,$BA$4:$BA$303)),$AT$4:$AT$303,K$2,$AU$4:$AU$303,K$3,$AX$4:$AX$303,$C44)</f>
        <v>0</v>
      </c>
      <c r="L44" s="168">
        <f>SUMIFS(IF($D$3="NET",$AY$4:$AY$303,IF($D$3="BRUT",$AZ$4:$AZ$303,$BA$4:$BA$303)),$AT$4:$AT$303,L$2,$AU$4:$AU$303,L$3,$AX$4:$AX$303,$C44)</f>
        <v>0</v>
      </c>
      <c r="M44" s="168">
        <f>SUMIFS(IF($D$3="NET",$AY$4:$AY$303,IF($D$3="BRUT",$AZ$4:$AZ$303,$BA$4:$BA$303)),$AT$4:$AT$303,M$2,$AU$4:$AU$303,M$3,$AX$4:$AX$303,$C44)</f>
        <v>0</v>
      </c>
      <c r="N44" s="168">
        <f>SUMIFS(IF($D$3="NET",$AY$4:$AY$303,IF($D$3="BRUT",$AZ$4:$AZ$303,$BA$4:$BA$303)),$AT$4:$AT$303,N$2,$AU$4:$AU$303,N$3,$AX$4:$AX$303,$C44)</f>
        <v>0</v>
      </c>
      <c r="P44" s="217">
        <v>41</v>
      </c>
      <c r="Q44" s="215"/>
      <c r="R44" s="167">
        <f>SUM(S44:AB44)</f>
        <v>0</v>
      </c>
      <c r="S44" s="168">
        <f>SUMIFS(IF($R$3="NET",$AY$4:$AY$303,IF($R$3="BRUT",$AZ$4:$AZ$303,$BA$4:$BA$303)),$AT$4:$AT$303,S$2,$AU$4:$AU$303,S$3,$AX$4:$AX$303,$Q44)</f>
        <v>0</v>
      </c>
      <c r="T44" s="168">
        <f>SUMIFS(IF($R$3="NET",$AY$4:$AY$303,IF($R$3="BRUT",$AZ$4:$AZ$303,$BA$4:$BA$303)),$AT$4:$AT$303,T$2,$AU$4:$AU$303,T$3,$AX$4:$AX$303,$Q44)</f>
        <v>0</v>
      </c>
      <c r="U44" s="168">
        <f>SUMIFS(IF($R$3="NET",$AY$4:$AY$303,IF($R$3="BRUT",$AZ$4:$AZ$303,$BA$4:$BA$303)),$AT$4:$AT$303,U$2,$AU$4:$AU$303,U$3,$AX$4:$AX$303,$Q44)</f>
        <v>0</v>
      </c>
      <c r="V44" s="168">
        <f>SUMIFS(IF($R$3="NET",$AY$4:$AY$303,IF($R$3="BRUT",$AZ$4:$AZ$303,$BA$4:$BA$303)),$AT$4:$AT$303,V$2,$AU$4:$AU$303,V$3,$AX$4:$AX$303,$Q44)</f>
        <v>0</v>
      </c>
      <c r="W44" s="168">
        <f>SUMIFS(IF($R$3="NET",$AY$4:$AY$303,IF($R$3="BRUT",$AZ$4:$AZ$303,$BA$4:$BA$303)),$AT$4:$AT$303,W$2,$AU$4:$AU$303,W$3,$AX$4:$AX$303,$Q44)</f>
        <v>0</v>
      </c>
      <c r="X44" s="168">
        <f>SUMIFS(IF($R$3="NET",$AY$4:$AY$303,IF($R$3="BRUT",$AZ$4:$AZ$303,$BA$4:$BA$303)),$AT$4:$AT$303,X$2,$AU$4:$AU$303,X$3,$AX$4:$AX$303,$Q44)</f>
        <v>0</v>
      </c>
      <c r="Y44" s="168">
        <f>SUMIFS(IF($R$3="NET",$AY$4:$AY$303,IF($R$3="BRUT",$AZ$4:$AZ$303,$BA$4:$BA$303)),$AT$4:$AT$303,Y$2,$AU$4:$AU$303,Y$3,$AX$4:$AX$303,$Q44)</f>
        <v>0</v>
      </c>
      <c r="Z44" s="168">
        <f>SUMIFS(IF($R$3="NET",$AY$4:$AY$303,IF($R$3="BRUT",$AZ$4:$AZ$303,$BA$4:$BA$303)),$AT$4:$AT$303,Z$2,$AU$4:$AU$303,Z$3,$AX$4:$AX$303,$Q44)</f>
        <v>0</v>
      </c>
      <c r="AA44" s="168">
        <f>SUMIFS(IF($R$3="NET",$AY$4:$AY$303,IF($R$3="BRUT",$AZ$4:$AZ$303,$BA$4:$BA$303)),$AT$4:$AT$303,AA$2,$AU$4:$AU$303,AA$3,$AX$4:$AX$303,$Q44)</f>
        <v>0</v>
      </c>
      <c r="AB44" s="168">
        <f>SUMIFS(IF($R$3="NET",$AY$4:$AY$303,IF($R$3="BRUT",$AZ$4:$AZ$303,$BA$4:$BA$303)),$AT$4:$AT$303,AB$2,$AU$4:$AU$303,AB$3,$AX$4:$AX$303,$Q44)</f>
        <v>0</v>
      </c>
      <c r="AD44" s="217">
        <v>41</v>
      </c>
      <c r="AE44" s="215"/>
      <c r="AF44" s="167">
        <f>SUM(AG44:AP44)</f>
        <v>0</v>
      </c>
      <c r="AG44" s="168">
        <f>SUMIFS(IF($AF$3="NET",$AY$4:$AY$303,IF($AF$3="BRUT",$AZ$4:$AZ$303,$BA$4:$BA$303)),$AT$4:$AT$303,AG$2,$AU$4:$AU$303,AG$3,$AX$4:$AX$303,$AE44)</f>
        <v>0</v>
      </c>
      <c r="AH44" s="168">
        <f>SUMIFS(IF($AF$3="NET",$AY$4:$AY$303,IF($AF$3="BRUT",$AZ$4:$AZ$303,$BA$4:$BA$303)),$AT$4:$AT$303,AH$2,$AU$4:$AU$303,AH$3,$AX$4:$AX$303,$AE44)</f>
        <v>0</v>
      </c>
      <c r="AI44" s="168">
        <f>SUMIFS(IF($AF$3="NET",$AY$4:$AY$303,IF($AF$3="BRUT",$AZ$4:$AZ$303,$BA$4:$BA$303)),$AT$4:$AT$303,AI$2,$AU$4:$AU$303,AI$3,$AX$4:$AX$303,$AE44)</f>
        <v>0</v>
      </c>
      <c r="AJ44" s="168">
        <f>SUMIFS(IF($AF$3="NET",$AY$4:$AY$303,IF($AF$3="BRUT",$AZ$4:$AZ$303,$BA$4:$BA$303)),$AT$4:$AT$303,AJ$2,$AU$4:$AU$303,AJ$3,$AX$4:$AX$303,$AE44)</f>
        <v>0</v>
      </c>
      <c r="AK44" s="168">
        <f>SUMIFS(IF($AF$3="NET",$AY$4:$AY$303,IF($AF$3="BRUT",$AZ$4:$AZ$303,$BA$4:$BA$303)),$AT$4:$AT$303,AK$2,$AU$4:$AU$303,AK$3,$AX$4:$AX$303,$AE44)</f>
        <v>0</v>
      </c>
      <c r="AL44" s="168">
        <f>SUMIFS(IF($AF$3="NET",$AY$4:$AY$303,IF($AF$3="BRUT",$AZ$4:$AZ$303,$BA$4:$BA$303)),$AT$4:$AT$303,AL$2,$AU$4:$AU$303,AL$3,$AX$4:$AX$303,$AE44)</f>
        <v>0</v>
      </c>
      <c r="AM44" s="168">
        <f>SUMIFS(IF($AF$3="NET",$AY$4:$AY$303,IF($AF$3="BRUT",$AZ$4:$AZ$303,$BA$4:$BA$303)),$AT$4:$AT$303,AM$2,$AU$4:$AU$303,AM$3,$AX$4:$AX$303,$AE44)</f>
        <v>0</v>
      </c>
      <c r="AN44" s="168">
        <f>SUMIFS(IF($AF$3="NET",$AY$4:$AY$303,IF($AF$3="BRUT",$AZ$4:$AZ$303,$BA$4:$BA$303)),$AT$4:$AT$303,AN$2,$AU$4:$AU$303,AN$3,$AX$4:$AX$303,$AE44)</f>
        <v>0</v>
      </c>
      <c r="AO44" s="168">
        <f>SUMIFS(IF($AF$3="NET",$AY$4:$AY$303,IF($AF$3="BRUT",$AZ$4:$AZ$303,$BA$4:$BA$303)),$AT$4:$AT$303,AO$2,$AU$4:$AU$303,AO$3,$AX$4:$AX$303,$AE44)</f>
        <v>0</v>
      </c>
      <c r="AP44" s="168">
        <f>SUMIFS(IF($AF$3="NET",$AY$4:$AY$303,IF($AF$3="BRUT",$AZ$4:$AZ$303,$BA$4:$BA$303)),$AT$4:$AT$303,AP$2,$AU$4:$AU$303,AP$3,$AX$4:$AX$303,$AE44)</f>
        <v>0</v>
      </c>
      <c r="AT44" t="str">
        <f>'Cognac 06-05'!$D$2</f>
        <v>Cognac</v>
      </c>
      <c r="AU44" s="155">
        <f>'Cognac 06-05'!$D$3</f>
        <v>45052</v>
      </c>
      <c r="AV44" t="str">
        <f>'Cognac 06-05'!C21</f>
        <v>VERRIER</v>
      </c>
      <c r="AW44" t="str">
        <f>'Cognac 06-05'!D21</f>
        <v>Alexandre</v>
      </c>
      <c r="AX44" t="str">
        <f t="shared" si="20"/>
        <v>VERRIER Alexandre</v>
      </c>
      <c r="AY44" s="1">
        <f>'Cognac 06-05'!AH21</f>
        <v>10</v>
      </c>
      <c r="AZ44" s="1">
        <f>'Cognac 06-05'!AM21</f>
        <v>20</v>
      </c>
      <c r="BA44" s="1">
        <f>'Cognac 06-05'!AR21</f>
        <v>20</v>
      </c>
    </row>
    <row r="45" spans="2:53" x14ac:dyDescent="0.25">
      <c r="B45" s="217">
        <v>42</v>
      </c>
      <c r="C45" s="215"/>
      <c r="D45" s="167">
        <f>SUM(E45:N45)</f>
        <v>0</v>
      </c>
      <c r="E45" s="168">
        <f>SUMIFS(IF($D$3="NET",$AY$4:$AY$303,IF($D$3="BRUT",$AZ$4:$AZ$303,$BA$4:$BA$303)),$AT$4:$AT$303,E$2,$AU$4:$AU$303,E$3,$AX$4:$AX$303,$C45)</f>
        <v>0</v>
      </c>
      <c r="F45" s="168">
        <f>SUMIFS(IF($D$3="NET",$AY$4:$AY$303,IF($D$3="BRUT",$AZ$4:$AZ$303,$BA$4:$BA$303)),$AT$4:$AT$303,F$2,$AU$4:$AU$303,F$3,$AX$4:$AX$303,$C45)</f>
        <v>0</v>
      </c>
      <c r="G45" s="168">
        <f>SUMIFS(IF($D$3="NET",$AY$4:$AY$303,IF($D$3="BRUT",$AZ$4:$AZ$303,$BA$4:$BA$303)),$AT$4:$AT$303,G$2,$AU$4:$AU$303,G$3,$AX$4:$AX$303,$C45)</f>
        <v>0</v>
      </c>
      <c r="H45" s="168">
        <f>SUMIFS(IF($D$3="NET",$AY$4:$AY$303,IF($D$3="BRUT",$AZ$4:$AZ$303,$BA$4:$BA$303)),$AT$4:$AT$303,H$2,$AU$4:$AU$303,H$3,$AX$4:$AX$303,$C45)</f>
        <v>0</v>
      </c>
      <c r="I45" s="168">
        <f>SUMIFS(IF($D$3="NET",$AY$4:$AY$303,IF($D$3="BRUT",$AZ$4:$AZ$303,$BA$4:$BA$303)),$AT$4:$AT$303,I$2,$AU$4:$AU$303,I$3,$AX$4:$AX$303,$C45)</f>
        <v>0</v>
      </c>
      <c r="J45" s="168">
        <f>SUMIFS(IF($D$3="NET",$AY$4:$AY$303,IF($D$3="BRUT",$AZ$4:$AZ$303,$BA$4:$BA$303)),$AT$4:$AT$303,J$2,$AU$4:$AU$303,J$3,$AX$4:$AX$303,$C45)</f>
        <v>0</v>
      </c>
      <c r="K45" s="168">
        <f>SUMIFS(IF($D$3="NET",$AY$4:$AY$303,IF($D$3="BRUT",$AZ$4:$AZ$303,$BA$4:$BA$303)),$AT$4:$AT$303,K$2,$AU$4:$AU$303,K$3,$AX$4:$AX$303,$C45)</f>
        <v>0</v>
      </c>
      <c r="L45" s="168">
        <f>SUMIFS(IF($D$3="NET",$AY$4:$AY$303,IF($D$3="BRUT",$AZ$4:$AZ$303,$BA$4:$BA$303)),$AT$4:$AT$303,L$2,$AU$4:$AU$303,L$3,$AX$4:$AX$303,$C45)</f>
        <v>0</v>
      </c>
      <c r="M45" s="168">
        <f>SUMIFS(IF($D$3="NET",$AY$4:$AY$303,IF($D$3="BRUT",$AZ$4:$AZ$303,$BA$4:$BA$303)),$AT$4:$AT$303,M$2,$AU$4:$AU$303,M$3,$AX$4:$AX$303,$C45)</f>
        <v>0</v>
      </c>
      <c r="N45" s="168">
        <f>SUMIFS(IF($D$3="NET",$AY$4:$AY$303,IF($D$3="BRUT",$AZ$4:$AZ$303,$BA$4:$BA$303)),$AT$4:$AT$303,N$2,$AU$4:$AU$303,N$3,$AX$4:$AX$303,$C45)</f>
        <v>0</v>
      </c>
      <c r="P45" s="217">
        <v>42</v>
      </c>
      <c r="Q45" s="215"/>
      <c r="R45" s="167">
        <f>SUM(S45:AB45)</f>
        <v>0</v>
      </c>
      <c r="S45" s="168">
        <f>SUMIFS(IF($R$3="NET",$AY$4:$AY$303,IF($R$3="BRUT",$AZ$4:$AZ$303,$BA$4:$BA$303)),$AT$4:$AT$303,S$2,$AU$4:$AU$303,S$3,$AX$4:$AX$303,$Q45)</f>
        <v>0</v>
      </c>
      <c r="T45" s="168">
        <f>SUMIFS(IF($R$3="NET",$AY$4:$AY$303,IF($R$3="BRUT",$AZ$4:$AZ$303,$BA$4:$BA$303)),$AT$4:$AT$303,T$2,$AU$4:$AU$303,T$3,$AX$4:$AX$303,$Q45)</f>
        <v>0</v>
      </c>
      <c r="U45" s="168">
        <f>SUMIFS(IF($R$3="NET",$AY$4:$AY$303,IF($R$3="BRUT",$AZ$4:$AZ$303,$BA$4:$BA$303)),$AT$4:$AT$303,U$2,$AU$4:$AU$303,U$3,$AX$4:$AX$303,$Q45)</f>
        <v>0</v>
      </c>
      <c r="V45" s="168">
        <f>SUMIFS(IF($R$3="NET",$AY$4:$AY$303,IF($R$3="BRUT",$AZ$4:$AZ$303,$BA$4:$BA$303)),$AT$4:$AT$303,V$2,$AU$4:$AU$303,V$3,$AX$4:$AX$303,$Q45)</f>
        <v>0</v>
      </c>
      <c r="W45" s="168">
        <f>SUMIFS(IF($R$3="NET",$AY$4:$AY$303,IF($R$3="BRUT",$AZ$4:$AZ$303,$BA$4:$BA$303)),$AT$4:$AT$303,W$2,$AU$4:$AU$303,W$3,$AX$4:$AX$303,$Q45)</f>
        <v>0</v>
      </c>
      <c r="X45" s="168">
        <f>SUMIFS(IF($R$3="NET",$AY$4:$AY$303,IF($R$3="BRUT",$AZ$4:$AZ$303,$BA$4:$BA$303)),$AT$4:$AT$303,X$2,$AU$4:$AU$303,X$3,$AX$4:$AX$303,$Q45)</f>
        <v>0</v>
      </c>
      <c r="Y45" s="168">
        <f>SUMIFS(IF($R$3="NET",$AY$4:$AY$303,IF($R$3="BRUT",$AZ$4:$AZ$303,$BA$4:$BA$303)),$AT$4:$AT$303,Y$2,$AU$4:$AU$303,Y$3,$AX$4:$AX$303,$Q45)</f>
        <v>0</v>
      </c>
      <c r="Z45" s="168">
        <f>SUMIFS(IF($R$3="NET",$AY$4:$AY$303,IF($R$3="BRUT",$AZ$4:$AZ$303,$BA$4:$BA$303)),$AT$4:$AT$303,Z$2,$AU$4:$AU$303,Z$3,$AX$4:$AX$303,$Q45)</f>
        <v>0</v>
      </c>
      <c r="AA45" s="168">
        <f>SUMIFS(IF($R$3="NET",$AY$4:$AY$303,IF($R$3="BRUT",$AZ$4:$AZ$303,$BA$4:$BA$303)),$AT$4:$AT$303,AA$2,$AU$4:$AU$303,AA$3,$AX$4:$AX$303,$Q45)</f>
        <v>0</v>
      </c>
      <c r="AB45" s="168">
        <f>SUMIFS(IF($R$3="NET",$AY$4:$AY$303,IF($R$3="BRUT",$AZ$4:$AZ$303,$BA$4:$BA$303)),$AT$4:$AT$303,AB$2,$AU$4:$AU$303,AB$3,$AX$4:$AX$303,$Q45)</f>
        <v>0</v>
      </c>
      <c r="AD45" s="217">
        <v>42</v>
      </c>
      <c r="AE45" s="215"/>
      <c r="AF45" s="167">
        <f>SUM(AG45:AP45)</f>
        <v>0</v>
      </c>
      <c r="AG45" s="168">
        <f>SUMIFS(IF($AF$3="NET",$AY$4:$AY$303,IF($AF$3="BRUT",$AZ$4:$AZ$303,$BA$4:$BA$303)),$AT$4:$AT$303,AG$2,$AU$4:$AU$303,AG$3,$AX$4:$AX$303,$AE45)</f>
        <v>0</v>
      </c>
      <c r="AH45" s="168">
        <f>SUMIFS(IF($AF$3="NET",$AY$4:$AY$303,IF($AF$3="BRUT",$AZ$4:$AZ$303,$BA$4:$BA$303)),$AT$4:$AT$303,AH$2,$AU$4:$AU$303,AH$3,$AX$4:$AX$303,$AE45)</f>
        <v>0</v>
      </c>
      <c r="AI45" s="168">
        <f>SUMIFS(IF($AF$3="NET",$AY$4:$AY$303,IF($AF$3="BRUT",$AZ$4:$AZ$303,$BA$4:$BA$303)),$AT$4:$AT$303,AI$2,$AU$4:$AU$303,AI$3,$AX$4:$AX$303,$AE45)</f>
        <v>0</v>
      </c>
      <c r="AJ45" s="168">
        <f>SUMIFS(IF($AF$3="NET",$AY$4:$AY$303,IF($AF$3="BRUT",$AZ$4:$AZ$303,$BA$4:$BA$303)),$AT$4:$AT$303,AJ$2,$AU$4:$AU$303,AJ$3,$AX$4:$AX$303,$AE45)</f>
        <v>0</v>
      </c>
      <c r="AK45" s="168">
        <f>SUMIFS(IF($AF$3="NET",$AY$4:$AY$303,IF($AF$3="BRUT",$AZ$4:$AZ$303,$BA$4:$BA$303)),$AT$4:$AT$303,AK$2,$AU$4:$AU$303,AK$3,$AX$4:$AX$303,$AE45)</f>
        <v>0</v>
      </c>
      <c r="AL45" s="168">
        <f>SUMIFS(IF($AF$3="NET",$AY$4:$AY$303,IF($AF$3="BRUT",$AZ$4:$AZ$303,$BA$4:$BA$303)),$AT$4:$AT$303,AL$2,$AU$4:$AU$303,AL$3,$AX$4:$AX$303,$AE45)</f>
        <v>0</v>
      </c>
      <c r="AM45" s="168">
        <f>SUMIFS(IF($AF$3="NET",$AY$4:$AY$303,IF($AF$3="BRUT",$AZ$4:$AZ$303,$BA$4:$BA$303)),$AT$4:$AT$303,AM$2,$AU$4:$AU$303,AM$3,$AX$4:$AX$303,$AE45)</f>
        <v>0</v>
      </c>
      <c r="AN45" s="168">
        <f>SUMIFS(IF($AF$3="NET",$AY$4:$AY$303,IF($AF$3="BRUT",$AZ$4:$AZ$303,$BA$4:$BA$303)),$AT$4:$AT$303,AN$2,$AU$4:$AU$303,AN$3,$AX$4:$AX$303,$AE45)</f>
        <v>0</v>
      </c>
      <c r="AO45" s="168">
        <f>SUMIFS(IF($AF$3="NET",$AY$4:$AY$303,IF($AF$3="BRUT",$AZ$4:$AZ$303,$BA$4:$BA$303)),$AT$4:$AT$303,AO$2,$AU$4:$AU$303,AO$3,$AX$4:$AX$303,$AE45)</f>
        <v>0</v>
      </c>
      <c r="AP45" s="168">
        <f>SUMIFS(IF($AF$3="NET",$AY$4:$AY$303,IF($AF$3="BRUT",$AZ$4:$AZ$303,$BA$4:$BA$303)),$AT$4:$AT$303,AP$2,$AU$4:$AU$303,AP$3,$AX$4:$AX$303,$AE45)</f>
        <v>0</v>
      </c>
      <c r="AT45" t="str">
        <f>'Cognac 06-05'!$D$2</f>
        <v>Cognac</v>
      </c>
      <c r="AU45" s="155">
        <f>'Cognac 06-05'!$D$3</f>
        <v>45052</v>
      </c>
      <c r="AV45" t="str">
        <f>'Cognac 06-05'!C22</f>
        <v>ZIAR</v>
      </c>
      <c r="AW45" t="str">
        <f>'Cognac 06-05'!D22</f>
        <v>Yacine</v>
      </c>
      <c r="AX45" t="str">
        <f t="shared" si="20"/>
        <v>ZIAR Yacine</v>
      </c>
      <c r="AY45" s="1">
        <f>'Cognac 06-05'!AH22</f>
        <v>6</v>
      </c>
      <c r="AZ45" s="1">
        <f>'Cognac 06-05'!AM22</f>
        <v>8</v>
      </c>
      <c r="BA45" s="1">
        <f>'Cognac 06-05'!AR22</f>
        <v>9</v>
      </c>
    </row>
    <row r="46" spans="2:53" x14ac:dyDescent="0.25">
      <c r="B46" s="217">
        <v>43</v>
      </c>
      <c r="C46" s="215"/>
      <c r="D46" s="167">
        <f>SUM(E46:N46)</f>
        <v>0</v>
      </c>
      <c r="E46" s="168">
        <f>SUMIFS(IF($D$3="NET",$AY$4:$AY$303,IF($D$3="BRUT",$AZ$4:$AZ$303,$BA$4:$BA$303)),$AT$4:$AT$303,E$2,$AU$4:$AU$303,E$3,$AX$4:$AX$303,$C46)</f>
        <v>0</v>
      </c>
      <c r="F46" s="168">
        <f>SUMIFS(IF($D$3="NET",$AY$4:$AY$303,IF($D$3="BRUT",$AZ$4:$AZ$303,$BA$4:$BA$303)),$AT$4:$AT$303,F$2,$AU$4:$AU$303,F$3,$AX$4:$AX$303,$C46)</f>
        <v>0</v>
      </c>
      <c r="G46" s="168">
        <f>SUMIFS(IF($D$3="NET",$AY$4:$AY$303,IF($D$3="BRUT",$AZ$4:$AZ$303,$BA$4:$BA$303)),$AT$4:$AT$303,G$2,$AU$4:$AU$303,G$3,$AX$4:$AX$303,$C46)</f>
        <v>0</v>
      </c>
      <c r="H46" s="168">
        <f>SUMIFS(IF($D$3="NET",$AY$4:$AY$303,IF($D$3="BRUT",$AZ$4:$AZ$303,$BA$4:$BA$303)),$AT$4:$AT$303,H$2,$AU$4:$AU$303,H$3,$AX$4:$AX$303,$C46)</f>
        <v>0</v>
      </c>
      <c r="I46" s="168">
        <f>SUMIFS(IF($D$3="NET",$AY$4:$AY$303,IF($D$3="BRUT",$AZ$4:$AZ$303,$BA$4:$BA$303)),$AT$4:$AT$303,I$2,$AU$4:$AU$303,I$3,$AX$4:$AX$303,$C46)</f>
        <v>0</v>
      </c>
      <c r="J46" s="168">
        <f>SUMIFS(IF($D$3="NET",$AY$4:$AY$303,IF($D$3="BRUT",$AZ$4:$AZ$303,$BA$4:$BA$303)),$AT$4:$AT$303,J$2,$AU$4:$AU$303,J$3,$AX$4:$AX$303,$C46)</f>
        <v>0</v>
      </c>
      <c r="K46" s="168">
        <f>SUMIFS(IF($D$3="NET",$AY$4:$AY$303,IF($D$3="BRUT",$AZ$4:$AZ$303,$BA$4:$BA$303)),$AT$4:$AT$303,K$2,$AU$4:$AU$303,K$3,$AX$4:$AX$303,$C46)</f>
        <v>0</v>
      </c>
      <c r="L46" s="168">
        <f>SUMIFS(IF($D$3="NET",$AY$4:$AY$303,IF($D$3="BRUT",$AZ$4:$AZ$303,$BA$4:$BA$303)),$AT$4:$AT$303,L$2,$AU$4:$AU$303,L$3,$AX$4:$AX$303,$C46)</f>
        <v>0</v>
      </c>
      <c r="M46" s="168">
        <f>SUMIFS(IF($D$3="NET",$AY$4:$AY$303,IF($D$3="BRUT",$AZ$4:$AZ$303,$BA$4:$BA$303)),$AT$4:$AT$303,M$2,$AU$4:$AU$303,M$3,$AX$4:$AX$303,$C46)</f>
        <v>0</v>
      </c>
      <c r="N46" s="168">
        <f>SUMIFS(IF($D$3="NET",$AY$4:$AY$303,IF($D$3="BRUT",$AZ$4:$AZ$303,$BA$4:$BA$303)),$AT$4:$AT$303,N$2,$AU$4:$AU$303,N$3,$AX$4:$AX$303,$C46)</f>
        <v>0</v>
      </c>
      <c r="P46" s="217">
        <v>43</v>
      </c>
      <c r="Q46" s="215"/>
      <c r="R46" s="167">
        <f>SUM(S46:AB46)</f>
        <v>0</v>
      </c>
      <c r="S46" s="168">
        <f>SUMIFS(IF($R$3="NET",$AY$4:$AY$303,IF($R$3="BRUT",$AZ$4:$AZ$303,$BA$4:$BA$303)),$AT$4:$AT$303,S$2,$AU$4:$AU$303,S$3,$AX$4:$AX$303,$Q46)</f>
        <v>0</v>
      </c>
      <c r="T46" s="168">
        <f>SUMIFS(IF($R$3="NET",$AY$4:$AY$303,IF($R$3="BRUT",$AZ$4:$AZ$303,$BA$4:$BA$303)),$AT$4:$AT$303,T$2,$AU$4:$AU$303,T$3,$AX$4:$AX$303,$Q46)</f>
        <v>0</v>
      </c>
      <c r="U46" s="168">
        <f>SUMIFS(IF($R$3="NET",$AY$4:$AY$303,IF($R$3="BRUT",$AZ$4:$AZ$303,$BA$4:$BA$303)),$AT$4:$AT$303,U$2,$AU$4:$AU$303,U$3,$AX$4:$AX$303,$Q46)</f>
        <v>0</v>
      </c>
      <c r="V46" s="168">
        <f>SUMIFS(IF($R$3="NET",$AY$4:$AY$303,IF($R$3="BRUT",$AZ$4:$AZ$303,$BA$4:$BA$303)),$AT$4:$AT$303,V$2,$AU$4:$AU$303,V$3,$AX$4:$AX$303,$Q46)</f>
        <v>0</v>
      </c>
      <c r="W46" s="168">
        <f>SUMIFS(IF($R$3="NET",$AY$4:$AY$303,IF($R$3="BRUT",$AZ$4:$AZ$303,$BA$4:$BA$303)),$AT$4:$AT$303,W$2,$AU$4:$AU$303,W$3,$AX$4:$AX$303,$Q46)</f>
        <v>0</v>
      </c>
      <c r="X46" s="168">
        <f>SUMIFS(IF($R$3="NET",$AY$4:$AY$303,IF($R$3="BRUT",$AZ$4:$AZ$303,$BA$4:$BA$303)),$AT$4:$AT$303,X$2,$AU$4:$AU$303,X$3,$AX$4:$AX$303,$Q46)</f>
        <v>0</v>
      </c>
      <c r="Y46" s="168">
        <f>SUMIFS(IF($R$3="NET",$AY$4:$AY$303,IF($R$3="BRUT",$AZ$4:$AZ$303,$BA$4:$BA$303)),$AT$4:$AT$303,Y$2,$AU$4:$AU$303,Y$3,$AX$4:$AX$303,$Q46)</f>
        <v>0</v>
      </c>
      <c r="Z46" s="168">
        <f>SUMIFS(IF($R$3="NET",$AY$4:$AY$303,IF($R$3="BRUT",$AZ$4:$AZ$303,$BA$4:$BA$303)),$AT$4:$AT$303,Z$2,$AU$4:$AU$303,Z$3,$AX$4:$AX$303,$Q46)</f>
        <v>0</v>
      </c>
      <c r="AA46" s="168">
        <f>SUMIFS(IF($R$3="NET",$AY$4:$AY$303,IF($R$3="BRUT",$AZ$4:$AZ$303,$BA$4:$BA$303)),$AT$4:$AT$303,AA$2,$AU$4:$AU$303,AA$3,$AX$4:$AX$303,$Q46)</f>
        <v>0</v>
      </c>
      <c r="AB46" s="168">
        <f>SUMIFS(IF($R$3="NET",$AY$4:$AY$303,IF($R$3="BRUT",$AZ$4:$AZ$303,$BA$4:$BA$303)),$AT$4:$AT$303,AB$2,$AU$4:$AU$303,AB$3,$AX$4:$AX$303,$Q46)</f>
        <v>0</v>
      </c>
      <c r="AD46" s="217">
        <v>43</v>
      </c>
      <c r="AE46" s="215"/>
      <c r="AF46" s="167">
        <f>SUM(AG46:AP46)</f>
        <v>0</v>
      </c>
      <c r="AG46" s="168">
        <f>SUMIFS(IF($AF$3="NET",$AY$4:$AY$303,IF($AF$3="BRUT",$AZ$4:$AZ$303,$BA$4:$BA$303)),$AT$4:$AT$303,AG$2,$AU$4:$AU$303,AG$3,$AX$4:$AX$303,$AE46)</f>
        <v>0</v>
      </c>
      <c r="AH46" s="168">
        <f>SUMIFS(IF($AF$3="NET",$AY$4:$AY$303,IF($AF$3="BRUT",$AZ$4:$AZ$303,$BA$4:$BA$303)),$AT$4:$AT$303,AH$2,$AU$4:$AU$303,AH$3,$AX$4:$AX$303,$AE46)</f>
        <v>0</v>
      </c>
      <c r="AI46" s="168">
        <f>SUMIFS(IF($AF$3="NET",$AY$4:$AY$303,IF($AF$3="BRUT",$AZ$4:$AZ$303,$BA$4:$BA$303)),$AT$4:$AT$303,AI$2,$AU$4:$AU$303,AI$3,$AX$4:$AX$303,$AE46)</f>
        <v>0</v>
      </c>
      <c r="AJ46" s="168">
        <f>SUMIFS(IF($AF$3="NET",$AY$4:$AY$303,IF($AF$3="BRUT",$AZ$4:$AZ$303,$BA$4:$BA$303)),$AT$4:$AT$303,AJ$2,$AU$4:$AU$303,AJ$3,$AX$4:$AX$303,$AE46)</f>
        <v>0</v>
      </c>
      <c r="AK46" s="168">
        <f>SUMIFS(IF($AF$3="NET",$AY$4:$AY$303,IF($AF$3="BRUT",$AZ$4:$AZ$303,$BA$4:$BA$303)),$AT$4:$AT$303,AK$2,$AU$4:$AU$303,AK$3,$AX$4:$AX$303,$AE46)</f>
        <v>0</v>
      </c>
      <c r="AL46" s="168">
        <f>SUMIFS(IF($AF$3="NET",$AY$4:$AY$303,IF($AF$3="BRUT",$AZ$4:$AZ$303,$BA$4:$BA$303)),$AT$4:$AT$303,AL$2,$AU$4:$AU$303,AL$3,$AX$4:$AX$303,$AE46)</f>
        <v>0</v>
      </c>
      <c r="AM46" s="168">
        <f>SUMIFS(IF($AF$3="NET",$AY$4:$AY$303,IF($AF$3="BRUT",$AZ$4:$AZ$303,$BA$4:$BA$303)),$AT$4:$AT$303,AM$2,$AU$4:$AU$303,AM$3,$AX$4:$AX$303,$AE46)</f>
        <v>0</v>
      </c>
      <c r="AN46" s="168">
        <f>SUMIFS(IF($AF$3="NET",$AY$4:$AY$303,IF($AF$3="BRUT",$AZ$4:$AZ$303,$BA$4:$BA$303)),$AT$4:$AT$303,AN$2,$AU$4:$AU$303,AN$3,$AX$4:$AX$303,$AE46)</f>
        <v>0</v>
      </c>
      <c r="AO46" s="168">
        <f>SUMIFS(IF($AF$3="NET",$AY$4:$AY$303,IF($AF$3="BRUT",$AZ$4:$AZ$303,$BA$4:$BA$303)),$AT$4:$AT$303,AO$2,$AU$4:$AU$303,AO$3,$AX$4:$AX$303,$AE46)</f>
        <v>0</v>
      </c>
      <c r="AP46" s="168">
        <f>SUMIFS(IF($AF$3="NET",$AY$4:$AY$303,IF($AF$3="BRUT",$AZ$4:$AZ$303,$BA$4:$BA$303)),$AT$4:$AT$303,AP$2,$AU$4:$AU$303,AP$3,$AX$4:$AX$303,$AE46)</f>
        <v>0</v>
      </c>
      <c r="AT46" t="str">
        <f>'Cognac 06-05'!$D$2</f>
        <v>Cognac</v>
      </c>
      <c r="AU46" s="155">
        <f>'Cognac 06-05'!$D$3</f>
        <v>45052</v>
      </c>
      <c r="AV46" t="str">
        <f>'Cognac 06-05'!C23</f>
        <v>ZIAR</v>
      </c>
      <c r="AW46" t="str">
        <f>'Cognac 06-05'!D23</f>
        <v>Bastien</v>
      </c>
      <c r="AX46" t="str">
        <f t="shared" si="20"/>
        <v>ZIAR Bastien</v>
      </c>
      <c r="AY46" s="179">
        <f>'Cognac 06-05'!AH23</f>
        <v>1</v>
      </c>
      <c r="AZ46" s="179">
        <f>'Cognac 06-05'!AM23</f>
        <v>1</v>
      </c>
      <c r="BA46" s="179">
        <f>'Cognac 06-05'!AR23</f>
        <v>1</v>
      </c>
    </row>
    <row r="47" spans="2:53" x14ac:dyDescent="0.25">
      <c r="B47" s="217">
        <v>44</v>
      </c>
      <c r="C47" s="215"/>
      <c r="D47" s="167">
        <f>SUM(E47:N47)</f>
        <v>0</v>
      </c>
      <c r="E47" s="168">
        <f>SUMIFS(IF($D$3="NET",$AY$4:$AY$303,IF($D$3="BRUT",$AZ$4:$AZ$303,$BA$4:$BA$303)),$AT$4:$AT$303,E$2,$AU$4:$AU$303,E$3,$AX$4:$AX$303,$C47)</f>
        <v>0</v>
      </c>
      <c r="F47" s="168">
        <f>SUMIFS(IF($D$3="NET",$AY$4:$AY$303,IF($D$3="BRUT",$AZ$4:$AZ$303,$BA$4:$BA$303)),$AT$4:$AT$303,F$2,$AU$4:$AU$303,F$3,$AX$4:$AX$303,$C47)</f>
        <v>0</v>
      </c>
      <c r="G47" s="168">
        <f>SUMIFS(IF($D$3="NET",$AY$4:$AY$303,IF($D$3="BRUT",$AZ$4:$AZ$303,$BA$4:$BA$303)),$AT$4:$AT$303,G$2,$AU$4:$AU$303,G$3,$AX$4:$AX$303,$C47)</f>
        <v>0</v>
      </c>
      <c r="H47" s="168">
        <f>SUMIFS(IF($D$3="NET",$AY$4:$AY$303,IF($D$3="BRUT",$AZ$4:$AZ$303,$BA$4:$BA$303)),$AT$4:$AT$303,H$2,$AU$4:$AU$303,H$3,$AX$4:$AX$303,$C47)</f>
        <v>0</v>
      </c>
      <c r="I47" s="168">
        <f>SUMIFS(IF($D$3="NET",$AY$4:$AY$303,IF($D$3="BRUT",$AZ$4:$AZ$303,$BA$4:$BA$303)),$AT$4:$AT$303,I$2,$AU$4:$AU$303,I$3,$AX$4:$AX$303,$C47)</f>
        <v>0</v>
      </c>
      <c r="J47" s="168">
        <f>SUMIFS(IF($D$3="NET",$AY$4:$AY$303,IF($D$3="BRUT",$AZ$4:$AZ$303,$BA$4:$BA$303)),$AT$4:$AT$303,J$2,$AU$4:$AU$303,J$3,$AX$4:$AX$303,$C47)</f>
        <v>0</v>
      </c>
      <c r="K47" s="168">
        <f>SUMIFS(IF($D$3="NET",$AY$4:$AY$303,IF($D$3="BRUT",$AZ$4:$AZ$303,$BA$4:$BA$303)),$AT$4:$AT$303,K$2,$AU$4:$AU$303,K$3,$AX$4:$AX$303,$C47)</f>
        <v>0</v>
      </c>
      <c r="L47" s="168">
        <f>SUMIFS(IF($D$3="NET",$AY$4:$AY$303,IF($D$3="BRUT",$AZ$4:$AZ$303,$BA$4:$BA$303)),$AT$4:$AT$303,L$2,$AU$4:$AU$303,L$3,$AX$4:$AX$303,$C47)</f>
        <v>0</v>
      </c>
      <c r="M47" s="168">
        <f>SUMIFS(IF($D$3="NET",$AY$4:$AY$303,IF($D$3="BRUT",$AZ$4:$AZ$303,$BA$4:$BA$303)),$AT$4:$AT$303,M$2,$AU$4:$AU$303,M$3,$AX$4:$AX$303,$C47)</f>
        <v>0</v>
      </c>
      <c r="N47" s="168">
        <f>SUMIFS(IF($D$3="NET",$AY$4:$AY$303,IF($D$3="BRUT",$AZ$4:$AZ$303,$BA$4:$BA$303)),$AT$4:$AT$303,N$2,$AU$4:$AU$303,N$3,$AX$4:$AX$303,$C47)</f>
        <v>0</v>
      </c>
      <c r="P47" s="217">
        <v>44</v>
      </c>
      <c r="Q47" s="215"/>
      <c r="R47" s="167">
        <f>SUM(S47:AB47)</f>
        <v>0</v>
      </c>
      <c r="S47" s="168">
        <f>SUMIFS(IF($R$3="NET",$AY$4:$AY$303,IF($R$3="BRUT",$AZ$4:$AZ$303,$BA$4:$BA$303)),$AT$4:$AT$303,S$2,$AU$4:$AU$303,S$3,$AX$4:$AX$303,$Q47)</f>
        <v>0</v>
      </c>
      <c r="T47" s="168">
        <f>SUMIFS(IF($R$3="NET",$AY$4:$AY$303,IF($R$3="BRUT",$AZ$4:$AZ$303,$BA$4:$BA$303)),$AT$4:$AT$303,T$2,$AU$4:$AU$303,T$3,$AX$4:$AX$303,$Q47)</f>
        <v>0</v>
      </c>
      <c r="U47" s="168">
        <f>SUMIFS(IF($R$3="NET",$AY$4:$AY$303,IF($R$3="BRUT",$AZ$4:$AZ$303,$BA$4:$BA$303)),$AT$4:$AT$303,U$2,$AU$4:$AU$303,U$3,$AX$4:$AX$303,$Q47)</f>
        <v>0</v>
      </c>
      <c r="V47" s="168">
        <f>SUMIFS(IF($R$3="NET",$AY$4:$AY$303,IF($R$3="BRUT",$AZ$4:$AZ$303,$BA$4:$BA$303)),$AT$4:$AT$303,V$2,$AU$4:$AU$303,V$3,$AX$4:$AX$303,$Q47)</f>
        <v>0</v>
      </c>
      <c r="W47" s="168">
        <f>SUMIFS(IF($R$3="NET",$AY$4:$AY$303,IF($R$3="BRUT",$AZ$4:$AZ$303,$BA$4:$BA$303)),$AT$4:$AT$303,W$2,$AU$4:$AU$303,W$3,$AX$4:$AX$303,$Q47)</f>
        <v>0</v>
      </c>
      <c r="X47" s="168">
        <f>SUMIFS(IF($R$3="NET",$AY$4:$AY$303,IF($R$3="BRUT",$AZ$4:$AZ$303,$BA$4:$BA$303)),$AT$4:$AT$303,X$2,$AU$4:$AU$303,X$3,$AX$4:$AX$303,$Q47)</f>
        <v>0</v>
      </c>
      <c r="Y47" s="168">
        <f>SUMIFS(IF($R$3="NET",$AY$4:$AY$303,IF($R$3="BRUT",$AZ$4:$AZ$303,$BA$4:$BA$303)),$AT$4:$AT$303,Y$2,$AU$4:$AU$303,Y$3,$AX$4:$AX$303,$Q47)</f>
        <v>0</v>
      </c>
      <c r="Z47" s="168">
        <f>SUMIFS(IF($R$3="NET",$AY$4:$AY$303,IF($R$3="BRUT",$AZ$4:$AZ$303,$BA$4:$BA$303)),$AT$4:$AT$303,Z$2,$AU$4:$AU$303,Z$3,$AX$4:$AX$303,$Q47)</f>
        <v>0</v>
      </c>
      <c r="AA47" s="168">
        <f>SUMIFS(IF($R$3="NET",$AY$4:$AY$303,IF($R$3="BRUT",$AZ$4:$AZ$303,$BA$4:$BA$303)),$AT$4:$AT$303,AA$2,$AU$4:$AU$303,AA$3,$AX$4:$AX$303,$Q47)</f>
        <v>0</v>
      </c>
      <c r="AB47" s="168">
        <f>SUMIFS(IF($R$3="NET",$AY$4:$AY$303,IF($R$3="BRUT",$AZ$4:$AZ$303,$BA$4:$BA$303)),$AT$4:$AT$303,AB$2,$AU$4:$AU$303,AB$3,$AX$4:$AX$303,$Q47)</f>
        <v>0</v>
      </c>
      <c r="AD47" s="217">
        <v>44</v>
      </c>
      <c r="AE47" s="215"/>
      <c r="AF47" s="167">
        <f>SUM(AG47:AP47)</f>
        <v>0</v>
      </c>
      <c r="AG47" s="168">
        <f>SUMIFS(IF($AF$3="NET",$AY$4:$AY$303,IF($AF$3="BRUT",$AZ$4:$AZ$303,$BA$4:$BA$303)),$AT$4:$AT$303,AG$2,$AU$4:$AU$303,AG$3,$AX$4:$AX$303,$AE47)</f>
        <v>0</v>
      </c>
      <c r="AH47" s="168">
        <f>SUMIFS(IF($AF$3="NET",$AY$4:$AY$303,IF($AF$3="BRUT",$AZ$4:$AZ$303,$BA$4:$BA$303)),$AT$4:$AT$303,AH$2,$AU$4:$AU$303,AH$3,$AX$4:$AX$303,$AE47)</f>
        <v>0</v>
      </c>
      <c r="AI47" s="168">
        <f>SUMIFS(IF($AF$3="NET",$AY$4:$AY$303,IF($AF$3="BRUT",$AZ$4:$AZ$303,$BA$4:$BA$303)),$AT$4:$AT$303,AI$2,$AU$4:$AU$303,AI$3,$AX$4:$AX$303,$AE47)</f>
        <v>0</v>
      </c>
      <c r="AJ47" s="168">
        <f>SUMIFS(IF($AF$3="NET",$AY$4:$AY$303,IF($AF$3="BRUT",$AZ$4:$AZ$303,$BA$4:$BA$303)),$AT$4:$AT$303,AJ$2,$AU$4:$AU$303,AJ$3,$AX$4:$AX$303,$AE47)</f>
        <v>0</v>
      </c>
      <c r="AK47" s="168">
        <f>SUMIFS(IF($AF$3="NET",$AY$4:$AY$303,IF($AF$3="BRUT",$AZ$4:$AZ$303,$BA$4:$BA$303)),$AT$4:$AT$303,AK$2,$AU$4:$AU$303,AK$3,$AX$4:$AX$303,$AE47)</f>
        <v>0</v>
      </c>
      <c r="AL47" s="168">
        <f>SUMIFS(IF($AF$3="NET",$AY$4:$AY$303,IF($AF$3="BRUT",$AZ$4:$AZ$303,$BA$4:$BA$303)),$AT$4:$AT$303,AL$2,$AU$4:$AU$303,AL$3,$AX$4:$AX$303,$AE47)</f>
        <v>0</v>
      </c>
      <c r="AM47" s="168">
        <f>SUMIFS(IF($AF$3="NET",$AY$4:$AY$303,IF($AF$3="BRUT",$AZ$4:$AZ$303,$BA$4:$BA$303)),$AT$4:$AT$303,AM$2,$AU$4:$AU$303,AM$3,$AX$4:$AX$303,$AE47)</f>
        <v>0</v>
      </c>
      <c r="AN47" s="168">
        <f>SUMIFS(IF($AF$3="NET",$AY$4:$AY$303,IF($AF$3="BRUT",$AZ$4:$AZ$303,$BA$4:$BA$303)),$AT$4:$AT$303,AN$2,$AU$4:$AU$303,AN$3,$AX$4:$AX$303,$AE47)</f>
        <v>0</v>
      </c>
      <c r="AO47" s="168">
        <f>SUMIFS(IF($AF$3="NET",$AY$4:$AY$303,IF($AF$3="BRUT",$AZ$4:$AZ$303,$BA$4:$BA$303)),$AT$4:$AT$303,AO$2,$AU$4:$AU$303,AO$3,$AX$4:$AX$303,$AE47)</f>
        <v>0</v>
      </c>
      <c r="AP47" s="168">
        <f>SUMIFS(IF($AF$3="NET",$AY$4:$AY$303,IF($AF$3="BRUT",$AZ$4:$AZ$303,$BA$4:$BA$303)),$AT$4:$AT$303,AP$2,$AU$4:$AU$303,AP$3,$AX$4:$AX$303,$AE47)</f>
        <v>0</v>
      </c>
      <c r="AT47" t="str">
        <f>'Cognac 06-05'!$D$2</f>
        <v>Cognac</v>
      </c>
      <c r="AU47" s="155">
        <f>'Cognac 06-05'!$D$3</f>
        <v>45052</v>
      </c>
      <c r="AV47">
        <f>'Cognac 06-05'!C24</f>
        <v>0</v>
      </c>
      <c r="AW47">
        <f>'Cognac 06-05'!D24</f>
        <v>0</v>
      </c>
      <c r="AX47" t="str">
        <f t="shared" si="20"/>
        <v>0 0</v>
      </c>
      <c r="AY47" s="1">
        <f>'Cognac 06-05'!AH24</f>
        <v>0</v>
      </c>
      <c r="AZ47" s="1">
        <f>'Cognac 06-05'!AM24</f>
        <v>0</v>
      </c>
      <c r="BA47" s="1">
        <f>'Cognac 06-05'!AR24</f>
        <v>0</v>
      </c>
    </row>
    <row r="48" spans="2:53" x14ac:dyDescent="0.25">
      <c r="B48" s="217">
        <v>45</v>
      </c>
      <c r="C48" s="215"/>
      <c r="D48" s="167">
        <f>SUM(E48:N48)</f>
        <v>0</v>
      </c>
      <c r="E48" s="168">
        <f>SUMIFS(IF($D$3="NET",$AY$4:$AY$303,IF($D$3="BRUT",$AZ$4:$AZ$303,$BA$4:$BA$303)),$AT$4:$AT$303,E$2,$AU$4:$AU$303,E$3,$AX$4:$AX$303,$C48)</f>
        <v>0</v>
      </c>
      <c r="F48" s="168">
        <f>SUMIFS(IF($D$3="NET",$AY$4:$AY$303,IF($D$3="BRUT",$AZ$4:$AZ$303,$BA$4:$BA$303)),$AT$4:$AT$303,F$2,$AU$4:$AU$303,F$3,$AX$4:$AX$303,$C48)</f>
        <v>0</v>
      </c>
      <c r="G48" s="168">
        <f>SUMIFS(IF($D$3="NET",$AY$4:$AY$303,IF($D$3="BRUT",$AZ$4:$AZ$303,$BA$4:$BA$303)),$AT$4:$AT$303,G$2,$AU$4:$AU$303,G$3,$AX$4:$AX$303,$C48)</f>
        <v>0</v>
      </c>
      <c r="H48" s="168">
        <f>SUMIFS(IF($D$3="NET",$AY$4:$AY$303,IF($D$3="BRUT",$AZ$4:$AZ$303,$BA$4:$BA$303)),$AT$4:$AT$303,H$2,$AU$4:$AU$303,H$3,$AX$4:$AX$303,$C48)</f>
        <v>0</v>
      </c>
      <c r="I48" s="168">
        <f>SUMIFS(IF($D$3="NET",$AY$4:$AY$303,IF($D$3="BRUT",$AZ$4:$AZ$303,$BA$4:$BA$303)),$AT$4:$AT$303,I$2,$AU$4:$AU$303,I$3,$AX$4:$AX$303,$C48)</f>
        <v>0</v>
      </c>
      <c r="J48" s="168">
        <f>SUMIFS(IF($D$3="NET",$AY$4:$AY$303,IF($D$3="BRUT",$AZ$4:$AZ$303,$BA$4:$BA$303)),$AT$4:$AT$303,J$2,$AU$4:$AU$303,J$3,$AX$4:$AX$303,$C48)</f>
        <v>0</v>
      </c>
      <c r="K48" s="168">
        <f>SUMIFS(IF($D$3="NET",$AY$4:$AY$303,IF($D$3="BRUT",$AZ$4:$AZ$303,$BA$4:$BA$303)),$AT$4:$AT$303,K$2,$AU$4:$AU$303,K$3,$AX$4:$AX$303,$C48)</f>
        <v>0</v>
      </c>
      <c r="L48" s="168">
        <f>SUMIFS(IF($D$3="NET",$AY$4:$AY$303,IF($D$3="BRUT",$AZ$4:$AZ$303,$BA$4:$BA$303)),$AT$4:$AT$303,L$2,$AU$4:$AU$303,L$3,$AX$4:$AX$303,$C48)</f>
        <v>0</v>
      </c>
      <c r="M48" s="168">
        <f>SUMIFS(IF($D$3="NET",$AY$4:$AY$303,IF($D$3="BRUT",$AZ$4:$AZ$303,$BA$4:$BA$303)),$AT$4:$AT$303,M$2,$AU$4:$AU$303,M$3,$AX$4:$AX$303,$C48)</f>
        <v>0</v>
      </c>
      <c r="N48" s="168">
        <f>SUMIFS(IF($D$3="NET",$AY$4:$AY$303,IF($D$3="BRUT",$AZ$4:$AZ$303,$BA$4:$BA$303)),$AT$4:$AT$303,N$2,$AU$4:$AU$303,N$3,$AX$4:$AX$303,$C48)</f>
        <v>0</v>
      </c>
      <c r="P48" s="217">
        <v>45</v>
      </c>
      <c r="Q48" s="215"/>
      <c r="R48" s="167">
        <f>SUM(S48:AB48)</f>
        <v>0</v>
      </c>
      <c r="S48" s="168">
        <f>SUMIFS(IF($R$3="NET",$AY$4:$AY$303,IF($R$3="BRUT",$AZ$4:$AZ$303,$BA$4:$BA$303)),$AT$4:$AT$303,S$2,$AU$4:$AU$303,S$3,$AX$4:$AX$303,$Q48)</f>
        <v>0</v>
      </c>
      <c r="T48" s="168">
        <f>SUMIFS(IF($R$3="NET",$AY$4:$AY$303,IF($R$3="BRUT",$AZ$4:$AZ$303,$BA$4:$BA$303)),$AT$4:$AT$303,T$2,$AU$4:$AU$303,T$3,$AX$4:$AX$303,$Q48)</f>
        <v>0</v>
      </c>
      <c r="U48" s="168">
        <f>SUMIFS(IF($R$3="NET",$AY$4:$AY$303,IF($R$3="BRUT",$AZ$4:$AZ$303,$BA$4:$BA$303)),$AT$4:$AT$303,U$2,$AU$4:$AU$303,U$3,$AX$4:$AX$303,$Q48)</f>
        <v>0</v>
      </c>
      <c r="V48" s="168">
        <f>SUMIFS(IF($R$3="NET",$AY$4:$AY$303,IF($R$3="BRUT",$AZ$4:$AZ$303,$BA$4:$BA$303)),$AT$4:$AT$303,V$2,$AU$4:$AU$303,V$3,$AX$4:$AX$303,$Q48)</f>
        <v>0</v>
      </c>
      <c r="W48" s="168">
        <f>SUMIFS(IF($R$3="NET",$AY$4:$AY$303,IF($R$3="BRUT",$AZ$4:$AZ$303,$BA$4:$BA$303)),$AT$4:$AT$303,W$2,$AU$4:$AU$303,W$3,$AX$4:$AX$303,$Q48)</f>
        <v>0</v>
      </c>
      <c r="X48" s="168">
        <f>SUMIFS(IF($R$3="NET",$AY$4:$AY$303,IF($R$3="BRUT",$AZ$4:$AZ$303,$BA$4:$BA$303)),$AT$4:$AT$303,X$2,$AU$4:$AU$303,X$3,$AX$4:$AX$303,$Q48)</f>
        <v>0</v>
      </c>
      <c r="Y48" s="168">
        <f>SUMIFS(IF($R$3="NET",$AY$4:$AY$303,IF($R$3="BRUT",$AZ$4:$AZ$303,$BA$4:$BA$303)),$AT$4:$AT$303,Y$2,$AU$4:$AU$303,Y$3,$AX$4:$AX$303,$Q48)</f>
        <v>0</v>
      </c>
      <c r="Z48" s="168">
        <f>SUMIFS(IF($R$3="NET",$AY$4:$AY$303,IF($R$3="BRUT",$AZ$4:$AZ$303,$BA$4:$BA$303)),$AT$4:$AT$303,Z$2,$AU$4:$AU$303,Z$3,$AX$4:$AX$303,$Q48)</f>
        <v>0</v>
      </c>
      <c r="AA48" s="168">
        <f>SUMIFS(IF($R$3="NET",$AY$4:$AY$303,IF($R$3="BRUT",$AZ$4:$AZ$303,$BA$4:$BA$303)),$AT$4:$AT$303,AA$2,$AU$4:$AU$303,AA$3,$AX$4:$AX$303,$Q48)</f>
        <v>0</v>
      </c>
      <c r="AB48" s="168">
        <f>SUMIFS(IF($R$3="NET",$AY$4:$AY$303,IF($R$3="BRUT",$AZ$4:$AZ$303,$BA$4:$BA$303)),$AT$4:$AT$303,AB$2,$AU$4:$AU$303,AB$3,$AX$4:$AX$303,$Q48)</f>
        <v>0</v>
      </c>
      <c r="AD48" s="217">
        <v>45</v>
      </c>
      <c r="AE48" s="215"/>
      <c r="AF48" s="167">
        <f>SUM(AG48:AP48)</f>
        <v>0</v>
      </c>
      <c r="AG48" s="168">
        <f>SUMIFS(IF($AF$3="NET",$AY$4:$AY$303,IF($AF$3="BRUT",$AZ$4:$AZ$303,$BA$4:$BA$303)),$AT$4:$AT$303,AG$2,$AU$4:$AU$303,AG$3,$AX$4:$AX$303,$AE48)</f>
        <v>0</v>
      </c>
      <c r="AH48" s="168">
        <f>SUMIFS(IF($AF$3="NET",$AY$4:$AY$303,IF($AF$3="BRUT",$AZ$4:$AZ$303,$BA$4:$BA$303)),$AT$4:$AT$303,AH$2,$AU$4:$AU$303,AH$3,$AX$4:$AX$303,$AE48)</f>
        <v>0</v>
      </c>
      <c r="AI48" s="168">
        <f>SUMIFS(IF($AF$3="NET",$AY$4:$AY$303,IF($AF$3="BRUT",$AZ$4:$AZ$303,$BA$4:$BA$303)),$AT$4:$AT$303,AI$2,$AU$4:$AU$303,AI$3,$AX$4:$AX$303,$AE48)</f>
        <v>0</v>
      </c>
      <c r="AJ48" s="168">
        <f>SUMIFS(IF($AF$3="NET",$AY$4:$AY$303,IF($AF$3="BRUT",$AZ$4:$AZ$303,$BA$4:$BA$303)),$AT$4:$AT$303,AJ$2,$AU$4:$AU$303,AJ$3,$AX$4:$AX$303,$AE48)</f>
        <v>0</v>
      </c>
      <c r="AK48" s="168">
        <f>SUMIFS(IF($AF$3="NET",$AY$4:$AY$303,IF($AF$3="BRUT",$AZ$4:$AZ$303,$BA$4:$BA$303)),$AT$4:$AT$303,AK$2,$AU$4:$AU$303,AK$3,$AX$4:$AX$303,$AE48)</f>
        <v>0</v>
      </c>
      <c r="AL48" s="168">
        <f>SUMIFS(IF($AF$3="NET",$AY$4:$AY$303,IF($AF$3="BRUT",$AZ$4:$AZ$303,$BA$4:$BA$303)),$AT$4:$AT$303,AL$2,$AU$4:$AU$303,AL$3,$AX$4:$AX$303,$AE48)</f>
        <v>0</v>
      </c>
      <c r="AM48" s="168">
        <f>SUMIFS(IF($AF$3="NET",$AY$4:$AY$303,IF($AF$3="BRUT",$AZ$4:$AZ$303,$BA$4:$BA$303)),$AT$4:$AT$303,AM$2,$AU$4:$AU$303,AM$3,$AX$4:$AX$303,$AE48)</f>
        <v>0</v>
      </c>
      <c r="AN48" s="168">
        <f>SUMIFS(IF($AF$3="NET",$AY$4:$AY$303,IF($AF$3="BRUT",$AZ$4:$AZ$303,$BA$4:$BA$303)),$AT$4:$AT$303,AN$2,$AU$4:$AU$303,AN$3,$AX$4:$AX$303,$AE48)</f>
        <v>0</v>
      </c>
      <c r="AO48" s="168">
        <f>SUMIFS(IF($AF$3="NET",$AY$4:$AY$303,IF($AF$3="BRUT",$AZ$4:$AZ$303,$BA$4:$BA$303)),$AT$4:$AT$303,AO$2,$AU$4:$AU$303,AO$3,$AX$4:$AX$303,$AE48)</f>
        <v>0</v>
      </c>
      <c r="AP48" s="168">
        <f>SUMIFS(IF($AF$3="NET",$AY$4:$AY$303,IF($AF$3="BRUT",$AZ$4:$AZ$303,$BA$4:$BA$303)),$AT$4:$AT$303,AP$2,$AU$4:$AU$303,AP$3,$AX$4:$AX$303,$AE48)</f>
        <v>0</v>
      </c>
      <c r="AT48" t="str">
        <f>'Cognac 06-05'!$D$2</f>
        <v>Cognac</v>
      </c>
      <c r="AU48" s="155">
        <f>'Cognac 06-05'!$D$3</f>
        <v>45052</v>
      </c>
      <c r="AV48">
        <f>'Cognac 06-05'!C25</f>
        <v>0</v>
      </c>
      <c r="AW48">
        <f>'Cognac 06-05'!D25</f>
        <v>0</v>
      </c>
      <c r="AX48" t="str">
        <f t="shared" si="20"/>
        <v>0 0</v>
      </c>
      <c r="AY48" s="1">
        <f>'Cognac 06-05'!AH25</f>
        <v>0</v>
      </c>
      <c r="AZ48" s="1">
        <f>'Cognac 06-05'!AM25</f>
        <v>0</v>
      </c>
      <c r="BA48" s="1">
        <f>'Cognac 06-05'!AR25</f>
        <v>0</v>
      </c>
    </row>
    <row r="49" spans="2:53" x14ac:dyDescent="0.25">
      <c r="B49" s="217">
        <v>46</v>
      </c>
      <c r="C49" s="215"/>
      <c r="D49" s="167">
        <f>SUM(E49:N49)</f>
        <v>0</v>
      </c>
      <c r="E49" s="168">
        <f>SUMIFS(IF($D$3="NET",$AY$4:$AY$303,IF($D$3="BRUT",$AZ$4:$AZ$303,$BA$4:$BA$303)),$AT$4:$AT$303,E$2,$AU$4:$AU$303,E$3,$AX$4:$AX$303,$C49)</f>
        <v>0</v>
      </c>
      <c r="F49" s="168">
        <f>SUMIFS(IF($D$3="NET",$AY$4:$AY$303,IF($D$3="BRUT",$AZ$4:$AZ$303,$BA$4:$BA$303)),$AT$4:$AT$303,F$2,$AU$4:$AU$303,F$3,$AX$4:$AX$303,$C49)</f>
        <v>0</v>
      </c>
      <c r="G49" s="168">
        <f>SUMIFS(IF($D$3="NET",$AY$4:$AY$303,IF($D$3="BRUT",$AZ$4:$AZ$303,$BA$4:$BA$303)),$AT$4:$AT$303,G$2,$AU$4:$AU$303,G$3,$AX$4:$AX$303,$C49)</f>
        <v>0</v>
      </c>
      <c r="H49" s="168">
        <f>SUMIFS(IF($D$3="NET",$AY$4:$AY$303,IF($D$3="BRUT",$AZ$4:$AZ$303,$BA$4:$BA$303)),$AT$4:$AT$303,H$2,$AU$4:$AU$303,H$3,$AX$4:$AX$303,$C49)</f>
        <v>0</v>
      </c>
      <c r="I49" s="168">
        <f>SUMIFS(IF($D$3="NET",$AY$4:$AY$303,IF($D$3="BRUT",$AZ$4:$AZ$303,$BA$4:$BA$303)),$AT$4:$AT$303,I$2,$AU$4:$AU$303,I$3,$AX$4:$AX$303,$C49)</f>
        <v>0</v>
      </c>
      <c r="J49" s="168">
        <f>SUMIFS(IF($D$3="NET",$AY$4:$AY$303,IF($D$3="BRUT",$AZ$4:$AZ$303,$BA$4:$BA$303)),$AT$4:$AT$303,J$2,$AU$4:$AU$303,J$3,$AX$4:$AX$303,$C49)</f>
        <v>0</v>
      </c>
      <c r="K49" s="168">
        <f>SUMIFS(IF($D$3="NET",$AY$4:$AY$303,IF($D$3="BRUT",$AZ$4:$AZ$303,$BA$4:$BA$303)),$AT$4:$AT$303,K$2,$AU$4:$AU$303,K$3,$AX$4:$AX$303,$C49)</f>
        <v>0</v>
      </c>
      <c r="L49" s="168">
        <f>SUMIFS(IF($D$3="NET",$AY$4:$AY$303,IF($D$3="BRUT",$AZ$4:$AZ$303,$BA$4:$BA$303)),$AT$4:$AT$303,L$2,$AU$4:$AU$303,L$3,$AX$4:$AX$303,$C49)</f>
        <v>0</v>
      </c>
      <c r="M49" s="168">
        <f>SUMIFS(IF($D$3="NET",$AY$4:$AY$303,IF($D$3="BRUT",$AZ$4:$AZ$303,$BA$4:$BA$303)),$AT$4:$AT$303,M$2,$AU$4:$AU$303,M$3,$AX$4:$AX$303,$C49)</f>
        <v>0</v>
      </c>
      <c r="N49" s="168">
        <f>SUMIFS(IF($D$3="NET",$AY$4:$AY$303,IF($D$3="BRUT",$AZ$4:$AZ$303,$BA$4:$BA$303)),$AT$4:$AT$303,N$2,$AU$4:$AU$303,N$3,$AX$4:$AX$303,$C49)</f>
        <v>0</v>
      </c>
      <c r="P49" s="217">
        <v>46</v>
      </c>
      <c r="Q49" s="215"/>
      <c r="R49" s="167">
        <f>SUM(S49:AB49)</f>
        <v>0</v>
      </c>
      <c r="S49" s="168">
        <f>SUMIFS(IF($R$3="NET",$AY$4:$AY$303,IF($R$3="BRUT",$AZ$4:$AZ$303,$BA$4:$BA$303)),$AT$4:$AT$303,S$2,$AU$4:$AU$303,S$3,$AX$4:$AX$303,$Q49)</f>
        <v>0</v>
      </c>
      <c r="T49" s="168">
        <f>SUMIFS(IF($R$3="NET",$AY$4:$AY$303,IF($R$3="BRUT",$AZ$4:$AZ$303,$BA$4:$BA$303)),$AT$4:$AT$303,T$2,$AU$4:$AU$303,T$3,$AX$4:$AX$303,$Q49)</f>
        <v>0</v>
      </c>
      <c r="U49" s="168">
        <f>SUMIFS(IF($R$3="NET",$AY$4:$AY$303,IF($R$3="BRUT",$AZ$4:$AZ$303,$BA$4:$BA$303)),$AT$4:$AT$303,U$2,$AU$4:$AU$303,U$3,$AX$4:$AX$303,$Q49)</f>
        <v>0</v>
      </c>
      <c r="V49" s="168">
        <f>SUMIFS(IF($R$3="NET",$AY$4:$AY$303,IF($R$3="BRUT",$AZ$4:$AZ$303,$BA$4:$BA$303)),$AT$4:$AT$303,V$2,$AU$4:$AU$303,V$3,$AX$4:$AX$303,$Q49)</f>
        <v>0</v>
      </c>
      <c r="W49" s="168">
        <f>SUMIFS(IF($R$3="NET",$AY$4:$AY$303,IF($R$3="BRUT",$AZ$4:$AZ$303,$BA$4:$BA$303)),$AT$4:$AT$303,W$2,$AU$4:$AU$303,W$3,$AX$4:$AX$303,$Q49)</f>
        <v>0</v>
      </c>
      <c r="X49" s="168">
        <f>SUMIFS(IF($R$3="NET",$AY$4:$AY$303,IF($R$3="BRUT",$AZ$4:$AZ$303,$BA$4:$BA$303)),$AT$4:$AT$303,X$2,$AU$4:$AU$303,X$3,$AX$4:$AX$303,$Q49)</f>
        <v>0</v>
      </c>
      <c r="Y49" s="168">
        <f>SUMIFS(IF($R$3="NET",$AY$4:$AY$303,IF($R$3="BRUT",$AZ$4:$AZ$303,$BA$4:$BA$303)),$AT$4:$AT$303,Y$2,$AU$4:$AU$303,Y$3,$AX$4:$AX$303,$Q49)</f>
        <v>0</v>
      </c>
      <c r="Z49" s="168">
        <f>SUMIFS(IF($R$3="NET",$AY$4:$AY$303,IF($R$3="BRUT",$AZ$4:$AZ$303,$BA$4:$BA$303)),$AT$4:$AT$303,Z$2,$AU$4:$AU$303,Z$3,$AX$4:$AX$303,$Q49)</f>
        <v>0</v>
      </c>
      <c r="AA49" s="168">
        <f>SUMIFS(IF($R$3="NET",$AY$4:$AY$303,IF($R$3="BRUT",$AZ$4:$AZ$303,$BA$4:$BA$303)),$AT$4:$AT$303,AA$2,$AU$4:$AU$303,AA$3,$AX$4:$AX$303,$Q49)</f>
        <v>0</v>
      </c>
      <c r="AB49" s="168">
        <f>SUMIFS(IF($R$3="NET",$AY$4:$AY$303,IF($R$3="BRUT",$AZ$4:$AZ$303,$BA$4:$BA$303)),$AT$4:$AT$303,AB$2,$AU$4:$AU$303,AB$3,$AX$4:$AX$303,$Q49)</f>
        <v>0</v>
      </c>
      <c r="AD49" s="217">
        <v>46</v>
      </c>
      <c r="AE49" s="215"/>
      <c r="AF49" s="167">
        <f>SUM(AG49:AP49)</f>
        <v>0</v>
      </c>
      <c r="AG49" s="168">
        <f>SUMIFS(IF($AF$3="NET",$AY$4:$AY$303,IF($AF$3="BRUT",$AZ$4:$AZ$303,$BA$4:$BA$303)),$AT$4:$AT$303,AG$2,$AU$4:$AU$303,AG$3,$AX$4:$AX$303,$AE49)</f>
        <v>0</v>
      </c>
      <c r="AH49" s="168">
        <f>SUMIFS(IF($AF$3="NET",$AY$4:$AY$303,IF($AF$3="BRUT",$AZ$4:$AZ$303,$BA$4:$BA$303)),$AT$4:$AT$303,AH$2,$AU$4:$AU$303,AH$3,$AX$4:$AX$303,$AE49)</f>
        <v>0</v>
      </c>
      <c r="AI49" s="168">
        <f>SUMIFS(IF($AF$3="NET",$AY$4:$AY$303,IF($AF$3="BRUT",$AZ$4:$AZ$303,$BA$4:$BA$303)),$AT$4:$AT$303,AI$2,$AU$4:$AU$303,AI$3,$AX$4:$AX$303,$AE49)</f>
        <v>0</v>
      </c>
      <c r="AJ49" s="168">
        <f>SUMIFS(IF($AF$3="NET",$AY$4:$AY$303,IF($AF$3="BRUT",$AZ$4:$AZ$303,$BA$4:$BA$303)),$AT$4:$AT$303,AJ$2,$AU$4:$AU$303,AJ$3,$AX$4:$AX$303,$AE49)</f>
        <v>0</v>
      </c>
      <c r="AK49" s="168">
        <f>SUMIFS(IF($AF$3="NET",$AY$4:$AY$303,IF($AF$3="BRUT",$AZ$4:$AZ$303,$BA$4:$BA$303)),$AT$4:$AT$303,AK$2,$AU$4:$AU$303,AK$3,$AX$4:$AX$303,$AE49)</f>
        <v>0</v>
      </c>
      <c r="AL49" s="168">
        <f>SUMIFS(IF($AF$3="NET",$AY$4:$AY$303,IF($AF$3="BRUT",$AZ$4:$AZ$303,$BA$4:$BA$303)),$AT$4:$AT$303,AL$2,$AU$4:$AU$303,AL$3,$AX$4:$AX$303,$AE49)</f>
        <v>0</v>
      </c>
      <c r="AM49" s="168">
        <f>SUMIFS(IF($AF$3="NET",$AY$4:$AY$303,IF($AF$3="BRUT",$AZ$4:$AZ$303,$BA$4:$BA$303)),$AT$4:$AT$303,AM$2,$AU$4:$AU$303,AM$3,$AX$4:$AX$303,$AE49)</f>
        <v>0</v>
      </c>
      <c r="AN49" s="168">
        <f>SUMIFS(IF($AF$3="NET",$AY$4:$AY$303,IF($AF$3="BRUT",$AZ$4:$AZ$303,$BA$4:$BA$303)),$AT$4:$AT$303,AN$2,$AU$4:$AU$303,AN$3,$AX$4:$AX$303,$AE49)</f>
        <v>0</v>
      </c>
      <c r="AO49" s="168">
        <f>SUMIFS(IF($AF$3="NET",$AY$4:$AY$303,IF($AF$3="BRUT",$AZ$4:$AZ$303,$BA$4:$BA$303)),$AT$4:$AT$303,AO$2,$AU$4:$AU$303,AO$3,$AX$4:$AX$303,$AE49)</f>
        <v>0</v>
      </c>
      <c r="AP49" s="168">
        <f>SUMIFS(IF($AF$3="NET",$AY$4:$AY$303,IF($AF$3="BRUT",$AZ$4:$AZ$303,$BA$4:$BA$303)),$AT$4:$AT$303,AP$2,$AU$4:$AU$303,AP$3,$AX$4:$AX$303,$AE49)</f>
        <v>0</v>
      </c>
      <c r="AT49" t="str">
        <f>'Cognac 06-05'!$D$2</f>
        <v>Cognac</v>
      </c>
      <c r="AU49" s="155">
        <f>'Cognac 06-05'!$D$3</f>
        <v>45052</v>
      </c>
      <c r="AV49">
        <f>'Cognac 06-05'!C26</f>
        <v>0</v>
      </c>
      <c r="AW49">
        <f>'Cognac 06-05'!D26</f>
        <v>0</v>
      </c>
      <c r="AX49" t="str">
        <f t="shared" si="20"/>
        <v>0 0</v>
      </c>
      <c r="AY49" s="1">
        <f>'Cognac 06-05'!AH26</f>
        <v>0</v>
      </c>
      <c r="AZ49" s="1">
        <f>'Cognac 06-05'!AM26</f>
        <v>0</v>
      </c>
      <c r="BA49" s="1">
        <f>'Cognac 06-05'!AR26</f>
        <v>0</v>
      </c>
    </row>
    <row r="50" spans="2:53" x14ac:dyDescent="0.25">
      <c r="B50" s="217">
        <v>47</v>
      </c>
      <c r="C50" s="215"/>
      <c r="D50" s="167">
        <f>SUM(E50:N50)</f>
        <v>0</v>
      </c>
      <c r="E50" s="168">
        <f>SUMIFS(IF($D$3="NET",$AY$4:$AY$303,IF($D$3="BRUT",$AZ$4:$AZ$303,$BA$4:$BA$303)),$AT$4:$AT$303,E$2,$AU$4:$AU$303,E$3,$AX$4:$AX$303,$C50)</f>
        <v>0</v>
      </c>
      <c r="F50" s="168">
        <f>SUMIFS(IF($D$3="NET",$AY$4:$AY$303,IF($D$3="BRUT",$AZ$4:$AZ$303,$BA$4:$BA$303)),$AT$4:$AT$303,F$2,$AU$4:$AU$303,F$3,$AX$4:$AX$303,$C50)</f>
        <v>0</v>
      </c>
      <c r="G50" s="168">
        <f>SUMIFS(IF($D$3="NET",$AY$4:$AY$303,IF($D$3="BRUT",$AZ$4:$AZ$303,$BA$4:$BA$303)),$AT$4:$AT$303,G$2,$AU$4:$AU$303,G$3,$AX$4:$AX$303,$C50)</f>
        <v>0</v>
      </c>
      <c r="H50" s="168">
        <f>SUMIFS(IF($D$3="NET",$AY$4:$AY$303,IF($D$3="BRUT",$AZ$4:$AZ$303,$BA$4:$BA$303)),$AT$4:$AT$303,H$2,$AU$4:$AU$303,H$3,$AX$4:$AX$303,$C50)</f>
        <v>0</v>
      </c>
      <c r="I50" s="168">
        <f>SUMIFS(IF($D$3="NET",$AY$4:$AY$303,IF($D$3="BRUT",$AZ$4:$AZ$303,$BA$4:$BA$303)),$AT$4:$AT$303,I$2,$AU$4:$AU$303,I$3,$AX$4:$AX$303,$C50)</f>
        <v>0</v>
      </c>
      <c r="J50" s="168">
        <f>SUMIFS(IF($D$3="NET",$AY$4:$AY$303,IF($D$3="BRUT",$AZ$4:$AZ$303,$BA$4:$BA$303)),$AT$4:$AT$303,J$2,$AU$4:$AU$303,J$3,$AX$4:$AX$303,$C50)</f>
        <v>0</v>
      </c>
      <c r="K50" s="168">
        <f>SUMIFS(IF($D$3="NET",$AY$4:$AY$303,IF($D$3="BRUT",$AZ$4:$AZ$303,$BA$4:$BA$303)),$AT$4:$AT$303,K$2,$AU$4:$AU$303,K$3,$AX$4:$AX$303,$C50)</f>
        <v>0</v>
      </c>
      <c r="L50" s="168">
        <f>SUMIFS(IF($D$3="NET",$AY$4:$AY$303,IF($D$3="BRUT",$AZ$4:$AZ$303,$BA$4:$BA$303)),$AT$4:$AT$303,L$2,$AU$4:$AU$303,L$3,$AX$4:$AX$303,$C50)</f>
        <v>0</v>
      </c>
      <c r="M50" s="168">
        <f>SUMIFS(IF($D$3="NET",$AY$4:$AY$303,IF($D$3="BRUT",$AZ$4:$AZ$303,$BA$4:$BA$303)),$AT$4:$AT$303,M$2,$AU$4:$AU$303,M$3,$AX$4:$AX$303,$C50)</f>
        <v>0</v>
      </c>
      <c r="N50" s="168">
        <f>SUMIFS(IF($D$3="NET",$AY$4:$AY$303,IF($D$3="BRUT",$AZ$4:$AZ$303,$BA$4:$BA$303)),$AT$4:$AT$303,N$2,$AU$4:$AU$303,N$3,$AX$4:$AX$303,$C50)</f>
        <v>0</v>
      </c>
      <c r="P50" s="217">
        <v>47</v>
      </c>
      <c r="Q50" s="215"/>
      <c r="R50" s="167">
        <f>SUM(S50:AB50)</f>
        <v>0</v>
      </c>
      <c r="S50" s="168">
        <f>SUMIFS(IF($R$3="NET",$AY$4:$AY$303,IF($R$3="BRUT",$AZ$4:$AZ$303,$BA$4:$BA$303)),$AT$4:$AT$303,S$2,$AU$4:$AU$303,S$3,$AX$4:$AX$303,$Q50)</f>
        <v>0</v>
      </c>
      <c r="T50" s="168">
        <f>SUMIFS(IF($R$3="NET",$AY$4:$AY$303,IF($R$3="BRUT",$AZ$4:$AZ$303,$BA$4:$BA$303)),$AT$4:$AT$303,T$2,$AU$4:$AU$303,T$3,$AX$4:$AX$303,$Q50)</f>
        <v>0</v>
      </c>
      <c r="U50" s="168">
        <f>SUMIFS(IF($R$3="NET",$AY$4:$AY$303,IF($R$3="BRUT",$AZ$4:$AZ$303,$BA$4:$BA$303)),$AT$4:$AT$303,U$2,$AU$4:$AU$303,U$3,$AX$4:$AX$303,$Q50)</f>
        <v>0</v>
      </c>
      <c r="V50" s="168">
        <f>SUMIFS(IF($R$3="NET",$AY$4:$AY$303,IF($R$3="BRUT",$AZ$4:$AZ$303,$BA$4:$BA$303)),$AT$4:$AT$303,V$2,$AU$4:$AU$303,V$3,$AX$4:$AX$303,$Q50)</f>
        <v>0</v>
      </c>
      <c r="W50" s="168">
        <f>SUMIFS(IF($R$3="NET",$AY$4:$AY$303,IF($R$3="BRUT",$AZ$4:$AZ$303,$BA$4:$BA$303)),$AT$4:$AT$303,W$2,$AU$4:$AU$303,W$3,$AX$4:$AX$303,$Q50)</f>
        <v>0</v>
      </c>
      <c r="X50" s="168">
        <f>SUMIFS(IF($R$3="NET",$AY$4:$AY$303,IF($R$3="BRUT",$AZ$4:$AZ$303,$BA$4:$BA$303)),$AT$4:$AT$303,X$2,$AU$4:$AU$303,X$3,$AX$4:$AX$303,$Q50)</f>
        <v>0</v>
      </c>
      <c r="Y50" s="168">
        <f>SUMIFS(IF($R$3="NET",$AY$4:$AY$303,IF($R$3="BRUT",$AZ$4:$AZ$303,$BA$4:$BA$303)),$AT$4:$AT$303,Y$2,$AU$4:$AU$303,Y$3,$AX$4:$AX$303,$Q50)</f>
        <v>0</v>
      </c>
      <c r="Z50" s="168">
        <f>SUMIFS(IF($R$3="NET",$AY$4:$AY$303,IF($R$3="BRUT",$AZ$4:$AZ$303,$BA$4:$BA$303)),$AT$4:$AT$303,Z$2,$AU$4:$AU$303,Z$3,$AX$4:$AX$303,$Q50)</f>
        <v>0</v>
      </c>
      <c r="AA50" s="168">
        <f>SUMIFS(IF($R$3="NET",$AY$4:$AY$303,IF($R$3="BRUT",$AZ$4:$AZ$303,$BA$4:$BA$303)),$AT$4:$AT$303,AA$2,$AU$4:$AU$303,AA$3,$AX$4:$AX$303,$Q50)</f>
        <v>0</v>
      </c>
      <c r="AB50" s="168">
        <f>SUMIFS(IF($R$3="NET",$AY$4:$AY$303,IF($R$3="BRUT",$AZ$4:$AZ$303,$BA$4:$BA$303)),$AT$4:$AT$303,AB$2,$AU$4:$AU$303,AB$3,$AX$4:$AX$303,$Q50)</f>
        <v>0</v>
      </c>
      <c r="AD50" s="217">
        <v>47</v>
      </c>
      <c r="AE50" s="215"/>
      <c r="AF50" s="167">
        <f>SUM(AG50:AP50)</f>
        <v>0</v>
      </c>
      <c r="AG50" s="168">
        <f>SUMIFS(IF($AF$3="NET",$AY$4:$AY$303,IF($AF$3="BRUT",$AZ$4:$AZ$303,$BA$4:$BA$303)),$AT$4:$AT$303,AG$2,$AU$4:$AU$303,AG$3,$AX$4:$AX$303,$AE50)</f>
        <v>0</v>
      </c>
      <c r="AH50" s="168">
        <f>SUMIFS(IF($AF$3="NET",$AY$4:$AY$303,IF($AF$3="BRUT",$AZ$4:$AZ$303,$BA$4:$BA$303)),$AT$4:$AT$303,AH$2,$AU$4:$AU$303,AH$3,$AX$4:$AX$303,$AE50)</f>
        <v>0</v>
      </c>
      <c r="AI50" s="168">
        <f>SUMIFS(IF($AF$3="NET",$AY$4:$AY$303,IF($AF$3="BRUT",$AZ$4:$AZ$303,$BA$4:$BA$303)),$AT$4:$AT$303,AI$2,$AU$4:$AU$303,AI$3,$AX$4:$AX$303,$AE50)</f>
        <v>0</v>
      </c>
      <c r="AJ50" s="168">
        <f>SUMIFS(IF($AF$3="NET",$AY$4:$AY$303,IF($AF$3="BRUT",$AZ$4:$AZ$303,$BA$4:$BA$303)),$AT$4:$AT$303,AJ$2,$AU$4:$AU$303,AJ$3,$AX$4:$AX$303,$AE50)</f>
        <v>0</v>
      </c>
      <c r="AK50" s="168">
        <f>SUMIFS(IF($AF$3="NET",$AY$4:$AY$303,IF($AF$3="BRUT",$AZ$4:$AZ$303,$BA$4:$BA$303)),$AT$4:$AT$303,AK$2,$AU$4:$AU$303,AK$3,$AX$4:$AX$303,$AE50)</f>
        <v>0</v>
      </c>
      <c r="AL50" s="168">
        <f>SUMIFS(IF($AF$3="NET",$AY$4:$AY$303,IF($AF$3="BRUT",$AZ$4:$AZ$303,$BA$4:$BA$303)),$AT$4:$AT$303,AL$2,$AU$4:$AU$303,AL$3,$AX$4:$AX$303,$AE50)</f>
        <v>0</v>
      </c>
      <c r="AM50" s="168">
        <f>SUMIFS(IF($AF$3="NET",$AY$4:$AY$303,IF($AF$3="BRUT",$AZ$4:$AZ$303,$BA$4:$BA$303)),$AT$4:$AT$303,AM$2,$AU$4:$AU$303,AM$3,$AX$4:$AX$303,$AE50)</f>
        <v>0</v>
      </c>
      <c r="AN50" s="168">
        <f>SUMIFS(IF($AF$3="NET",$AY$4:$AY$303,IF($AF$3="BRUT",$AZ$4:$AZ$303,$BA$4:$BA$303)),$AT$4:$AT$303,AN$2,$AU$4:$AU$303,AN$3,$AX$4:$AX$303,$AE50)</f>
        <v>0</v>
      </c>
      <c r="AO50" s="168">
        <f>SUMIFS(IF($AF$3="NET",$AY$4:$AY$303,IF($AF$3="BRUT",$AZ$4:$AZ$303,$BA$4:$BA$303)),$AT$4:$AT$303,AO$2,$AU$4:$AU$303,AO$3,$AX$4:$AX$303,$AE50)</f>
        <v>0</v>
      </c>
      <c r="AP50" s="168">
        <f>SUMIFS(IF($AF$3="NET",$AY$4:$AY$303,IF($AF$3="BRUT",$AZ$4:$AZ$303,$BA$4:$BA$303)),$AT$4:$AT$303,AP$2,$AU$4:$AU$303,AP$3,$AX$4:$AX$303,$AE50)</f>
        <v>0</v>
      </c>
      <c r="AT50" t="str">
        <f>'Cognac 06-05'!$D$2</f>
        <v>Cognac</v>
      </c>
      <c r="AU50" s="155">
        <f>'Cognac 06-05'!$D$3</f>
        <v>45052</v>
      </c>
      <c r="AV50">
        <f>'Cognac 06-05'!C27</f>
        <v>0</v>
      </c>
      <c r="AW50">
        <f>'Cognac 06-05'!D27</f>
        <v>0</v>
      </c>
      <c r="AX50" t="str">
        <f t="shared" si="20"/>
        <v>0 0</v>
      </c>
      <c r="AY50" s="1">
        <f>'Cognac 06-05'!AH27</f>
        <v>0</v>
      </c>
      <c r="AZ50" s="1">
        <f>'Cognac 06-05'!AM27</f>
        <v>0</v>
      </c>
      <c r="BA50" s="1">
        <f>'Cognac 06-05'!AR27</f>
        <v>0</v>
      </c>
    </row>
    <row r="51" spans="2:53" x14ac:dyDescent="0.25">
      <c r="B51" s="217">
        <v>48</v>
      </c>
      <c r="C51" s="215"/>
      <c r="D51" s="167">
        <f>SUM(E51:N51)</f>
        <v>0</v>
      </c>
      <c r="E51" s="168">
        <f>SUMIFS(IF($D$3="NET",$AY$4:$AY$303,IF($D$3="BRUT",$AZ$4:$AZ$303,$BA$4:$BA$303)),$AT$4:$AT$303,E$2,$AU$4:$AU$303,E$3,$AX$4:$AX$303,$C51)</f>
        <v>0</v>
      </c>
      <c r="F51" s="168">
        <f>SUMIFS(IF($D$3="NET",$AY$4:$AY$303,IF($D$3="BRUT",$AZ$4:$AZ$303,$BA$4:$BA$303)),$AT$4:$AT$303,F$2,$AU$4:$AU$303,F$3,$AX$4:$AX$303,$C51)</f>
        <v>0</v>
      </c>
      <c r="G51" s="168">
        <f>SUMIFS(IF($D$3="NET",$AY$4:$AY$303,IF($D$3="BRUT",$AZ$4:$AZ$303,$BA$4:$BA$303)),$AT$4:$AT$303,G$2,$AU$4:$AU$303,G$3,$AX$4:$AX$303,$C51)</f>
        <v>0</v>
      </c>
      <c r="H51" s="168">
        <f>SUMIFS(IF($D$3="NET",$AY$4:$AY$303,IF($D$3="BRUT",$AZ$4:$AZ$303,$BA$4:$BA$303)),$AT$4:$AT$303,H$2,$AU$4:$AU$303,H$3,$AX$4:$AX$303,$C51)</f>
        <v>0</v>
      </c>
      <c r="I51" s="168">
        <f>SUMIFS(IF($D$3="NET",$AY$4:$AY$303,IF($D$3="BRUT",$AZ$4:$AZ$303,$BA$4:$BA$303)),$AT$4:$AT$303,I$2,$AU$4:$AU$303,I$3,$AX$4:$AX$303,$C51)</f>
        <v>0</v>
      </c>
      <c r="J51" s="168">
        <f>SUMIFS(IF($D$3="NET",$AY$4:$AY$303,IF($D$3="BRUT",$AZ$4:$AZ$303,$BA$4:$BA$303)),$AT$4:$AT$303,J$2,$AU$4:$AU$303,J$3,$AX$4:$AX$303,$C51)</f>
        <v>0</v>
      </c>
      <c r="K51" s="168">
        <f>SUMIFS(IF($D$3="NET",$AY$4:$AY$303,IF($D$3="BRUT",$AZ$4:$AZ$303,$BA$4:$BA$303)),$AT$4:$AT$303,K$2,$AU$4:$AU$303,K$3,$AX$4:$AX$303,$C51)</f>
        <v>0</v>
      </c>
      <c r="L51" s="168">
        <f>SUMIFS(IF($D$3="NET",$AY$4:$AY$303,IF($D$3="BRUT",$AZ$4:$AZ$303,$BA$4:$BA$303)),$AT$4:$AT$303,L$2,$AU$4:$AU$303,L$3,$AX$4:$AX$303,$C51)</f>
        <v>0</v>
      </c>
      <c r="M51" s="168">
        <f>SUMIFS(IF($D$3="NET",$AY$4:$AY$303,IF($D$3="BRUT",$AZ$4:$AZ$303,$BA$4:$BA$303)),$AT$4:$AT$303,M$2,$AU$4:$AU$303,M$3,$AX$4:$AX$303,$C51)</f>
        <v>0</v>
      </c>
      <c r="N51" s="168">
        <f>SUMIFS(IF($D$3="NET",$AY$4:$AY$303,IF($D$3="BRUT",$AZ$4:$AZ$303,$BA$4:$BA$303)),$AT$4:$AT$303,N$2,$AU$4:$AU$303,N$3,$AX$4:$AX$303,$C51)</f>
        <v>0</v>
      </c>
      <c r="P51" s="217">
        <v>48</v>
      </c>
      <c r="Q51" s="215"/>
      <c r="R51" s="167">
        <f>SUM(S51:AB51)</f>
        <v>0</v>
      </c>
      <c r="S51" s="168">
        <f>SUMIFS(IF($R$3="NET",$AY$4:$AY$303,IF($R$3="BRUT",$AZ$4:$AZ$303,$BA$4:$BA$303)),$AT$4:$AT$303,S$2,$AU$4:$AU$303,S$3,$AX$4:$AX$303,$Q51)</f>
        <v>0</v>
      </c>
      <c r="T51" s="168">
        <f>SUMIFS(IF($R$3="NET",$AY$4:$AY$303,IF($R$3="BRUT",$AZ$4:$AZ$303,$BA$4:$BA$303)),$AT$4:$AT$303,T$2,$AU$4:$AU$303,T$3,$AX$4:$AX$303,$Q51)</f>
        <v>0</v>
      </c>
      <c r="U51" s="168">
        <f>SUMIFS(IF($R$3="NET",$AY$4:$AY$303,IF($R$3="BRUT",$AZ$4:$AZ$303,$BA$4:$BA$303)),$AT$4:$AT$303,U$2,$AU$4:$AU$303,U$3,$AX$4:$AX$303,$Q51)</f>
        <v>0</v>
      </c>
      <c r="V51" s="168">
        <f>SUMIFS(IF($R$3="NET",$AY$4:$AY$303,IF($R$3="BRUT",$AZ$4:$AZ$303,$BA$4:$BA$303)),$AT$4:$AT$303,V$2,$AU$4:$AU$303,V$3,$AX$4:$AX$303,$Q51)</f>
        <v>0</v>
      </c>
      <c r="W51" s="168">
        <f>SUMIFS(IF($R$3="NET",$AY$4:$AY$303,IF($R$3="BRUT",$AZ$4:$AZ$303,$BA$4:$BA$303)),$AT$4:$AT$303,W$2,$AU$4:$AU$303,W$3,$AX$4:$AX$303,$Q51)</f>
        <v>0</v>
      </c>
      <c r="X51" s="168">
        <f>SUMIFS(IF($R$3="NET",$AY$4:$AY$303,IF($R$3="BRUT",$AZ$4:$AZ$303,$BA$4:$BA$303)),$AT$4:$AT$303,X$2,$AU$4:$AU$303,X$3,$AX$4:$AX$303,$Q51)</f>
        <v>0</v>
      </c>
      <c r="Y51" s="168">
        <f>SUMIFS(IF($R$3="NET",$AY$4:$AY$303,IF($R$3="BRUT",$AZ$4:$AZ$303,$BA$4:$BA$303)),$AT$4:$AT$303,Y$2,$AU$4:$AU$303,Y$3,$AX$4:$AX$303,$Q51)</f>
        <v>0</v>
      </c>
      <c r="Z51" s="168">
        <f>SUMIFS(IF($R$3="NET",$AY$4:$AY$303,IF($R$3="BRUT",$AZ$4:$AZ$303,$BA$4:$BA$303)),$AT$4:$AT$303,Z$2,$AU$4:$AU$303,Z$3,$AX$4:$AX$303,$Q51)</f>
        <v>0</v>
      </c>
      <c r="AA51" s="168">
        <f>SUMIFS(IF($R$3="NET",$AY$4:$AY$303,IF($R$3="BRUT",$AZ$4:$AZ$303,$BA$4:$BA$303)),$AT$4:$AT$303,AA$2,$AU$4:$AU$303,AA$3,$AX$4:$AX$303,$Q51)</f>
        <v>0</v>
      </c>
      <c r="AB51" s="168">
        <f>SUMIFS(IF($R$3="NET",$AY$4:$AY$303,IF($R$3="BRUT",$AZ$4:$AZ$303,$BA$4:$BA$303)),$AT$4:$AT$303,AB$2,$AU$4:$AU$303,AB$3,$AX$4:$AX$303,$Q51)</f>
        <v>0</v>
      </c>
      <c r="AD51" s="217">
        <v>48</v>
      </c>
      <c r="AE51" s="215"/>
      <c r="AF51" s="167">
        <f>SUM(AG51:AP51)</f>
        <v>0</v>
      </c>
      <c r="AG51" s="168">
        <f>SUMIFS(IF($AF$3="NET",$AY$4:$AY$303,IF($AF$3="BRUT",$AZ$4:$AZ$303,$BA$4:$BA$303)),$AT$4:$AT$303,AG$2,$AU$4:$AU$303,AG$3,$AX$4:$AX$303,$AE51)</f>
        <v>0</v>
      </c>
      <c r="AH51" s="168">
        <f>SUMIFS(IF($AF$3="NET",$AY$4:$AY$303,IF($AF$3="BRUT",$AZ$4:$AZ$303,$BA$4:$BA$303)),$AT$4:$AT$303,AH$2,$AU$4:$AU$303,AH$3,$AX$4:$AX$303,$AE51)</f>
        <v>0</v>
      </c>
      <c r="AI51" s="168">
        <f>SUMIFS(IF($AF$3="NET",$AY$4:$AY$303,IF($AF$3="BRUT",$AZ$4:$AZ$303,$BA$4:$BA$303)),$AT$4:$AT$303,AI$2,$AU$4:$AU$303,AI$3,$AX$4:$AX$303,$AE51)</f>
        <v>0</v>
      </c>
      <c r="AJ51" s="168">
        <f>SUMIFS(IF($AF$3="NET",$AY$4:$AY$303,IF($AF$3="BRUT",$AZ$4:$AZ$303,$BA$4:$BA$303)),$AT$4:$AT$303,AJ$2,$AU$4:$AU$303,AJ$3,$AX$4:$AX$303,$AE51)</f>
        <v>0</v>
      </c>
      <c r="AK51" s="168">
        <f>SUMIFS(IF($AF$3="NET",$AY$4:$AY$303,IF($AF$3="BRUT",$AZ$4:$AZ$303,$BA$4:$BA$303)),$AT$4:$AT$303,AK$2,$AU$4:$AU$303,AK$3,$AX$4:$AX$303,$AE51)</f>
        <v>0</v>
      </c>
      <c r="AL51" s="168">
        <f>SUMIFS(IF($AF$3="NET",$AY$4:$AY$303,IF($AF$3="BRUT",$AZ$4:$AZ$303,$BA$4:$BA$303)),$AT$4:$AT$303,AL$2,$AU$4:$AU$303,AL$3,$AX$4:$AX$303,$AE51)</f>
        <v>0</v>
      </c>
      <c r="AM51" s="168">
        <f>SUMIFS(IF($AF$3="NET",$AY$4:$AY$303,IF($AF$3="BRUT",$AZ$4:$AZ$303,$BA$4:$BA$303)),$AT$4:$AT$303,AM$2,$AU$4:$AU$303,AM$3,$AX$4:$AX$303,$AE51)</f>
        <v>0</v>
      </c>
      <c r="AN51" s="168">
        <f>SUMIFS(IF($AF$3="NET",$AY$4:$AY$303,IF($AF$3="BRUT",$AZ$4:$AZ$303,$BA$4:$BA$303)),$AT$4:$AT$303,AN$2,$AU$4:$AU$303,AN$3,$AX$4:$AX$303,$AE51)</f>
        <v>0</v>
      </c>
      <c r="AO51" s="168">
        <f>SUMIFS(IF($AF$3="NET",$AY$4:$AY$303,IF($AF$3="BRUT",$AZ$4:$AZ$303,$BA$4:$BA$303)),$AT$4:$AT$303,AO$2,$AU$4:$AU$303,AO$3,$AX$4:$AX$303,$AE51)</f>
        <v>0</v>
      </c>
      <c r="AP51" s="168">
        <f>SUMIFS(IF($AF$3="NET",$AY$4:$AY$303,IF($AF$3="BRUT",$AZ$4:$AZ$303,$BA$4:$BA$303)),$AT$4:$AT$303,AP$2,$AU$4:$AU$303,AP$3,$AX$4:$AX$303,$AE51)</f>
        <v>0</v>
      </c>
      <c r="AT51" t="str">
        <f>'Cognac 06-05'!$D$2</f>
        <v>Cognac</v>
      </c>
      <c r="AU51" s="155">
        <f>'Cognac 06-05'!$D$3</f>
        <v>45052</v>
      </c>
      <c r="AV51">
        <f>'Cognac 06-05'!C28</f>
        <v>0</v>
      </c>
      <c r="AW51">
        <f>'Cognac 06-05'!D28</f>
        <v>0</v>
      </c>
      <c r="AX51" t="str">
        <f t="shared" si="20"/>
        <v>0 0</v>
      </c>
      <c r="AY51" s="1">
        <f>'Cognac 06-05'!AH28</f>
        <v>0</v>
      </c>
      <c r="AZ51" s="1">
        <f>'Cognac 06-05'!AM28</f>
        <v>0</v>
      </c>
      <c r="BA51" s="1">
        <f>'Cognac 06-05'!AR28</f>
        <v>0</v>
      </c>
    </row>
    <row r="52" spans="2:53" x14ac:dyDescent="0.25">
      <c r="B52" s="217">
        <v>49</v>
      </c>
      <c r="C52" s="215"/>
      <c r="D52" s="167">
        <f>SUM(E52:N52)</f>
        <v>0</v>
      </c>
      <c r="E52" s="168">
        <f>SUMIFS(IF($D$3="NET",$AY$4:$AY$303,IF($D$3="BRUT",$AZ$4:$AZ$303,$BA$4:$BA$303)),$AT$4:$AT$303,E$2,$AU$4:$AU$303,E$3,$AX$4:$AX$303,$C52)</f>
        <v>0</v>
      </c>
      <c r="F52" s="168">
        <f>SUMIFS(IF($D$3="NET",$AY$4:$AY$303,IF($D$3="BRUT",$AZ$4:$AZ$303,$BA$4:$BA$303)),$AT$4:$AT$303,F$2,$AU$4:$AU$303,F$3,$AX$4:$AX$303,$C52)</f>
        <v>0</v>
      </c>
      <c r="G52" s="168">
        <f>SUMIFS(IF($D$3="NET",$AY$4:$AY$303,IF($D$3="BRUT",$AZ$4:$AZ$303,$BA$4:$BA$303)),$AT$4:$AT$303,G$2,$AU$4:$AU$303,G$3,$AX$4:$AX$303,$C52)</f>
        <v>0</v>
      </c>
      <c r="H52" s="168">
        <f>SUMIFS(IF($D$3="NET",$AY$4:$AY$303,IF($D$3="BRUT",$AZ$4:$AZ$303,$BA$4:$BA$303)),$AT$4:$AT$303,H$2,$AU$4:$AU$303,H$3,$AX$4:$AX$303,$C52)</f>
        <v>0</v>
      </c>
      <c r="I52" s="168">
        <f>SUMIFS(IF($D$3="NET",$AY$4:$AY$303,IF($D$3="BRUT",$AZ$4:$AZ$303,$BA$4:$BA$303)),$AT$4:$AT$303,I$2,$AU$4:$AU$303,I$3,$AX$4:$AX$303,$C52)</f>
        <v>0</v>
      </c>
      <c r="J52" s="168">
        <f>SUMIFS(IF($D$3="NET",$AY$4:$AY$303,IF($D$3="BRUT",$AZ$4:$AZ$303,$BA$4:$BA$303)),$AT$4:$AT$303,J$2,$AU$4:$AU$303,J$3,$AX$4:$AX$303,$C52)</f>
        <v>0</v>
      </c>
      <c r="K52" s="168">
        <f>SUMIFS(IF($D$3="NET",$AY$4:$AY$303,IF($D$3="BRUT",$AZ$4:$AZ$303,$BA$4:$BA$303)),$AT$4:$AT$303,K$2,$AU$4:$AU$303,K$3,$AX$4:$AX$303,$C52)</f>
        <v>0</v>
      </c>
      <c r="L52" s="168">
        <f>SUMIFS(IF($D$3="NET",$AY$4:$AY$303,IF($D$3="BRUT",$AZ$4:$AZ$303,$BA$4:$BA$303)),$AT$4:$AT$303,L$2,$AU$4:$AU$303,L$3,$AX$4:$AX$303,$C52)</f>
        <v>0</v>
      </c>
      <c r="M52" s="168">
        <f>SUMIFS(IF($D$3="NET",$AY$4:$AY$303,IF($D$3="BRUT",$AZ$4:$AZ$303,$BA$4:$BA$303)),$AT$4:$AT$303,M$2,$AU$4:$AU$303,M$3,$AX$4:$AX$303,$C52)</f>
        <v>0</v>
      </c>
      <c r="N52" s="168">
        <f>SUMIFS(IF($D$3="NET",$AY$4:$AY$303,IF($D$3="BRUT",$AZ$4:$AZ$303,$BA$4:$BA$303)),$AT$4:$AT$303,N$2,$AU$4:$AU$303,N$3,$AX$4:$AX$303,$C52)</f>
        <v>0</v>
      </c>
      <c r="P52" s="217">
        <v>49</v>
      </c>
      <c r="Q52" s="215"/>
      <c r="R52" s="167">
        <f>SUM(S52:AB52)</f>
        <v>0</v>
      </c>
      <c r="S52" s="168">
        <f>SUMIFS(IF($R$3="NET",$AY$4:$AY$303,IF($R$3="BRUT",$AZ$4:$AZ$303,$BA$4:$BA$303)),$AT$4:$AT$303,S$2,$AU$4:$AU$303,S$3,$AX$4:$AX$303,$Q52)</f>
        <v>0</v>
      </c>
      <c r="T52" s="168">
        <f>SUMIFS(IF($R$3="NET",$AY$4:$AY$303,IF($R$3="BRUT",$AZ$4:$AZ$303,$BA$4:$BA$303)),$AT$4:$AT$303,T$2,$AU$4:$AU$303,T$3,$AX$4:$AX$303,$Q52)</f>
        <v>0</v>
      </c>
      <c r="U52" s="168">
        <f>SUMIFS(IF($R$3="NET",$AY$4:$AY$303,IF($R$3="BRUT",$AZ$4:$AZ$303,$BA$4:$BA$303)),$AT$4:$AT$303,U$2,$AU$4:$AU$303,U$3,$AX$4:$AX$303,$Q52)</f>
        <v>0</v>
      </c>
      <c r="V52" s="168">
        <f>SUMIFS(IF($R$3="NET",$AY$4:$AY$303,IF($R$3="BRUT",$AZ$4:$AZ$303,$BA$4:$BA$303)),$AT$4:$AT$303,V$2,$AU$4:$AU$303,V$3,$AX$4:$AX$303,$Q52)</f>
        <v>0</v>
      </c>
      <c r="W52" s="168">
        <f>SUMIFS(IF($R$3="NET",$AY$4:$AY$303,IF($R$3="BRUT",$AZ$4:$AZ$303,$BA$4:$BA$303)),$AT$4:$AT$303,W$2,$AU$4:$AU$303,W$3,$AX$4:$AX$303,$Q52)</f>
        <v>0</v>
      </c>
      <c r="X52" s="168">
        <f>SUMIFS(IF($R$3="NET",$AY$4:$AY$303,IF($R$3="BRUT",$AZ$4:$AZ$303,$BA$4:$BA$303)),$AT$4:$AT$303,X$2,$AU$4:$AU$303,X$3,$AX$4:$AX$303,$Q52)</f>
        <v>0</v>
      </c>
      <c r="Y52" s="168">
        <f>SUMIFS(IF($R$3="NET",$AY$4:$AY$303,IF($R$3="BRUT",$AZ$4:$AZ$303,$BA$4:$BA$303)),$AT$4:$AT$303,Y$2,$AU$4:$AU$303,Y$3,$AX$4:$AX$303,$Q52)</f>
        <v>0</v>
      </c>
      <c r="Z52" s="168">
        <f>SUMIFS(IF($R$3="NET",$AY$4:$AY$303,IF($R$3="BRUT",$AZ$4:$AZ$303,$BA$4:$BA$303)),$AT$4:$AT$303,Z$2,$AU$4:$AU$303,Z$3,$AX$4:$AX$303,$Q52)</f>
        <v>0</v>
      </c>
      <c r="AA52" s="168">
        <f>SUMIFS(IF($R$3="NET",$AY$4:$AY$303,IF($R$3="BRUT",$AZ$4:$AZ$303,$BA$4:$BA$303)),$AT$4:$AT$303,AA$2,$AU$4:$AU$303,AA$3,$AX$4:$AX$303,$Q52)</f>
        <v>0</v>
      </c>
      <c r="AB52" s="168">
        <f>SUMIFS(IF($R$3="NET",$AY$4:$AY$303,IF($R$3="BRUT",$AZ$4:$AZ$303,$BA$4:$BA$303)),$AT$4:$AT$303,AB$2,$AU$4:$AU$303,AB$3,$AX$4:$AX$303,$Q52)</f>
        <v>0</v>
      </c>
      <c r="AD52" s="217">
        <v>49</v>
      </c>
      <c r="AE52" s="215"/>
      <c r="AF52" s="167">
        <f>SUM(AG52:AP52)</f>
        <v>0</v>
      </c>
      <c r="AG52" s="168">
        <f>SUMIFS(IF($AF$3="NET",$AY$4:$AY$303,IF($AF$3="BRUT",$AZ$4:$AZ$303,$BA$4:$BA$303)),$AT$4:$AT$303,AG$2,$AU$4:$AU$303,AG$3,$AX$4:$AX$303,$AE52)</f>
        <v>0</v>
      </c>
      <c r="AH52" s="168">
        <f>SUMIFS(IF($AF$3="NET",$AY$4:$AY$303,IF($AF$3="BRUT",$AZ$4:$AZ$303,$BA$4:$BA$303)),$AT$4:$AT$303,AH$2,$AU$4:$AU$303,AH$3,$AX$4:$AX$303,$AE52)</f>
        <v>0</v>
      </c>
      <c r="AI52" s="168">
        <f>SUMIFS(IF($AF$3="NET",$AY$4:$AY$303,IF($AF$3="BRUT",$AZ$4:$AZ$303,$BA$4:$BA$303)),$AT$4:$AT$303,AI$2,$AU$4:$AU$303,AI$3,$AX$4:$AX$303,$AE52)</f>
        <v>0</v>
      </c>
      <c r="AJ52" s="168">
        <f>SUMIFS(IF($AF$3="NET",$AY$4:$AY$303,IF($AF$3="BRUT",$AZ$4:$AZ$303,$BA$4:$BA$303)),$AT$4:$AT$303,AJ$2,$AU$4:$AU$303,AJ$3,$AX$4:$AX$303,$AE52)</f>
        <v>0</v>
      </c>
      <c r="AK52" s="168">
        <f>SUMIFS(IF($AF$3="NET",$AY$4:$AY$303,IF($AF$3="BRUT",$AZ$4:$AZ$303,$BA$4:$BA$303)),$AT$4:$AT$303,AK$2,$AU$4:$AU$303,AK$3,$AX$4:$AX$303,$AE52)</f>
        <v>0</v>
      </c>
      <c r="AL52" s="168">
        <f>SUMIFS(IF($AF$3="NET",$AY$4:$AY$303,IF($AF$3="BRUT",$AZ$4:$AZ$303,$BA$4:$BA$303)),$AT$4:$AT$303,AL$2,$AU$4:$AU$303,AL$3,$AX$4:$AX$303,$AE52)</f>
        <v>0</v>
      </c>
      <c r="AM52" s="168">
        <f>SUMIFS(IF($AF$3="NET",$AY$4:$AY$303,IF($AF$3="BRUT",$AZ$4:$AZ$303,$BA$4:$BA$303)),$AT$4:$AT$303,AM$2,$AU$4:$AU$303,AM$3,$AX$4:$AX$303,$AE52)</f>
        <v>0</v>
      </c>
      <c r="AN52" s="168">
        <f>SUMIFS(IF($AF$3="NET",$AY$4:$AY$303,IF($AF$3="BRUT",$AZ$4:$AZ$303,$BA$4:$BA$303)),$AT$4:$AT$303,AN$2,$AU$4:$AU$303,AN$3,$AX$4:$AX$303,$AE52)</f>
        <v>0</v>
      </c>
      <c r="AO52" s="168">
        <f>SUMIFS(IF($AF$3="NET",$AY$4:$AY$303,IF($AF$3="BRUT",$AZ$4:$AZ$303,$BA$4:$BA$303)),$AT$4:$AT$303,AO$2,$AU$4:$AU$303,AO$3,$AX$4:$AX$303,$AE52)</f>
        <v>0</v>
      </c>
      <c r="AP52" s="168">
        <f>SUMIFS(IF($AF$3="NET",$AY$4:$AY$303,IF($AF$3="BRUT",$AZ$4:$AZ$303,$BA$4:$BA$303)),$AT$4:$AT$303,AP$2,$AU$4:$AU$303,AP$3,$AX$4:$AX$303,$AE52)</f>
        <v>0</v>
      </c>
      <c r="AT52" t="str">
        <f>'Cognac 06-05'!$D$2</f>
        <v>Cognac</v>
      </c>
      <c r="AU52" s="155">
        <f>'Cognac 06-05'!$D$3</f>
        <v>45052</v>
      </c>
      <c r="AV52">
        <f>'Cognac 06-05'!C29</f>
        <v>0</v>
      </c>
      <c r="AW52">
        <f>'Cognac 06-05'!D29</f>
        <v>0</v>
      </c>
      <c r="AX52" t="str">
        <f t="shared" si="20"/>
        <v>0 0</v>
      </c>
      <c r="AY52" s="1">
        <f>'Cognac 06-05'!AH29</f>
        <v>0</v>
      </c>
      <c r="AZ52" s="1">
        <f>'Cognac 06-05'!AM29</f>
        <v>0</v>
      </c>
      <c r="BA52" s="1">
        <f>'Cognac 06-05'!AR29</f>
        <v>0</v>
      </c>
    </row>
    <row r="53" spans="2:53" x14ac:dyDescent="0.25">
      <c r="B53" s="217">
        <v>50</v>
      </c>
      <c r="C53" s="215"/>
      <c r="D53" s="167">
        <f>SUM(E53:N53)</f>
        <v>0</v>
      </c>
      <c r="E53" s="168">
        <f>SUMIFS(IF($D$3="NET",$AY$4:$AY$303,IF($D$3="BRUT",$AZ$4:$AZ$303,$BA$4:$BA$303)),$AT$4:$AT$303,E$2,$AU$4:$AU$303,E$3,$AX$4:$AX$303,$C53)</f>
        <v>0</v>
      </c>
      <c r="F53" s="168">
        <f>SUMIFS(IF($D$3="NET",$AY$4:$AY$303,IF($D$3="BRUT",$AZ$4:$AZ$303,$BA$4:$BA$303)),$AT$4:$AT$303,F$2,$AU$4:$AU$303,F$3,$AX$4:$AX$303,$C53)</f>
        <v>0</v>
      </c>
      <c r="G53" s="168">
        <f>SUMIFS(IF($D$3="NET",$AY$4:$AY$303,IF($D$3="BRUT",$AZ$4:$AZ$303,$BA$4:$BA$303)),$AT$4:$AT$303,G$2,$AU$4:$AU$303,G$3,$AX$4:$AX$303,$C53)</f>
        <v>0</v>
      </c>
      <c r="H53" s="168">
        <f>SUMIFS(IF($D$3="NET",$AY$4:$AY$303,IF($D$3="BRUT",$AZ$4:$AZ$303,$BA$4:$BA$303)),$AT$4:$AT$303,H$2,$AU$4:$AU$303,H$3,$AX$4:$AX$303,$C53)</f>
        <v>0</v>
      </c>
      <c r="I53" s="168">
        <f>SUMIFS(IF($D$3="NET",$AY$4:$AY$303,IF($D$3="BRUT",$AZ$4:$AZ$303,$BA$4:$BA$303)),$AT$4:$AT$303,I$2,$AU$4:$AU$303,I$3,$AX$4:$AX$303,$C53)</f>
        <v>0</v>
      </c>
      <c r="J53" s="168">
        <f>SUMIFS(IF($D$3="NET",$AY$4:$AY$303,IF($D$3="BRUT",$AZ$4:$AZ$303,$BA$4:$BA$303)),$AT$4:$AT$303,J$2,$AU$4:$AU$303,J$3,$AX$4:$AX$303,$C53)</f>
        <v>0</v>
      </c>
      <c r="K53" s="168">
        <f>SUMIFS(IF($D$3="NET",$AY$4:$AY$303,IF($D$3="BRUT",$AZ$4:$AZ$303,$BA$4:$BA$303)),$AT$4:$AT$303,K$2,$AU$4:$AU$303,K$3,$AX$4:$AX$303,$C53)</f>
        <v>0</v>
      </c>
      <c r="L53" s="168">
        <f>SUMIFS(IF($D$3="NET",$AY$4:$AY$303,IF($D$3="BRUT",$AZ$4:$AZ$303,$BA$4:$BA$303)),$AT$4:$AT$303,L$2,$AU$4:$AU$303,L$3,$AX$4:$AX$303,$C53)</f>
        <v>0</v>
      </c>
      <c r="M53" s="168">
        <f>SUMIFS(IF($D$3="NET",$AY$4:$AY$303,IF($D$3="BRUT",$AZ$4:$AZ$303,$BA$4:$BA$303)),$AT$4:$AT$303,M$2,$AU$4:$AU$303,M$3,$AX$4:$AX$303,$C53)</f>
        <v>0</v>
      </c>
      <c r="N53" s="168">
        <f>SUMIFS(IF($D$3="NET",$AY$4:$AY$303,IF($D$3="BRUT",$AZ$4:$AZ$303,$BA$4:$BA$303)),$AT$4:$AT$303,N$2,$AU$4:$AU$303,N$3,$AX$4:$AX$303,$C53)</f>
        <v>0</v>
      </c>
      <c r="P53" s="217">
        <v>50</v>
      </c>
      <c r="Q53" s="215"/>
      <c r="R53" s="167">
        <f>SUM(S53:AB53)</f>
        <v>0</v>
      </c>
      <c r="S53" s="168">
        <f>SUMIFS(IF($R$3="NET",$AY$4:$AY$303,IF($R$3="BRUT",$AZ$4:$AZ$303,$BA$4:$BA$303)),$AT$4:$AT$303,S$2,$AU$4:$AU$303,S$3,$AX$4:$AX$303,$Q53)</f>
        <v>0</v>
      </c>
      <c r="T53" s="168">
        <f>SUMIFS(IF($R$3="NET",$AY$4:$AY$303,IF($R$3="BRUT",$AZ$4:$AZ$303,$BA$4:$BA$303)),$AT$4:$AT$303,T$2,$AU$4:$AU$303,T$3,$AX$4:$AX$303,$Q53)</f>
        <v>0</v>
      </c>
      <c r="U53" s="168">
        <f>SUMIFS(IF($R$3="NET",$AY$4:$AY$303,IF($R$3="BRUT",$AZ$4:$AZ$303,$BA$4:$BA$303)),$AT$4:$AT$303,U$2,$AU$4:$AU$303,U$3,$AX$4:$AX$303,$Q53)</f>
        <v>0</v>
      </c>
      <c r="V53" s="168">
        <f>SUMIFS(IF($R$3="NET",$AY$4:$AY$303,IF($R$3="BRUT",$AZ$4:$AZ$303,$BA$4:$BA$303)),$AT$4:$AT$303,V$2,$AU$4:$AU$303,V$3,$AX$4:$AX$303,$Q53)</f>
        <v>0</v>
      </c>
      <c r="W53" s="168">
        <f>SUMIFS(IF($R$3="NET",$AY$4:$AY$303,IF($R$3="BRUT",$AZ$4:$AZ$303,$BA$4:$BA$303)),$AT$4:$AT$303,W$2,$AU$4:$AU$303,W$3,$AX$4:$AX$303,$Q53)</f>
        <v>0</v>
      </c>
      <c r="X53" s="168">
        <f>SUMIFS(IF($R$3="NET",$AY$4:$AY$303,IF($R$3="BRUT",$AZ$4:$AZ$303,$BA$4:$BA$303)),$AT$4:$AT$303,X$2,$AU$4:$AU$303,X$3,$AX$4:$AX$303,$Q53)</f>
        <v>0</v>
      </c>
      <c r="Y53" s="168">
        <f>SUMIFS(IF($R$3="NET",$AY$4:$AY$303,IF($R$3="BRUT",$AZ$4:$AZ$303,$BA$4:$BA$303)),$AT$4:$AT$303,Y$2,$AU$4:$AU$303,Y$3,$AX$4:$AX$303,$Q53)</f>
        <v>0</v>
      </c>
      <c r="Z53" s="168">
        <f>SUMIFS(IF($R$3="NET",$AY$4:$AY$303,IF($R$3="BRUT",$AZ$4:$AZ$303,$BA$4:$BA$303)),$AT$4:$AT$303,Z$2,$AU$4:$AU$303,Z$3,$AX$4:$AX$303,$Q53)</f>
        <v>0</v>
      </c>
      <c r="AA53" s="168">
        <f>SUMIFS(IF($R$3="NET",$AY$4:$AY$303,IF($R$3="BRUT",$AZ$4:$AZ$303,$BA$4:$BA$303)),$AT$4:$AT$303,AA$2,$AU$4:$AU$303,AA$3,$AX$4:$AX$303,$Q53)</f>
        <v>0</v>
      </c>
      <c r="AB53" s="168">
        <f>SUMIFS(IF($R$3="NET",$AY$4:$AY$303,IF($R$3="BRUT",$AZ$4:$AZ$303,$BA$4:$BA$303)),$AT$4:$AT$303,AB$2,$AU$4:$AU$303,AB$3,$AX$4:$AX$303,$Q53)</f>
        <v>0</v>
      </c>
      <c r="AD53" s="217">
        <v>50</v>
      </c>
      <c r="AE53" s="215"/>
      <c r="AF53" s="167">
        <f>SUM(AG53:AP53)</f>
        <v>0</v>
      </c>
      <c r="AG53" s="168">
        <f>SUMIFS(IF($AF$3="NET",$AY$4:$AY$303,IF($AF$3="BRUT",$AZ$4:$AZ$303,$BA$4:$BA$303)),$AT$4:$AT$303,AG$2,$AU$4:$AU$303,AG$3,$AX$4:$AX$303,$AE53)</f>
        <v>0</v>
      </c>
      <c r="AH53" s="168">
        <f>SUMIFS(IF($AF$3="NET",$AY$4:$AY$303,IF($AF$3="BRUT",$AZ$4:$AZ$303,$BA$4:$BA$303)),$AT$4:$AT$303,AH$2,$AU$4:$AU$303,AH$3,$AX$4:$AX$303,$AE53)</f>
        <v>0</v>
      </c>
      <c r="AI53" s="168">
        <f>SUMIFS(IF($AF$3="NET",$AY$4:$AY$303,IF($AF$3="BRUT",$AZ$4:$AZ$303,$BA$4:$BA$303)),$AT$4:$AT$303,AI$2,$AU$4:$AU$303,AI$3,$AX$4:$AX$303,$AE53)</f>
        <v>0</v>
      </c>
      <c r="AJ53" s="168">
        <f>SUMIFS(IF($AF$3="NET",$AY$4:$AY$303,IF($AF$3="BRUT",$AZ$4:$AZ$303,$BA$4:$BA$303)),$AT$4:$AT$303,AJ$2,$AU$4:$AU$303,AJ$3,$AX$4:$AX$303,$AE53)</f>
        <v>0</v>
      </c>
      <c r="AK53" s="168">
        <f>SUMIFS(IF($AF$3="NET",$AY$4:$AY$303,IF($AF$3="BRUT",$AZ$4:$AZ$303,$BA$4:$BA$303)),$AT$4:$AT$303,AK$2,$AU$4:$AU$303,AK$3,$AX$4:$AX$303,$AE53)</f>
        <v>0</v>
      </c>
      <c r="AL53" s="168">
        <f>SUMIFS(IF($AF$3="NET",$AY$4:$AY$303,IF($AF$3="BRUT",$AZ$4:$AZ$303,$BA$4:$BA$303)),$AT$4:$AT$303,AL$2,$AU$4:$AU$303,AL$3,$AX$4:$AX$303,$AE53)</f>
        <v>0</v>
      </c>
      <c r="AM53" s="168">
        <f>SUMIFS(IF($AF$3="NET",$AY$4:$AY$303,IF($AF$3="BRUT",$AZ$4:$AZ$303,$BA$4:$BA$303)),$AT$4:$AT$303,AM$2,$AU$4:$AU$303,AM$3,$AX$4:$AX$303,$AE53)</f>
        <v>0</v>
      </c>
      <c r="AN53" s="168">
        <f>SUMIFS(IF($AF$3="NET",$AY$4:$AY$303,IF($AF$3="BRUT",$AZ$4:$AZ$303,$BA$4:$BA$303)),$AT$4:$AT$303,AN$2,$AU$4:$AU$303,AN$3,$AX$4:$AX$303,$AE53)</f>
        <v>0</v>
      </c>
      <c r="AO53" s="168">
        <f>SUMIFS(IF($AF$3="NET",$AY$4:$AY$303,IF($AF$3="BRUT",$AZ$4:$AZ$303,$BA$4:$BA$303)),$AT$4:$AT$303,AO$2,$AU$4:$AU$303,AO$3,$AX$4:$AX$303,$AE53)</f>
        <v>0</v>
      </c>
      <c r="AP53" s="168">
        <f>SUMIFS(IF($AF$3="NET",$AY$4:$AY$303,IF($AF$3="BRUT",$AZ$4:$AZ$303,$BA$4:$BA$303)),$AT$4:$AT$303,AP$2,$AU$4:$AU$303,AP$3,$AX$4:$AX$303,$AE53)</f>
        <v>0</v>
      </c>
      <c r="AT53" t="str">
        <f>'Cognac 06-05'!$D$2</f>
        <v>Cognac</v>
      </c>
      <c r="AU53" s="155">
        <f>'Cognac 06-05'!$D$3</f>
        <v>45052</v>
      </c>
      <c r="AV53">
        <f>'Cognac 06-05'!C30</f>
        <v>0</v>
      </c>
      <c r="AW53">
        <f>'Cognac 06-05'!D30</f>
        <v>0</v>
      </c>
      <c r="AX53" t="str">
        <f t="shared" si="20"/>
        <v>0 0</v>
      </c>
      <c r="AY53" s="1">
        <f>'Cognac 06-05'!AH30</f>
        <v>0</v>
      </c>
      <c r="AZ53" s="1">
        <f>'Cognac 06-05'!AM30</f>
        <v>0</v>
      </c>
      <c r="BA53" s="1">
        <f>'Cognac 06-05'!AR30</f>
        <v>0</v>
      </c>
    </row>
    <row r="54" spans="2:53" x14ac:dyDescent="0.25">
      <c r="B54" s="217">
        <v>51</v>
      </c>
      <c r="C54" s="215"/>
      <c r="D54" s="167">
        <f>SUM(E54:N54)</f>
        <v>0</v>
      </c>
      <c r="E54" s="168">
        <f>SUMIFS(IF($D$3="NET",$AY$4:$AY$303,IF($D$3="BRUT",$AZ$4:$AZ$303,$BA$4:$BA$303)),$AT$4:$AT$303,E$2,$AU$4:$AU$303,E$3,$AX$4:$AX$303,$C54)</f>
        <v>0</v>
      </c>
      <c r="F54" s="168">
        <f>SUMIFS(IF($D$3="NET",$AY$4:$AY$303,IF($D$3="BRUT",$AZ$4:$AZ$303,$BA$4:$BA$303)),$AT$4:$AT$303,F$2,$AU$4:$AU$303,F$3,$AX$4:$AX$303,$C54)</f>
        <v>0</v>
      </c>
      <c r="G54" s="168">
        <f>SUMIFS(IF($D$3="NET",$AY$4:$AY$303,IF($D$3="BRUT",$AZ$4:$AZ$303,$BA$4:$BA$303)),$AT$4:$AT$303,G$2,$AU$4:$AU$303,G$3,$AX$4:$AX$303,$C54)</f>
        <v>0</v>
      </c>
      <c r="H54" s="168">
        <f>SUMIFS(IF($D$3="NET",$AY$4:$AY$303,IF($D$3="BRUT",$AZ$4:$AZ$303,$BA$4:$BA$303)),$AT$4:$AT$303,H$2,$AU$4:$AU$303,H$3,$AX$4:$AX$303,$C54)</f>
        <v>0</v>
      </c>
      <c r="I54" s="168">
        <f>SUMIFS(IF($D$3="NET",$AY$4:$AY$303,IF($D$3="BRUT",$AZ$4:$AZ$303,$BA$4:$BA$303)),$AT$4:$AT$303,I$2,$AU$4:$AU$303,I$3,$AX$4:$AX$303,$C54)</f>
        <v>0</v>
      </c>
      <c r="J54" s="168">
        <f>SUMIFS(IF($D$3="NET",$AY$4:$AY$303,IF($D$3="BRUT",$AZ$4:$AZ$303,$BA$4:$BA$303)),$AT$4:$AT$303,J$2,$AU$4:$AU$303,J$3,$AX$4:$AX$303,$C54)</f>
        <v>0</v>
      </c>
      <c r="K54" s="168">
        <f>SUMIFS(IF($D$3="NET",$AY$4:$AY$303,IF($D$3="BRUT",$AZ$4:$AZ$303,$BA$4:$BA$303)),$AT$4:$AT$303,K$2,$AU$4:$AU$303,K$3,$AX$4:$AX$303,$C54)</f>
        <v>0</v>
      </c>
      <c r="L54" s="168">
        <f>SUMIFS(IF($D$3="NET",$AY$4:$AY$303,IF($D$3="BRUT",$AZ$4:$AZ$303,$BA$4:$BA$303)),$AT$4:$AT$303,L$2,$AU$4:$AU$303,L$3,$AX$4:$AX$303,$C54)</f>
        <v>0</v>
      </c>
      <c r="M54" s="168">
        <f>SUMIFS(IF($D$3="NET",$AY$4:$AY$303,IF($D$3="BRUT",$AZ$4:$AZ$303,$BA$4:$BA$303)),$AT$4:$AT$303,M$2,$AU$4:$AU$303,M$3,$AX$4:$AX$303,$C54)</f>
        <v>0</v>
      </c>
      <c r="N54" s="168">
        <f>SUMIFS(IF($D$3="NET",$AY$4:$AY$303,IF($D$3="BRUT",$AZ$4:$AZ$303,$BA$4:$BA$303)),$AT$4:$AT$303,N$2,$AU$4:$AU$303,N$3,$AX$4:$AX$303,$C54)</f>
        <v>0</v>
      </c>
      <c r="P54" s="217">
        <v>51</v>
      </c>
      <c r="Q54" s="215"/>
      <c r="R54" s="167">
        <f>SUM(S54:AB54)</f>
        <v>0</v>
      </c>
      <c r="S54" s="168">
        <f>SUMIFS(IF($R$3="NET",$AY$4:$AY$303,IF($R$3="BRUT",$AZ$4:$AZ$303,$BA$4:$BA$303)),$AT$4:$AT$303,S$2,$AU$4:$AU$303,S$3,$AX$4:$AX$303,$Q54)</f>
        <v>0</v>
      </c>
      <c r="T54" s="168">
        <f>SUMIFS(IF($R$3="NET",$AY$4:$AY$303,IF($R$3="BRUT",$AZ$4:$AZ$303,$BA$4:$BA$303)),$AT$4:$AT$303,T$2,$AU$4:$AU$303,T$3,$AX$4:$AX$303,$Q54)</f>
        <v>0</v>
      </c>
      <c r="U54" s="168">
        <f>SUMIFS(IF($R$3="NET",$AY$4:$AY$303,IF($R$3="BRUT",$AZ$4:$AZ$303,$BA$4:$BA$303)),$AT$4:$AT$303,U$2,$AU$4:$AU$303,U$3,$AX$4:$AX$303,$Q54)</f>
        <v>0</v>
      </c>
      <c r="V54" s="168">
        <f>SUMIFS(IF($R$3="NET",$AY$4:$AY$303,IF($R$3="BRUT",$AZ$4:$AZ$303,$BA$4:$BA$303)),$AT$4:$AT$303,V$2,$AU$4:$AU$303,V$3,$AX$4:$AX$303,$Q54)</f>
        <v>0</v>
      </c>
      <c r="W54" s="168">
        <f>SUMIFS(IF($R$3="NET",$AY$4:$AY$303,IF($R$3="BRUT",$AZ$4:$AZ$303,$BA$4:$BA$303)),$AT$4:$AT$303,W$2,$AU$4:$AU$303,W$3,$AX$4:$AX$303,$Q54)</f>
        <v>0</v>
      </c>
      <c r="X54" s="168">
        <f>SUMIFS(IF($R$3="NET",$AY$4:$AY$303,IF($R$3="BRUT",$AZ$4:$AZ$303,$BA$4:$BA$303)),$AT$4:$AT$303,X$2,$AU$4:$AU$303,X$3,$AX$4:$AX$303,$Q54)</f>
        <v>0</v>
      </c>
      <c r="Y54" s="168">
        <f>SUMIFS(IF($R$3="NET",$AY$4:$AY$303,IF($R$3="BRUT",$AZ$4:$AZ$303,$BA$4:$BA$303)),$AT$4:$AT$303,Y$2,$AU$4:$AU$303,Y$3,$AX$4:$AX$303,$Q54)</f>
        <v>0</v>
      </c>
      <c r="Z54" s="168">
        <f>SUMIFS(IF($R$3="NET",$AY$4:$AY$303,IF($R$3="BRUT",$AZ$4:$AZ$303,$BA$4:$BA$303)),$AT$4:$AT$303,Z$2,$AU$4:$AU$303,Z$3,$AX$4:$AX$303,$Q54)</f>
        <v>0</v>
      </c>
      <c r="AA54" s="168">
        <f>SUMIFS(IF($R$3="NET",$AY$4:$AY$303,IF($R$3="BRUT",$AZ$4:$AZ$303,$BA$4:$BA$303)),$AT$4:$AT$303,AA$2,$AU$4:$AU$303,AA$3,$AX$4:$AX$303,$Q54)</f>
        <v>0</v>
      </c>
      <c r="AB54" s="168">
        <f>SUMIFS(IF($R$3="NET",$AY$4:$AY$303,IF($R$3="BRUT",$AZ$4:$AZ$303,$BA$4:$BA$303)),$AT$4:$AT$303,AB$2,$AU$4:$AU$303,AB$3,$AX$4:$AX$303,$Q54)</f>
        <v>0</v>
      </c>
      <c r="AD54" s="217">
        <v>51</v>
      </c>
      <c r="AE54" s="215"/>
      <c r="AF54" s="167">
        <f>SUM(AG54:AP54)</f>
        <v>0</v>
      </c>
      <c r="AG54" s="168">
        <f>SUMIFS(IF($AF$3="NET",$AY$4:$AY$303,IF($AF$3="BRUT",$AZ$4:$AZ$303,$BA$4:$BA$303)),$AT$4:$AT$303,AG$2,$AU$4:$AU$303,AG$3,$AX$4:$AX$303,$AE54)</f>
        <v>0</v>
      </c>
      <c r="AH54" s="168">
        <f>SUMIFS(IF($AF$3="NET",$AY$4:$AY$303,IF($AF$3="BRUT",$AZ$4:$AZ$303,$BA$4:$BA$303)),$AT$4:$AT$303,AH$2,$AU$4:$AU$303,AH$3,$AX$4:$AX$303,$AE54)</f>
        <v>0</v>
      </c>
      <c r="AI54" s="168">
        <f>SUMIFS(IF($AF$3="NET",$AY$4:$AY$303,IF($AF$3="BRUT",$AZ$4:$AZ$303,$BA$4:$BA$303)),$AT$4:$AT$303,AI$2,$AU$4:$AU$303,AI$3,$AX$4:$AX$303,$AE54)</f>
        <v>0</v>
      </c>
      <c r="AJ54" s="168">
        <f>SUMIFS(IF($AF$3="NET",$AY$4:$AY$303,IF($AF$3="BRUT",$AZ$4:$AZ$303,$BA$4:$BA$303)),$AT$4:$AT$303,AJ$2,$AU$4:$AU$303,AJ$3,$AX$4:$AX$303,$AE54)</f>
        <v>0</v>
      </c>
      <c r="AK54" s="168">
        <f>SUMIFS(IF($AF$3="NET",$AY$4:$AY$303,IF($AF$3="BRUT",$AZ$4:$AZ$303,$BA$4:$BA$303)),$AT$4:$AT$303,AK$2,$AU$4:$AU$303,AK$3,$AX$4:$AX$303,$AE54)</f>
        <v>0</v>
      </c>
      <c r="AL54" s="168">
        <f>SUMIFS(IF($AF$3="NET",$AY$4:$AY$303,IF($AF$3="BRUT",$AZ$4:$AZ$303,$BA$4:$BA$303)),$AT$4:$AT$303,AL$2,$AU$4:$AU$303,AL$3,$AX$4:$AX$303,$AE54)</f>
        <v>0</v>
      </c>
      <c r="AM54" s="168">
        <f>SUMIFS(IF($AF$3="NET",$AY$4:$AY$303,IF($AF$3="BRUT",$AZ$4:$AZ$303,$BA$4:$BA$303)),$AT$4:$AT$303,AM$2,$AU$4:$AU$303,AM$3,$AX$4:$AX$303,$AE54)</f>
        <v>0</v>
      </c>
      <c r="AN54" s="168">
        <f>SUMIFS(IF($AF$3="NET",$AY$4:$AY$303,IF($AF$3="BRUT",$AZ$4:$AZ$303,$BA$4:$BA$303)),$AT$4:$AT$303,AN$2,$AU$4:$AU$303,AN$3,$AX$4:$AX$303,$AE54)</f>
        <v>0</v>
      </c>
      <c r="AO54" s="168">
        <f>SUMIFS(IF($AF$3="NET",$AY$4:$AY$303,IF($AF$3="BRUT",$AZ$4:$AZ$303,$BA$4:$BA$303)),$AT$4:$AT$303,AO$2,$AU$4:$AU$303,AO$3,$AX$4:$AX$303,$AE54)</f>
        <v>0</v>
      </c>
      <c r="AP54" s="168">
        <f>SUMIFS(IF($AF$3="NET",$AY$4:$AY$303,IF($AF$3="BRUT",$AZ$4:$AZ$303,$BA$4:$BA$303)),$AT$4:$AT$303,AP$2,$AU$4:$AU$303,AP$3,$AX$4:$AX$303,$AE54)</f>
        <v>0</v>
      </c>
      <c r="AT54" t="str">
        <f>'Cognac 06-05'!$D$2</f>
        <v>Cognac</v>
      </c>
      <c r="AU54" s="155">
        <f>'Cognac 06-05'!$D$3</f>
        <v>45052</v>
      </c>
      <c r="AV54">
        <f>'Cognac 06-05'!C31</f>
        <v>0</v>
      </c>
      <c r="AW54">
        <f>'Cognac 06-05'!D31</f>
        <v>0</v>
      </c>
      <c r="AX54" t="str">
        <f t="shared" si="20"/>
        <v>0 0</v>
      </c>
      <c r="AY54" s="1">
        <f>'Cognac 06-05'!AH31</f>
        <v>0</v>
      </c>
      <c r="AZ54" s="1">
        <f>'Cognac 06-05'!AM31</f>
        <v>0</v>
      </c>
      <c r="BA54" s="1">
        <f>'Cognac 06-05'!AR31</f>
        <v>0</v>
      </c>
    </row>
    <row r="55" spans="2:53" x14ac:dyDescent="0.25">
      <c r="B55" s="217">
        <v>52</v>
      </c>
      <c r="C55" s="215"/>
      <c r="D55" s="167">
        <f>SUM(E55:N55)</f>
        <v>0</v>
      </c>
      <c r="E55" s="168">
        <f>SUMIFS(IF($D$3="NET",$AY$4:$AY$303,IF($D$3="BRUT",$AZ$4:$AZ$303,$BA$4:$BA$303)),$AT$4:$AT$303,E$2,$AU$4:$AU$303,E$3,$AX$4:$AX$303,$C55)</f>
        <v>0</v>
      </c>
      <c r="F55" s="168">
        <f>SUMIFS(IF($D$3="NET",$AY$4:$AY$303,IF($D$3="BRUT",$AZ$4:$AZ$303,$BA$4:$BA$303)),$AT$4:$AT$303,F$2,$AU$4:$AU$303,F$3,$AX$4:$AX$303,$C55)</f>
        <v>0</v>
      </c>
      <c r="G55" s="168">
        <f>SUMIFS(IF($D$3="NET",$AY$4:$AY$303,IF($D$3="BRUT",$AZ$4:$AZ$303,$BA$4:$BA$303)),$AT$4:$AT$303,G$2,$AU$4:$AU$303,G$3,$AX$4:$AX$303,$C55)</f>
        <v>0</v>
      </c>
      <c r="H55" s="168">
        <f>SUMIFS(IF($D$3="NET",$AY$4:$AY$303,IF($D$3="BRUT",$AZ$4:$AZ$303,$BA$4:$BA$303)),$AT$4:$AT$303,H$2,$AU$4:$AU$303,H$3,$AX$4:$AX$303,$C55)</f>
        <v>0</v>
      </c>
      <c r="I55" s="168">
        <f>SUMIFS(IF($D$3="NET",$AY$4:$AY$303,IF($D$3="BRUT",$AZ$4:$AZ$303,$BA$4:$BA$303)),$AT$4:$AT$303,I$2,$AU$4:$AU$303,I$3,$AX$4:$AX$303,$C55)</f>
        <v>0</v>
      </c>
      <c r="J55" s="168">
        <f>SUMIFS(IF($D$3="NET",$AY$4:$AY$303,IF($D$3="BRUT",$AZ$4:$AZ$303,$BA$4:$BA$303)),$AT$4:$AT$303,J$2,$AU$4:$AU$303,J$3,$AX$4:$AX$303,$C55)</f>
        <v>0</v>
      </c>
      <c r="K55" s="168">
        <f>SUMIFS(IF($D$3="NET",$AY$4:$AY$303,IF($D$3="BRUT",$AZ$4:$AZ$303,$BA$4:$BA$303)),$AT$4:$AT$303,K$2,$AU$4:$AU$303,K$3,$AX$4:$AX$303,$C55)</f>
        <v>0</v>
      </c>
      <c r="L55" s="168">
        <f>SUMIFS(IF($D$3="NET",$AY$4:$AY$303,IF($D$3="BRUT",$AZ$4:$AZ$303,$BA$4:$BA$303)),$AT$4:$AT$303,L$2,$AU$4:$AU$303,L$3,$AX$4:$AX$303,$C55)</f>
        <v>0</v>
      </c>
      <c r="M55" s="168">
        <f>SUMIFS(IF($D$3="NET",$AY$4:$AY$303,IF($D$3="BRUT",$AZ$4:$AZ$303,$BA$4:$BA$303)),$AT$4:$AT$303,M$2,$AU$4:$AU$303,M$3,$AX$4:$AX$303,$C55)</f>
        <v>0</v>
      </c>
      <c r="N55" s="168">
        <f>SUMIFS(IF($D$3="NET",$AY$4:$AY$303,IF($D$3="BRUT",$AZ$4:$AZ$303,$BA$4:$BA$303)),$AT$4:$AT$303,N$2,$AU$4:$AU$303,N$3,$AX$4:$AX$303,$C55)</f>
        <v>0</v>
      </c>
      <c r="P55" s="217">
        <v>52</v>
      </c>
      <c r="Q55" s="215"/>
      <c r="R55" s="167">
        <f>SUM(S55:AB55)</f>
        <v>0</v>
      </c>
      <c r="S55" s="168">
        <f>SUMIFS(IF($R$3="NET",$AY$4:$AY$303,IF($R$3="BRUT",$AZ$4:$AZ$303,$BA$4:$BA$303)),$AT$4:$AT$303,S$2,$AU$4:$AU$303,S$3,$AX$4:$AX$303,$Q55)</f>
        <v>0</v>
      </c>
      <c r="T55" s="168">
        <f>SUMIFS(IF($R$3="NET",$AY$4:$AY$303,IF($R$3="BRUT",$AZ$4:$AZ$303,$BA$4:$BA$303)),$AT$4:$AT$303,T$2,$AU$4:$AU$303,T$3,$AX$4:$AX$303,$Q55)</f>
        <v>0</v>
      </c>
      <c r="U55" s="168">
        <f>SUMIFS(IF($R$3="NET",$AY$4:$AY$303,IF($R$3="BRUT",$AZ$4:$AZ$303,$BA$4:$BA$303)),$AT$4:$AT$303,U$2,$AU$4:$AU$303,U$3,$AX$4:$AX$303,$Q55)</f>
        <v>0</v>
      </c>
      <c r="V55" s="168">
        <f>SUMIFS(IF($R$3="NET",$AY$4:$AY$303,IF($R$3="BRUT",$AZ$4:$AZ$303,$BA$4:$BA$303)),$AT$4:$AT$303,V$2,$AU$4:$AU$303,V$3,$AX$4:$AX$303,$Q55)</f>
        <v>0</v>
      </c>
      <c r="W55" s="168">
        <f>SUMIFS(IF($R$3="NET",$AY$4:$AY$303,IF($R$3="BRUT",$AZ$4:$AZ$303,$BA$4:$BA$303)),$AT$4:$AT$303,W$2,$AU$4:$AU$303,W$3,$AX$4:$AX$303,$Q55)</f>
        <v>0</v>
      </c>
      <c r="X55" s="168">
        <f>SUMIFS(IF($R$3="NET",$AY$4:$AY$303,IF($R$3="BRUT",$AZ$4:$AZ$303,$BA$4:$BA$303)),$AT$4:$AT$303,X$2,$AU$4:$AU$303,X$3,$AX$4:$AX$303,$Q55)</f>
        <v>0</v>
      </c>
      <c r="Y55" s="168">
        <f>SUMIFS(IF($R$3="NET",$AY$4:$AY$303,IF($R$3="BRUT",$AZ$4:$AZ$303,$BA$4:$BA$303)),$AT$4:$AT$303,Y$2,$AU$4:$AU$303,Y$3,$AX$4:$AX$303,$Q55)</f>
        <v>0</v>
      </c>
      <c r="Z55" s="168">
        <f>SUMIFS(IF($R$3="NET",$AY$4:$AY$303,IF($R$3="BRUT",$AZ$4:$AZ$303,$BA$4:$BA$303)),$AT$4:$AT$303,Z$2,$AU$4:$AU$303,Z$3,$AX$4:$AX$303,$Q55)</f>
        <v>0</v>
      </c>
      <c r="AA55" s="168">
        <f>SUMIFS(IF($R$3="NET",$AY$4:$AY$303,IF($R$3="BRUT",$AZ$4:$AZ$303,$BA$4:$BA$303)),$AT$4:$AT$303,AA$2,$AU$4:$AU$303,AA$3,$AX$4:$AX$303,$Q55)</f>
        <v>0</v>
      </c>
      <c r="AB55" s="168">
        <f>SUMIFS(IF($R$3="NET",$AY$4:$AY$303,IF($R$3="BRUT",$AZ$4:$AZ$303,$BA$4:$BA$303)),$AT$4:$AT$303,AB$2,$AU$4:$AU$303,AB$3,$AX$4:$AX$303,$Q55)</f>
        <v>0</v>
      </c>
      <c r="AD55" s="217">
        <v>52</v>
      </c>
      <c r="AE55" s="215"/>
      <c r="AF55" s="167">
        <f>SUM(AG55:AP55)</f>
        <v>0</v>
      </c>
      <c r="AG55" s="168">
        <f>SUMIFS(IF($AF$3="NET",$AY$4:$AY$303,IF($AF$3="BRUT",$AZ$4:$AZ$303,$BA$4:$BA$303)),$AT$4:$AT$303,AG$2,$AU$4:$AU$303,AG$3,$AX$4:$AX$303,$AE55)</f>
        <v>0</v>
      </c>
      <c r="AH55" s="168">
        <f>SUMIFS(IF($AF$3="NET",$AY$4:$AY$303,IF($AF$3="BRUT",$AZ$4:$AZ$303,$BA$4:$BA$303)),$AT$4:$AT$303,AH$2,$AU$4:$AU$303,AH$3,$AX$4:$AX$303,$AE55)</f>
        <v>0</v>
      </c>
      <c r="AI55" s="168">
        <f>SUMIFS(IF($AF$3="NET",$AY$4:$AY$303,IF($AF$3="BRUT",$AZ$4:$AZ$303,$BA$4:$BA$303)),$AT$4:$AT$303,AI$2,$AU$4:$AU$303,AI$3,$AX$4:$AX$303,$AE55)</f>
        <v>0</v>
      </c>
      <c r="AJ55" s="168">
        <f>SUMIFS(IF($AF$3="NET",$AY$4:$AY$303,IF($AF$3="BRUT",$AZ$4:$AZ$303,$BA$4:$BA$303)),$AT$4:$AT$303,AJ$2,$AU$4:$AU$303,AJ$3,$AX$4:$AX$303,$AE55)</f>
        <v>0</v>
      </c>
      <c r="AK55" s="168">
        <f>SUMIFS(IF($AF$3="NET",$AY$4:$AY$303,IF($AF$3="BRUT",$AZ$4:$AZ$303,$BA$4:$BA$303)),$AT$4:$AT$303,AK$2,$AU$4:$AU$303,AK$3,$AX$4:$AX$303,$AE55)</f>
        <v>0</v>
      </c>
      <c r="AL55" s="168">
        <f>SUMIFS(IF($AF$3="NET",$AY$4:$AY$303,IF($AF$3="BRUT",$AZ$4:$AZ$303,$BA$4:$BA$303)),$AT$4:$AT$303,AL$2,$AU$4:$AU$303,AL$3,$AX$4:$AX$303,$AE55)</f>
        <v>0</v>
      </c>
      <c r="AM55" s="168">
        <f>SUMIFS(IF($AF$3="NET",$AY$4:$AY$303,IF($AF$3="BRUT",$AZ$4:$AZ$303,$BA$4:$BA$303)),$AT$4:$AT$303,AM$2,$AU$4:$AU$303,AM$3,$AX$4:$AX$303,$AE55)</f>
        <v>0</v>
      </c>
      <c r="AN55" s="168">
        <f>SUMIFS(IF($AF$3="NET",$AY$4:$AY$303,IF($AF$3="BRUT",$AZ$4:$AZ$303,$BA$4:$BA$303)),$AT$4:$AT$303,AN$2,$AU$4:$AU$303,AN$3,$AX$4:$AX$303,$AE55)</f>
        <v>0</v>
      </c>
      <c r="AO55" s="168">
        <f>SUMIFS(IF($AF$3="NET",$AY$4:$AY$303,IF($AF$3="BRUT",$AZ$4:$AZ$303,$BA$4:$BA$303)),$AT$4:$AT$303,AO$2,$AU$4:$AU$303,AO$3,$AX$4:$AX$303,$AE55)</f>
        <v>0</v>
      </c>
      <c r="AP55" s="168">
        <f>SUMIFS(IF($AF$3="NET",$AY$4:$AY$303,IF($AF$3="BRUT",$AZ$4:$AZ$303,$BA$4:$BA$303)),$AT$4:$AT$303,AP$2,$AU$4:$AU$303,AP$3,$AX$4:$AX$303,$AE55)</f>
        <v>0</v>
      </c>
      <c r="AT55" t="str">
        <f>'Cognac 06-05'!$D$2</f>
        <v>Cognac</v>
      </c>
      <c r="AU55" s="155">
        <f>'Cognac 06-05'!$D$3</f>
        <v>45052</v>
      </c>
      <c r="AV55">
        <f>'Cognac 06-05'!C32</f>
        <v>0</v>
      </c>
      <c r="AW55">
        <f>'Cognac 06-05'!D32</f>
        <v>0</v>
      </c>
      <c r="AX55" t="str">
        <f t="shared" si="20"/>
        <v>0 0</v>
      </c>
      <c r="AY55" s="1">
        <f>'Cognac 06-05'!AH32</f>
        <v>0</v>
      </c>
      <c r="AZ55" s="1">
        <f>'Cognac 06-05'!AM32</f>
        <v>0</v>
      </c>
      <c r="BA55" s="1">
        <f>'Cognac 06-05'!AR32</f>
        <v>0</v>
      </c>
    </row>
    <row r="56" spans="2:53" x14ac:dyDescent="0.25">
      <c r="B56" s="217">
        <v>53</v>
      </c>
      <c r="C56" s="215"/>
      <c r="D56" s="167">
        <f>SUM(E56:N56)</f>
        <v>0</v>
      </c>
      <c r="E56" s="168">
        <f>SUMIFS(IF($D$3="NET",$AY$4:$AY$303,IF($D$3="BRUT",$AZ$4:$AZ$303,$BA$4:$BA$303)),$AT$4:$AT$303,E$2,$AU$4:$AU$303,E$3,$AX$4:$AX$303,$C56)</f>
        <v>0</v>
      </c>
      <c r="F56" s="168">
        <f>SUMIFS(IF($D$3="NET",$AY$4:$AY$303,IF($D$3="BRUT",$AZ$4:$AZ$303,$BA$4:$BA$303)),$AT$4:$AT$303,F$2,$AU$4:$AU$303,F$3,$AX$4:$AX$303,$C56)</f>
        <v>0</v>
      </c>
      <c r="G56" s="168">
        <f>SUMIFS(IF($D$3="NET",$AY$4:$AY$303,IF($D$3="BRUT",$AZ$4:$AZ$303,$BA$4:$BA$303)),$AT$4:$AT$303,G$2,$AU$4:$AU$303,G$3,$AX$4:$AX$303,$C56)</f>
        <v>0</v>
      </c>
      <c r="H56" s="168">
        <f>SUMIFS(IF($D$3="NET",$AY$4:$AY$303,IF($D$3="BRUT",$AZ$4:$AZ$303,$BA$4:$BA$303)),$AT$4:$AT$303,H$2,$AU$4:$AU$303,H$3,$AX$4:$AX$303,$C56)</f>
        <v>0</v>
      </c>
      <c r="I56" s="168">
        <f>SUMIFS(IF($D$3="NET",$AY$4:$AY$303,IF($D$3="BRUT",$AZ$4:$AZ$303,$BA$4:$BA$303)),$AT$4:$AT$303,I$2,$AU$4:$AU$303,I$3,$AX$4:$AX$303,$C56)</f>
        <v>0</v>
      </c>
      <c r="J56" s="168">
        <f>SUMIFS(IF($D$3="NET",$AY$4:$AY$303,IF($D$3="BRUT",$AZ$4:$AZ$303,$BA$4:$BA$303)),$AT$4:$AT$303,J$2,$AU$4:$AU$303,J$3,$AX$4:$AX$303,$C56)</f>
        <v>0</v>
      </c>
      <c r="K56" s="168">
        <f>SUMIFS(IF($D$3="NET",$AY$4:$AY$303,IF($D$3="BRUT",$AZ$4:$AZ$303,$BA$4:$BA$303)),$AT$4:$AT$303,K$2,$AU$4:$AU$303,K$3,$AX$4:$AX$303,$C56)</f>
        <v>0</v>
      </c>
      <c r="L56" s="168">
        <f>SUMIFS(IF($D$3="NET",$AY$4:$AY$303,IF($D$3="BRUT",$AZ$4:$AZ$303,$BA$4:$BA$303)),$AT$4:$AT$303,L$2,$AU$4:$AU$303,L$3,$AX$4:$AX$303,$C56)</f>
        <v>0</v>
      </c>
      <c r="M56" s="168">
        <f>SUMIFS(IF($D$3="NET",$AY$4:$AY$303,IF($D$3="BRUT",$AZ$4:$AZ$303,$BA$4:$BA$303)),$AT$4:$AT$303,M$2,$AU$4:$AU$303,M$3,$AX$4:$AX$303,$C56)</f>
        <v>0</v>
      </c>
      <c r="N56" s="168">
        <f>SUMIFS(IF($D$3="NET",$AY$4:$AY$303,IF($D$3="BRUT",$AZ$4:$AZ$303,$BA$4:$BA$303)),$AT$4:$AT$303,N$2,$AU$4:$AU$303,N$3,$AX$4:$AX$303,$C56)</f>
        <v>0</v>
      </c>
      <c r="P56" s="217">
        <v>53</v>
      </c>
      <c r="Q56" s="215"/>
      <c r="R56" s="167">
        <f>SUM(S56:AB56)</f>
        <v>0</v>
      </c>
      <c r="S56" s="168">
        <f>SUMIFS(IF($R$3="NET",$AY$4:$AY$303,IF($R$3="BRUT",$AZ$4:$AZ$303,$BA$4:$BA$303)),$AT$4:$AT$303,S$2,$AU$4:$AU$303,S$3,$AX$4:$AX$303,$Q56)</f>
        <v>0</v>
      </c>
      <c r="T56" s="168">
        <f>SUMIFS(IF($R$3="NET",$AY$4:$AY$303,IF($R$3="BRUT",$AZ$4:$AZ$303,$BA$4:$BA$303)),$AT$4:$AT$303,T$2,$AU$4:$AU$303,T$3,$AX$4:$AX$303,$Q56)</f>
        <v>0</v>
      </c>
      <c r="U56" s="168">
        <f>SUMIFS(IF($R$3="NET",$AY$4:$AY$303,IF($R$3="BRUT",$AZ$4:$AZ$303,$BA$4:$BA$303)),$AT$4:$AT$303,U$2,$AU$4:$AU$303,U$3,$AX$4:$AX$303,$Q56)</f>
        <v>0</v>
      </c>
      <c r="V56" s="168">
        <f>SUMIFS(IF($R$3="NET",$AY$4:$AY$303,IF($R$3="BRUT",$AZ$4:$AZ$303,$BA$4:$BA$303)),$AT$4:$AT$303,V$2,$AU$4:$AU$303,V$3,$AX$4:$AX$303,$Q56)</f>
        <v>0</v>
      </c>
      <c r="W56" s="168">
        <f>SUMIFS(IF($R$3="NET",$AY$4:$AY$303,IF($R$3="BRUT",$AZ$4:$AZ$303,$BA$4:$BA$303)),$AT$4:$AT$303,W$2,$AU$4:$AU$303,W$3,$AX$4:$AX$303,$Q56)</f>
        <v>0</v>
      </c>
      <c r="X56" s="168">
        <f>SUMIFS(IF($R$3="NET",$AY$4:$AY$303,IF($R$3="BRUT",$AZ$4:$AZ$303,$BA$4:$BA$303)),$AT$4:$AT$303,X$2,$AU$4:$AU$303,X$3,$AX$4:$AX$303,$Q56)</f>
        <v>0</v>
      </c>
      <c r="Y56" s="168">
        <f>SUMIFS(IF($R$3="NET",$AY$4:$AY$303,IF($R$3="BRUT",$AZ$4:$AZ$303,$BA$4:$BA$303)),$AT$4:$AT$303,Y$2,$AU$4:$AU$303,Y$3,$AX$4:$AX$303,$Q56)</f>
        <v>0</v>
      </c>
      <c r="Z56" s="168">
        <f>SUMIFS(IF($R$3="NET",$AY$4:$AY$303,IF($R$3="BRUT",$AZ$4:$AZ$303,$BA$4:$BA$303)),$AT$4:$AT$303,Z$2,$AU$4:$AU$303,Z$3,$AX$4:$AX$303,$Q56)</f>
        <v>0</v>
      </c>
      <c r="AA56" s="168">
        <f>SUMIFS(IF($R$3="NET",$AY$4:$AY$303,IF($R$3="BRUT",$AZ$4:$AZ$303,$BA$4:$BA$303)),$AT$4:$AT$303,AA$2,$AU$4:$AU$303,AA$3,$AX$4:$AX$303,$Q56)</f>
        <v>0</v>
      </c>
      <c r="AB56" s="168">
        <f>SUMIFS(IF($R$3="NET",$AY$4:$AY$303,IF($R$3="BRUT",$AZ$4:$AZ$303,$BA$4:$BA$303)),$AT$4:$AT$303,AB$2,$AU$4:$AU$303,AB$3,$AX$4:$AX$303,$Q56)</f>
        <v>0</v>
      </c>
      <c r="AD56" s="217">
        <v>53</v>
      </c>
      <c r="AE56" s="215"/>
      <c r="AF56" s="167">
        <f>SUM(AG56:AP56)</f>
        <v>0</v>
      </c>
      <c r="AG56" s="168">
        <f>SUMIFS(IF($AF$3="NET",$AY$4:$AY$303,IF($AF$3="BRUT",$AZ$4:$AZ$303,$BA$4:$BA$303)),$AT$4:$AT$303,AG$2,$AU$4:$AU$303,AG$3,$AX$4:$AX$303,$AE56)</f>
        <v>0</v>
      </c>
      <c r="AH56" s="168">
        <f>SUMIFS(IF($AF$3="NET",$AY$4:$AY$303,IF($AF$3="BRUT",$AZ$4:$AZ$303,$BA$4:$BA$303)),$AT$4:$AT$303,AH$2,$AU$4:$AU$303,AH$3,$AX$4:$AX$303,$AE56)</f>
        <v>0</v>
      </c>
      <c r="AI56" s="168">
        <f>SUMIFS(IF($AF$3="NET",$AY$4:$AY$303,IF($AF$3="BRUT",$AZ$4:$AZ$303,$BA$4:$BA$303)),$AT$4:$AT$303,AI$2,$AU$4:$AU$303,AI$3,$AX$4:$AX$303,$AE56)</f>
        <v>0</v>
      </c>
      <c r="AJ56" s="168">
        <f>SUMIFS(IF($AF$3="NET",$AY$4:$AY$303,IF($AF$3="BRUT",$AZ$4:$AZ$303,$BA$4:$BA$303)),$AT$4:$AT$303,AJ$2,$AU$4:$AU$303,AJ$3,$AX$4:$AX$303,$AE56)</f>
        <v>0</v>
      </c>
      <c r="AK56" s="168">
        <f>SUMIFS(IF($AF$3="NET",$AY$4:$AY$303,IF($AF$3="BRUT",$AZ$4:$AZ$303,$BA$4:$BA$303)),$AT$4:$AT$303,AK$2,$AU$4:$AU$303,AK$3,$AX$4:$AX$303,$AE56)</f>
        <v>0</v>
      </c>
      <c r="AL56" s="168">
        <f>SUMIFS(IF($AF$3="NET",$AY$4:$AY$303,IF($AF$3="BRUT",$AZ$4:$AZ$303,$BA$4:$BA$303)),$AT$4:$AT$303,AL$2,$AU$4:$AU$303,AL$3,$AX$4:$AX$303,$AE56)</f>
        <v>0</v>
      </c>
      <c r="AM56" s="168">
        <f>SUMIFS(IF($AF$3="NET",$AY$4:$AY$303,IF($AF$3="BRUT",$AZ$4:$AZ$303,$BA$4:$BA$303)),$AT$4:$AT$303,AM$2,$AU$4:$AU$303,AM$3,$AX$4:$AX$303,$AE56)</f>
        <v>0</v>
      </c>
      <c r="AN56" s="168">
        <f>SUMIFS(IF($AF$3="NET",$AY$4:$AY$303,IF($AF$3="BRUT",$AZ$4:$AZ$303,$BA$4:$BA$303)),$AT$4:$AT$303,AN$2,$AU$4:$AU$303,AN$3,$AX$4:$AX$303,$AE56)</f>
        <v>0</v>
      </c>
      <c r="AO56" s="168">
        <f>SUMIFS(IF($AF$3="NET",$AY$4:$AY$303,IF($AF$3="BRUT",$AZ$4:$AZ$303,$BA$4:$BA$303)),$AT$4:$AT$303,AO$2,$AU$4:$AU$303,AO$3,$AX$4:$AX$303,$AE56)</f>
        <v>0</v>
      </c>
      <c r="AP56" s="168">
        <f>SUMIFS(IF($AF$3="NET",$AY$4:$AY$303,IF($AF$3="BRUT",$AZ$4:$AZ$303,$BA$4:$BA$303)),$AT$4:$AT$303,AP$2,$AU$4:$AU$303,AP$3,$AX$4:$AX$303,$AE56)</f>
        <v>0</v>
      </c>
      <c r="AT56" t="str">
        <f>'Cognac 06-05'!$D$2</f>
        <v>Cognac</v>
      </c>
      <c r="AU56" s="155">
        <f>'Cognac 06-05'!$D$3</f>
        <v>45052</v>
      </c>
      <c r="AV56">
        <f>'Cognac 06-05'!C33</f>
        <v>0</v>
      </c>
      <c r="AW56">
        <f>'Cognac 06-05'!D33</f>
        <v>0</v>
      </c>
      <c r="AX56" t="str">
        <f t="shared" si="20"/>
        <v>0 0</v>
      </c>
      <c r="AY56" s="1">
        <f>'Cognac 06-05'!AH33</f>
        <v>0</v>
      </c>
      <c r="AZ56" s="1">
        <f>'Cognac 06-05'!AM33</f>
        <v>0</v>
      </c>
      <c r="BA56" s="1">
        <f>'Cognac 06-05'!AR33</f>
        <v>0</v>
      </c>
    </row>
    <row r="57" spans="2:53" x14ac:dyDescent="0.25">
      <c r="B57" s="217">
        <v>54</v>
      </c>
      <c r="C57" s="215"/>
      <c r="D57" s="167">
        <f>SUM(E57:N57)</f>
        <v>0</v>
      </c>
      <c r="E57" s="168">
        <f>SUMIFS(IF($D$3="NET",$AY$4:$AY$303,IF($D$3="BRUT",$AZ$4:$AZ$303,$BA$4:$BA$303)),$AT$4:$AT$303,E$2,$AU$4:$AU$303,E$3,$AX$4:$AX$303,$C57)</f>
        <v>0</v>
      </c>
      <c r="F57" s="168">
        <f>SUMIFS(IF($D$3="NET",$AY$4:$AY$303,IF($D$3="BRUT",$AZ$4:$AZ$303,$BA$4:$BA$303)),$AT$4:$AT$303,F$2,$AU$4:$AU$303,F$3,$AX$4:$AX$303,$C57)</f>
        <v>0</v>
      </c>
      <c r="G57" s="168">
        <f>SUMIFS(IF($D$3="NET",$AY$4:$AY$303,IF($D$3="BRUT",$AZ$4:$AZ$303,$BA$4:$BA$303)),$AT$4:$AT$303,G$2,$AU$4:$AU$303,G$3,$AX$4:$AX$303,$C57)</f>
        <v>0</v>
      </c>
      <c r="H57" s="168">
        <f>SUMIFS(IF($D$3="NET",$AY$4:$AY$303,IF($D$3="BRUT",$AZ$4:$AZ$303,$BA$4:$BA$303)),$AT$4:$AT$303,H$2,$AU$4:$AU$303,H$3,$AX$4:$AX$303,$C57)</f>
        <v>0</v>
      </c>
      <c r="I57" s="168">
        <f>SUMIFS(IF($D$3="NET",$AY$4:$AY$303,IF($D$3="BRUT",$AZ$4:$AZ$303,$BA$4:$BA$303)),$AT$4:$AT$303,I$2,$AU$4:$AU$303,I$3,$AX$4:$AX$303,$C57)</f>
        <v>0</v>
      </c>
      <c r="J57" s="168">
        <f>SUMIFS(IF($D$3="NET",$AY$4:$AY$303,IF($D$3="BRUT",$AZ$4:$AZ$303,$BA$4:$BA$303)),$AT$4:$AT$303,J$2,$AU$4:$AU$303,J$3,$AX$4:$AX$303,$C57)</f>
        <v>0</v>
      </c>
      <c r="K57" s="168">
        <f>SUMIFS(IF($D$3="NET",$AY$4:$AY$303,IF($D$3="BRUT",$AZ$4:$AZ$303,$BA$4:$BA$303)),$AT$4:$AT$303,K$2,$AU$4:$AU$303,K$3,$AX$4:$AX$303,$C57)</f>
        <v>0</v>
      </c>
      <c r="L57" s="168">
        <f>SUMIFS(IF($D$3="NET",$AY$4:$AY$303,IF($D$3="BRUT",$AZ$4:$AZ$303,$BA$4:$BA$303)),$AT$4:$AT$303,L$2,$AU$4:$AU$303,L$3,$AX$4:$AX$303,$C57)</f>
        <v>0</v>
      </c>
      <c r="M57" s="168">
        <f>SUMIFS(IF($D$3="NET",$AY$4:$AY$303,IF($D$3="BRUT",$AZ$4:$AZ$303,$BA$4:$BA$303)),$AT$4:$AT$303,M$2,$AU$4:$AU$303,M$3,$AX$4:$AX$303,$C57)</f>
        <v>0</v>
      </c>
      <c r="N57" s="168">
        <f>SUMIFS(IF($D$3="NET",$AY$4:$AY$303,IF($D$3="BRUT",$AZ$4:$AZ$303,$BA$4:$BA$303)),$AT$4:$AT$303,N$2,$AU$4:$AU$303,N$3,$AX$4:$AX$303,$C57)</f>
        <v>0</v>
      </c>
      <c r="P57" s="217">
        <v>54</v>
      </c>
      <c r="Q57" s="215"/>
      <c r="R57" s="167">
        <f>SUM(S57:AB57)</f>
        <v>0</v>
      </c>
      <c r="S57" s="168">
        <f>SUMIFS(IF($R$3="NET",$AY$4:$AY$303,IF($R$3="BRUT",$AZ$4:$AZ$303,$BA$4:$BA$303)),$AT$4:$AT$303,S$2,$AU$4:$AU$303,S$3,$AX$4:$AX$303,$Q57)</f>
        <v>0</v>
      </c>
      <c r="T57" s="168">
        <f>SUMIFS(IF($R$3="NET",$AY$4:$AY$303,IF($R$3="BRUT",$AZ$4:$AZ$303,$BA$4:$BA$303)),$AT$4:$AT$303,T$2,$AU$4:$AU$303,T$3,$AX$4:$AX$303,$Q57)</f>
        <v>0</v>
      </c>
      <c r="U57" s="168">
        <f>SUMIFS(IF($R$3="NET",$AY$4:$AY$303,IF($R$3="BRUT",$AZ$4:$AZ$303,$BA$4:$BA$303)),$AT$4:$AT$303,U$2,$AU$4:$AU$303,U$3,$AX$4:$AX$303,$Q57)</f>
        <v>0</v>
      </c>
      <c r="V57" s="168">
        <f>SUMIFS(IF($R$3="NET",$AY$4:$AY$303,IF($R$3="BRUT",$AZ$4:$AZ$303,$BA$4:$BA$303)),$AT$4:$AT$303,V$2,$AU$4:$AU$303,V$3,$AX$4:$AX$303,$Q57)</f>
        <v>0</v>
      </c>
      <c r="W57" s="168">
        <f>SUMIFS(IF($R$3="NET",$AY$4:$AY$303,IF($R$3="BRUT",$AZ$4:$AZ$303,$BA$4:$BA$303)),$AT$4:$AT$303,W$2,$AU$4:$AU$303,W$3,$AX$4:$AX$303,$Q57)</f>
        <v>0</v>
      </c>
      <c r="X57" s="168">
        <f>SUMIFS(IF($R$3="NET",$AY$4:$AY$303,IF($R$3="BRUT",$AZ$4:$AZ$303,$BA$4:$BA$303)),$AT$4:$AT$303,X$2,$AU$4:$AU$303,X$3,$AX$4:$AX$303,$Q57)</f>
        <v>0</v>
      </c>
      <c r="Y57" s="168">
        <f>SUMIFS(IF($R$3="NET",$AY$4:$AY$303,IF($R$3="BRUT",$AZ$4:$AZ$303,$BA$4:$BA$303)),$AT$4:$AT$303,Y$2,$AU$4:$AU$303,Y$3,$AX$4:$AX$303,$Q57)</f>
        <v>0</v>
      </c>
      <c r="Z57" s="168">
        <f>SUMIFS(IF($R$3="NET",$AY$4:$AY$303,IF($R$3="BRUT",$AZ$4:$AZ$303,$BA$4:$BA$303)),$AT$4:$AT$303,Z$2,$AU$4:$AU$303,Z$3,$AX$4:$AX$303,$Q57)</f>
        <v>0</v>
      </c>
      <c r="AA57" s="168">
        <f>SUMIFS(IF($R$3="NET",$AY$4:$AY$303,IF($R$3="BRUT",$AZ$4:$AZ$303,$BA$4:$BA$303)),$AT$4:$AT$303,AA$2,$AU$4:$AU$303,AA$3,$AX$4:$AX$303,$Q57)</f>
        <v>0</v>
      </c>
      <c r="AB57" s="168">
        <f>SUMIFS(IF($R$3="NET",$AY$4:$AY$303,IF($R$3="BRUT",$AZ$4:$AZ$303,$BA$4:$BA$303)),$AT$4:$AT$303,AB$2,$AU$4:$AU$303,AB$3,$AX$4:$AX$303,$Q57)</f>
        <v>0</v>
      </c>
      <c r="AD57" s="217">
        <v>54</v>
      </c>
      <c r="AE57" s="215"/>
      <c r="AF57" s="167">
        <f>SUM(AG57:AP57)</f>
        <v>0</v>
      </c>
      <c r="AG57" s="168">
        <f>SUMIFS(IF($AF$3="NET",$AY$4:$AY$303,IF($AF$3="BRUT",$AZ$4:$AZ$303,$BA$4:$BA$303)),$AT$4:$AT$303,AG$2,$AU$4:$AU$303,AG$3,$AX$4:$AX$303,$AE57)</f>
        <v>0</v>
      </c>
      <c r="AH57" s="168">
        <f>SUMIFS(IF($AF$3="NET",$AY$4:$AY$303,IF($AF$3="BRUT",$AZ$4:$AZ$303,$BA$4:$BA$303)),$AT$4:$AT$303,AH$2,$AU$4:$AU$303,AH$3,$AX$4:$AX$303,$AE57)</f>
        <v>0</v>
      </c>
      <c r="AI57" s="168">
        <f>SUMIFS(IF($AF$3="NET",$AY$4:$AY$303,IF($AF$3="BRUT",$AZ$4:$AZ$303,$BA$4:$BA$303)),$AT$4:$AT$303,AI$2,$AU$4:$AU$303,AI$3,$AX$4:$AX$303,$AE57)</f>
        <v>0</v>
      </c>
      <c r="AJ57" s="168">
        <f>SUMIFS(IF($AF$3="NET",$AY$4:$AY$303,IF($AF$3="BRUT",$AZ$4:$AZ$303,$BA$4:$BA$303)),$AT$4:$AT$303,AJ$2,$AU$4:$AU$303,AJ$3,$AX$4:$AX$303,$AE57)</f>
        <v>0</v>
      </c>
      <c r="AK57" s="168">
        <f>SUMIFS(IF($AF$3="NET",$AY$4:$AY$303,IF($AF$3="BRUT",$AZ$4:$AZ$303,$BA$4:$BA$303)),$AT$4:$AT$303,AK$2,$AU$4:$AU$303,AK$3,$AX$4:$AX$303,$AE57)</f>
        <v>0</v>
      </c>
      <c r="AL57" s="168">
        <f>SUMIFS(IF($AF$3="NET",$AY$4:$AY$303,IF($AF$3="BRUT",$AZ$4:$AZ$303,$BA$4:$BA$303)),$AT$4:$AT$303,AL$2,$AU$4:$AU$303,AL$3,$AX$4:$AX$303,$AE57)</f>
        <v>0</v>
      </c>
      <c r="AM57" s="168">
        <f>SUMIFS(IF($AF$3="NET",$AY$4:$AY$303,IF($AF$3="BRUT",$AZ$4:$AZ$303,$BA$4:$BA$303)),$AT$4:$AT$303,AM$2,$AU$4:$AU$303,AM$3,$AX$4:$AX$303,$AE57)</f>
        <v>0</v>
      </c>
      <c r="AN57" s="168">
        <f>SUMIFS(IF($AF$3="NET",$AY$4:$AY$303,IF($AF$3="BRUT",$AZ$4:$AZ$303,$BA$4:$BA$303)),$AT$4:$AT$303,AN$2,$AU$4:$AU$303,AN$3,$AX$4:$AX$303,$AE57)</f>
        <v>0</v>
      </c>
      <c r="AO57" s="168">
        <f>SUMIFS(IF($AF$3="NET",$AY$4:$AY$303,IF($AF$3="BRUT",$AZ$4:$AZ$303,$BA$4:$BA$303)),$AT$4:$AT$303,AO$2,$AU$4:$AU$303,AO$3,$AX$4:$AX$303,$AE57)</f>
        <v>0</v>
      </c>
      <c r="AP57" s="168">
        <f>SUMIFS(IF($AF$3="NET",$AY$4:$AY$303,IF($AF$3="BRUT",$AZ$4:$AZ$303,$BA$4:$BA$303)),$AT$4:$AT$303,AP$2,$AU$4:$AU$303,AP$3,$AX$4:$AX$303,$AE57)</f>
        <v>0</v>
      </c>
      <c r="AT57" t="str">
        <f>'Cognac 06-05'!$D$2</f>
        <v>Cognac</v>
      </c>
      <c r="AU57" s="155">
        <f>'Cognac 06-05'!$D$3</f>
        <v>45052</v>
      </c>
      <c r="AV57">
        <f>'Cognac 06-05'!C34</f>
        <v>0</v>
      </c>
      <c r="AW57">
        <f>'Cognac 06-05'!D34</f>
        <v>0</v>
      </c>
      <c r="AX57" t="str">
        <f t="shared" si="20"/>
        <v>0 0</v>
      </c>
      <c r="AY57" s="1">
        <f>'Cognac 06-05'!AH34</f>
        <v>0</v>
      </c>
      <c r="AZ57" s="1">
        <f>'Cognac 06-05'!AM34</f>
        <v>0</v>
      </c>
      <c r="BA57" s="1">
        <f>'Cognac 06-05'!AR34</f>
        <v>0</v>
      </c>
    </row>
    <row r="58" spans="2:53" x14ac:dyDescent="0.25">
      <c r="B58" s="217">
        <v>55</v>
      </c>
      <c r="C58" s="215"/>
      <c r="D58" s="167">
        <f>SUM(E58:N58)</f>
        <v>0</v>
      </c>
      <c r="E58" s="168">
        <f>SUMIFS(IF($D$3="NET",$AY$4:$AY$303,IF($D$3="BRUT",$AZ$4:$AZ$303,$BA$4:$BA$303)),$AT$4:$AT$303,E$2,$AU$4:$AU$303,E$3,$AX$4:$AX$303,$C58)</f>
        <v>0</v>
      </c>
      <c r="F58" s="168">
        <f>SUMIFS(IF($D$3="NET",$AY$4:$AY$303,IF($D$3="BRUT",$AZ$4:$AZ$303,$BA$4:$BA$303)),$AT$4:$AT$303,F$2,$AU$4:$AU$303,F$3,$AX$4:$AX$303,$C58)</f>
        <v>0</v>
      </c>
      <c r="G58" s="168">
        <f>SUMIFS(IF($D$3="NET",$AY$4:$AY$303,IF($D$3="BRUT",$AZ$4:$AZ$303,$BA$4:$BA$303)),$AT$4:$AT$303,G$2,$AU$4:$AU$303,G$3,$AX$4:$AX$303,$C58)</f>
        <v>0</v>
      </c>
      <c r="H58" s="168">
        <f>SUMIFS(IF($D$3="NET",$AY$4:$AY$303,IF($D$3="BRUT",$AZ$4:$AZ$303,$BA$4:$BA$303)),$AT$4:$AT$303,H$2,$AU$4:$AU$303,H$3,$AX$4:$AX$303,$C58)</f>
        <v>0</v>
      </c>
      <c r="I58" s="168">
        <f>SUMIFS(IF($D$3="NET",$AY$4:$AY$303,IF($D$3="BRUT",$AZ$4:$AZ$303,$BA$4:$BA$303)),$AT$4:$AT$303,I$2,$AU$4:$AU$303,I$3,$AX$4:$AX$303,$C58)</f>
        <v>0</v>
      </c>
      <c r="J58" s="168">
        <f>SUMIFS(IF($D$3="NET",$AY$4:$AY$303,IF($D$3="BRUT",$AZ$4:$AZ$303,$BA$4:$BA$303)),$AT$4:$AT$303,J$2,$AU$4:$AU$303,J$3,$AX$4:$AX$303,$C58)</f>
        <v>0</v>
      </c>
      <c r="K58" s="168">
        <f>SUMIFS(IF($D$3="NET",$AY$4:$AY$303,IF($D$3="BRUT",$AZ$4:$AZ$303,$BA$4:$BA$303)),$AT$4:$AT$303,K$2,$AU$4:$AU$303,K$3,$AX$4:$AX$303,$C58)</f>
        <v>0</v>
      </c>
      <c r="L58" s="168">
        <f>SUMIFS(IF($D$3="NET",$AY$4:$AY$303,IF($D$3="BRUT",$AZ$4:$AZ$303,$BA$4:$BA$303)),$AT$4:$AT$303,L$2,$AU$4:$AU$303,L$3,$AX$4:$AX$303,$C58)</f>
        <v>0</v>
      </c>
      <c r="M58" s="168">
        <f>SUMIFS(IF($D$3="NET",$AY$4:$AY$303,IF($D$3="BRUT",$AZ$4:$AZ$303,$BA$4:$BA$303)),$AT$4:$AT$303,M$2,$AU$4:$AU$303,M$3,$AX$4:$AX$303,$C58)</f>
        <v>0</v>
      </c>
      <c r="N58" s="168">
        <f>SUMIFS(IF($D$3="NET",$AY$4:$AY$303,IF($D$3="BRUT",$AZ$4:$AZ$303,$BA$4:$BA$303)),$AT$4:$AT$303,N$2,$AU$4:$AU$303,N$3,$AX$4:$AX$303,$C58)</f>
        <v>0</v>
      </c>
      <c r="P58" s="217">
        <v>55</v>
      </c>
      <c r="Q58" s="215"/>
      <c r="R58" s="167">
        <f>SUM(S58:AB58)</f>
        <v>0</v>
      </c>
      <c r="S58" s="168">
        <f>SUMIFS(IF($R$3="NET",$AY$4:$AY$303,IF($R$3="BRUT",$AZ$4:$AZ$303,$BA$4:$BA$303)),$AT$4:$AT$303,S$2,$AU$4:$AU$303,S$3,$AX$4:$AX$303,$Q58)</f>
        <v>0</v>
      </c>
      <c r="T58" s="168">
        <f>SUMIFS(IF($R$3="NET",$AY$4:$AY$303,IF($R$3="BRUT",$AZ$4:$AZ$303,$BA$4:$BA$303)),$AT$4:$AT$303,T$2,$AU$4:$AU$303,T$3,$AX$4:$AX$303,$Q58)</f>
        <v>0</v>
      </c>
      <c r="U58" s="168">
        <f>SUMIFS(IF($R$3="NET",$AY$4:$AY$303,IF($R$3="BRUT",$AZ$4:$AZ$303,$BA$4:$BA$303)),$AT$4:$AT$303,U$2,$AU$4:$AU$303,U$3,$AX$4:$AX$303,$Q58)</f>
        <v>0</v>
      </c>
      <c r="V58" s="168">
        <f>SUMIFS(IF($R$3="NET",$AY$4:$AY$303,IF($R$3="BRUT",$AZ$4:$AZ$303,$BA$4:$BA$303)),$AT$4:$AT$303,V$2,$AU$4:$AU$303,V$3,$AX$4:$AX$303,$Q58)</f>
        <v>0</v>
      </c>
      <c r="W58" s="168">
        <f>SUMIFS(IF($R$3="NET",$AY$4:$AY$303,IF($R$3="BRUT",$AZ$4:$AZ$303,$BA$4:$BA$303)),$AT$4:$AT$303,W$2,$AU$4:$AU$303,W$3,$AX$4:$AX$303,$Q58)</f>
        <v>0</v>
      </c>
      <c r="X58" s="168">
        <f>SUMIFS(IF($R$3="NET",$AY$4:$AY$303,IF($R$3="BRUT",$AZ$4:$AZ$303,$BA$4:$BA$303)),$AT$4:$AT$303,X$2,$AU$4:$AU$303,X$3,$AX$4:$AX$303,$Q58)</f>
        <v>0</v>
      </c>
      <c r="Y58" s="168">
        <f>SUMIFS(IF($R$3="NET",$AY$4:$AY$303,IF($R$3="BRUT",$AZ$4:$AZ$303,$BA$4:$BA$303)),$AT$4:$AT$303,Y$2,$AU$4:$AU$303,Y$3,$AX$4:$AX$303,$Q58)</f>
        <v>0</v>
      </c>
      <c r="Z58" s="168">
        <f>SUMIFS(IF($R$3="NET",$AY$4:$AY$303,IF($R$3="BRUT",$AZ$4:$AZ$303,$BA$4:$BA$303)),$AT$4:$AT$303,Z$2,$AU$4:$AU$303,Z$3,$AX$4:$AX$303,$Q58)</f>
        <v>0</v>
      </c>
      <c r="AA58" s="168">
        <f>SUMIFS(IF($R$3="NET",$AY$4:$AY$303,IF($R$3="BRUT",$AZ$4:$AZ$303,$BA$4:$BA$303)),$AT$4:$AT$303,AA$2,$AU$4:$AU$303,AA$3,$AX$4:$AX$303,$Q58)</f>
        <v>0</v>
      </c>
      <c r="AB58" s="168">
        <f>SUMIFS(IF($R$3="NET",$AY$4:$AY$303,IF($R$3="BRUT",$AZ$4:$AZ$303,$BA$4:$BA$303)),$AT$4:$AT$303,AB$2,$AU$4:$AU$303,AB$3,$AX$4:$AX$303,$Q58)</f>
        <v>0</v>
      </c>
      <c r="AD58" s="217">
        <v>55</v>
      </c>
      <c r="AE58" s="215"/>
      <c r="AF58" s="167">
        <f>SUM(AG58:AP58)</f>
        <v>0</v>
      </c>
      <c r="AG58" s="168">
        <f>SUMIFS(IF($AF$3="NET",$AY$4:$AY$303,IF($AF$3="BRUT",$AZ$4:$AZ$303,$BA$4:$BA$303)),$AT$4:$AT$303,AG$2,$AU$4:$AU$303,AG$3,$AX$4:$AX$303,$AE58)</f>
        <v>0</v>
      </c>
      <c r="AH58" s="168">
        <f>SUMIFS(IF($AF$3="NET",$AY$4:$AY$303,IF($AF$3="BRUT",$AZ$4:$AZ$303,$BA$4:$BA$303)),$AT$4:$AT$303,AH$2,$AU$4:$AU$303,AH$3,$AX$4:$AX$303,$AE58)</f>
        <v>0</v>
      </c>
      <c r="AI58" s="168">
        <f>SUMIFS(IF($AF$3="NET",$AY$4:$AY$303,IF($AF$3="BRUT",$AZ$4:$AZ$303,$BA$4:$BA$303)),$AT$4:$AT$303,AI$2,$AU$4:$AU$303,AI$3,$AX$4:$AX$303,$AE58)</f>
        <v>0</v>
      </c>
      <c r="AJ58" s="168">
        <f>SUMIFS(IF($AF$3="NET",$AY$4:$AY$303,IF($AF$3="BRUT",$AZ$4:$AZ$303,$BA$4:$BA$303)),$AT$4:$AT$303,AJ$2,$AU$4:$AU$303,AJ$3,$AX$4:$AX$303,$AE58)</f>
        <v>0</v>
      </c>
      <c r="AK58" s="168">
        <f>SUMIFS(IF($AF$3="NET",$AY$4:$AY$303,IF($AF$3="BRUT",$AZ$4:$AZ$303,$BA$4:$BA$303)),$AT$4:$AT$303,AK$2,$AU$4:$AU$303,AK$3,$AX$4:$AX$303,$AE58)</f>
        <v>0</v>
      </c>
      <c r="AL58" s="168">
        <f>SUMIFS(IF($AF$3="NET",$AY$4:$AY$303,IF($AF$3="BRUT",$AZ$4:$AZ$303,$BA$4:$BA$303)),$AT$4:$AT$303,AL$2,$AU$4:$AU$303,AL$3,$AX$4:$AX$303,$AE58)</f>
        <v>0</v>
      </c>
      <c r="AM58" s="168">
        <f>SUMIFS(IF($AF$3="NET",$AY$4:$AY$303,IF($AF$3="BRUT",$AZ$4:$AZ$303,$BA$4:$BA$303)),$AT$4:$AT$303,AM$2,$AU$4:$AU$303,AM$3,$AX$4:$AX$303,$AE58)</f>
        <v>0</v>
      </c>
      <c r="AN58" s="168">
        <f>SUMIFS(IF($AF$3="NET",$AY$4:$AY$303,IF($AF$3="BRUT",$AZ$4:$AZ$303,$BA$4:$BA$303)),$AT$4:$AT$303,AN$2,$AU$4:$AU$303,AN$3,$AX$4:$AX$303,$AE58)</f>
        <v>0</v>
      </c>
      <c r="AO58" s="168">
        <f>SUMIFS(IF($AF$3="NET",$AY$4:$AY$303,IF($AF$3="BRUT",$AZ$4:$AZ$303,$BA$4:$BA$303)),$AT$4:$AT$303,AO$2,$AU$4:$AU$303,AO$3,$AX$4:$AX$303,$AE58)</f>
        <v>0</v>
      </c>
      <c r="AP58" s="168">
        <f>SUMIFS(IF($AF$3="NET",$AY$4:$AY$303,IF($AF$3="BRUT",$AZ$4:$AZ$303,$BA$4:$BA$303)),$AT$4:$AT$303,AP$2,$AU$4:$AU$303,AP$3,$AX$4:$AX$303,$AE58)</f>
        <v>0</v>
      </c>
      <c r="AT58" t="str">
        <f>'Cognac 06-05'!$D$2</f>
        <v>Cognac</v>
      </c>
      <c r="AU58" s="155">
        <f>'Cognac 06-05'!$D$3</f>
        <v>45052</v>
      </c>
      <c r="AV58">
        <f>'Cognac 06-05'!C35</f>
        <v>0</v>
      </c>
      <c r="AW58">
        <f>'Cognac 06-05'!D35</f>
        <v>0</v>
      </c>
      <c r="AX58" t="str">
        <f t="shared" si="20"/>
        <v>0 0</v>
      </c>
      <c r="AY58" s="1">
        <f>'Cognac 06-05'!AH35</f>
        <v>0</v>
      </c>
      <c r="AZ58" s="1">
        <f>'Cognac 06-05'!AM35</f>
        <v>0</v>
      </c>
      <c r="BA58" s="1">
        <f>'Cognac 06-05'!AR35</f>
        <v>0</v>
      </c>
    </row>
    <row r="59" spans="2:53" x14ac:dyDescent="0.25">
      <c r="B59" s="217">
        <v>56</v>
      </c>
      <c r="C59" s="215"/>
      <c r="D59" s="167">
        <f>SUM(E59:N59)</f>
        <v>0</v>
      </c>
      <c r="E59" s="168">
        <f>SUMIFS(IF($D$3="NET",$AY$4:$AY$303,IF($D$3="BRUT",$AZ$4:$AZ$303,$BA$4:$BA$303)),$AT$4:$AT$303,E$2,$AU$4:$AU$303,E$3,$AX$4:$AX$303,$C59)</f>
        <v>0</v>
      </c>
      <c r="F59" s="168">
        <f>SUMIFS(IF($D$3="NET",$AY$4:$AY$303,IF($D$3="BRUT",$AZ$4:$AZ$303,$BA$4:$BA$303)),$AT$4:$AT$303,F$2,$AU$4:$AU$303,F$3,$AX$4:$AX$303,$C59)</f>
        <v>0</v>
      </c>
      <c r="G59" s="168">
        <f>SUMIFS(IF($D$3="NET",$AY$4:$AY$303,IF($D$3="BRUT",$AZ$4:$AZ$303,$BA$4:$BA$303)),$AT$4:$AT$303,G$2,$AU$4:$AU$303,G$3,$AX$4:$AX$303,$C59)</f>
        <v>0</v>
      </c>
      <c r="H59" s="168">
        <f>SUMIFS(IF($D$3="NET",$AY$4:$AY$303,IF($D$3="BRUT",$AZ$4:$AZ$303,$BA$4:$BA$303)),$AT$4:$AT$303,H$2,$AU$4:$AU$303,H$3,$AX$4:$AX$303,$C59)</f>
        <v>0</v>
      </c>
      <c r="I59" s="168">
        <f>SUMIFS(IF($D$3="NET",$AY$4:$AY$303,IF($D$3="BRUT",$AZ$4:$AZ$303,$BA$4:$BA$303)),$AT$4:$AT$303,I$2,$AU$4:$AU$303,I$3,$AX$4:$AX$303,$C59)</f>
        <v>0</v>
      </c>
      <c r="J59" s="168">
        <f>SUMIFS(IF($D$3="NET",$AY$4:$AY$303,IF($D$3="BRUT",$AZ$4:$AZ$303,$BA$4:$BA$303)),$AT$4:$AT$303,J$2,$AU$4:$AU$303,J$3,$AX$4:$AX$303,$C59)</f>
        <v>0</v>
      </c>
      <c r="K59" s="168">
        <f>SUMIFS(IF($D$3="NET",$AY$4:$AY$303,IF($D$3="BRUT",$AZ$4:$AZ$303,$BA$4:$BA$303)),$AT$4:$AT$303,K$2,$AU$4:$AU$303,K$3,$AX$4:$AX$303,$C59)</f>
        <v>0</v>
      </c>
      <c r="L59" s="168">
        <f>SUMIFS(IF($D$3="NET",$AY$4:$AY$303,IF($D$3="BRUT",$AZ$4:$AZ$303,$BA$4:$BA$303)),$AT$4:$AT$303,L$2,$AU$4:$AU$303,L$3,$AX$4:$AX$303,$C59)</f>
        <v>0</v>
      </c>
      <c r="M59" s="168">
        <f>SUMIFS(IF($D$3="NET",$AY$4:$AY$303,IF($D$3="BRUT",$AZ$4:$AZ$303,$BA$4:$BA$303)),$AT$4:$AT$303,M$2,$AU$4:$AU$303,M$3,$AX$4:$AX$303,$C59)</f>
        <v>0</v>
      </c>
      <c r="N59" s="168">
        <f>SUMIFS(IF($D$3="NET",$AY$4:$AY$303,IF($D$3="BRUT",$AZ$4:$AZ$303,$BA$4:$BA$303)),$AT$4:$AT$303,N$2,$AU$4:$AU$303,N$3,$AX$4:$AX$303,$C59)</f>
        <v>0</v>
      </c>
      <c r="P59" s="217">
        <v>56</v>
      </c>
      <c r="Q59" s="215"/>
      <c r="R59" s="167">
        <f>SUM(S59:AB59)</f>
        <v>0</v>
      </c>
      <c r="S59" s="168">
        <f>SUMIFS(IF($R$3="NET",$AY$4:$AY$303,IF($R$3="BRUT",$AZ$4:$AZ$303,$BA$4:$BA$303)),$AT$4:$AT$303,S$2,$AU$4:$AU$303,S$3,$AX$4:$AX$303,$Q59)</f>
        <v>0</v>
      </c>
      <c r="T59" s="168">
        <f>SUMIFS(IF($R$3="NET",$AY$4:$AY$303,IF($R$3="BRUT",$AZ$4:$AZ$303,$BA$4:$BA$303)),$AT$4:$AT$303,T$2,$AU$4:$AU$303,T$3,$AX$4:$AX$303,$Q59)</f>
        <v>0</v>
      </c>
      <c r="U59" s="168">
        <f>SUMIFS(IF($R$3="NET",$AY$4:$AY$303,IF($R$3="BRUT",$AZ$4:$AZ$303,$BA$4:$BA$303)),$AT$4:$AT$303,U$2,$AU$4:$AU$303,U$3,$AX$4:$AX$303,$Q59)</f>
        <v>0</v>
      </c>
      <c r="V59" s="168">
        <f>SUMIFS(IF($R$3="NET",$AY$4:$AY$303,IF($R$3="BRUT",$AZ$4:$AZ$303,$BA$4:$BA$303)),$AT$4:$AT$303,V$2,$AU$4:$AU$303,V$3,$AX$4:$AX$303,$Q59)</f>
        <v>0</v>
      </c>
      <c r="W59" s="168">
        <f>SUMIFS(IF($R$3="NET",$AY$4:$AY$303,IF($R$3="BRUT",$AZ$4:$AZ$303,$BA$4:$BA$303)),$AT$4:$AT$303,W$2,$AU$4:$AU$303,W$3,$AX$4:$AX$303,$Q59)</f>
        <v>0</v>
      </c>
      <c r="X59" s="168">
        <f>SUMIFS(IF($R$3="NET",$AY$4:$AY$303,IF($R$3="BRUT",$AZ$4:$AZ$303,$BA$4:$BA$303)),$AT$4:$AT$303,X$2,$AU$4:$AU$303,X$3,$AX$4:$AX$303,$Q59)</f>
        <v>0</v>
      </c>
      <c r="Y59" s="168">
        <f>SUMIFS(IF($R$3="NET",$AY$4:$AY$303,IF($R$3="BRUT",$AZ$4:$AZ$303,$BA$4:$BA$303)),$AT$4:$AT$303,Y$2,$AU$4:$AU$303,Y$3,$AX$4:$AX$303,$Q59)</f>
        <v>0</v>
      </c>
      <c r="Z59" s="168">
        <f>SUMIFS(IF($R$3="NET",$AY$4:$AY$303,IF($R$3="BRUT",$AZ$4:$AZ$303,$BA$4:$BA$303)),$AT$4:$AT$303,Z$2,$AU$4:$AU$303,Z$3,$AX$4:$AX$303,$Q59)</f>
        <v>0</v>
      </c>
      <c r="AA59" s="168">
        <f>SUMIFS(IF($R$3="NET",$AY$4:$AY$303,IF($R$3="BRUT",$AZ$4:$AZ$303,$BA$4:$BA$303)),$AT$4:$AT$303,AA$2,$AU$4:$AU$303,AA$3,$AX$4:$AX$303,$Q59)</f>
        <v>0</v>
      </c>
      <c r="AB59" s="168">
        <f>SUMIFS(IF($R$3="NET",$AY$4:$AY$303,IF($R$3="BRUT",$AZ$4:$AZ$303,$BA$4:$BA$303)),$AT$4:$AT$303,AB$2,$AU$4:$AU$303,AB$3,$AX$4:$AX$303,$Q59)</f>
        <v>0</v>
      </c>
      <c r="AD59" s="217">
        <v>56</v>
      </c>
      <c r="AE59" s="215"/>
      <c r="AF59" s="167">
        <f>SUM(AG59:AP59)</f>
        <v>0</v>
      </c>
      <c r="AG59" s="168">
        <f>SUMIFS(IF($AF$3="NET",$AY$4:$AY$303,IF($AF$3="BRUT",$AZ$4:$AZ$303,$BA$4:$BA$303)),$AT$4:$AT$303,AG$2,$AU$4:$AU$303,AG$3,$AX$4:$AX$303,$AE59)</f>
        <v>0</v>
      </c>
      <c r="AH59" s="168">
        <f>SUMIFS(IF($AF$3="NET",$AY$4:$AY$303,IF($AF$3="BRUT",$AZ$4:$AZ$303,$BA$4:$BA$303)),$AT$4:$AT$303,AH$2,$AU$4:$AU$303,AH$3,$AX$4:$AX$303,$AE59)</f>
        <v>0</v>
      </c>
      <c r="AI59" s="168">
        <f>SUMIFS(IF($AF$3="NET",$AY$4:$AY$303,IF($AF$3="BRUT",$AZ$4:$AZ$303,$BA$4:$BA$303)),$AT$4:$AT$303,AI$2,$AU$4:$AU$303,AI$3,$AX$4:$AX$303,$AE59)</f>
        <v>0</v>
      </c>
      <c r="AJ59" s="168">
        <f>SUMIFS(IF($AF$3="NET",$AY$4:$AY$303,IF($AF$3="BRUT",$AZ$4:$AZ$303,$BA$4:$BA$303)),$AT$4:$AT$303,AJ$2,$AU$4:$AU$303,AJ$3,$AX$4:$AX$303,$AE59)</f>
        <v>0</v>
      </c>
      <c r="AK59" s="168">
        <f>SUMIFS(IF($AF$3="NET",$AY$4:$AY$303,IF($AF$3="BRUT",$AZ$4:$AZ$303,$BA$4:$BA$303)),$AT$4:$AT$303,AK$2,$AU$4:$AU$303,AK$3,$AX$4:$AX$303,$AE59)</f>
        <v>0</v>
      </c>
      <c r="AL59" s="168">
        <f>SUMIFS(IF($AF$3="NET",$AY$4:$AY$303,IF($AF$3="BRUT",$AZ$4:$AZ$303,$BA$4:$BA$303)),$AT$4:$AT$303,AL$2,$AU$4:$AU$303,AL$3,$AX$4:$AX$303,$AE59)</f>
        <v>0</v>
      </c>
      <c r="AM59" s="168">
        <f>SUMIFS(IF($AF$3="NET",$AY$4:$AY$303,IF($AF$3="BRUT",$AZ$4:$AZ$303,$BA$4:$BA$303)),$AT$4:$AT$303,AM$2,$AU$4:$AU$303,AM$3,$AX$4:$AX$303,$AE59)</f>
        <v>0</v>
      </c>
      <c r="AN59" s="168">
        <f>SUMIFS(IF($AF$3="NET",$AY$4:$AY$303,IF($AF$3="BRUT",$AZ$4:$AZ$303,$BA$4:$BA$303)),$AT$4:$AT$303,AN$2,$AU$4:$AU$303,AN$3,$AX$4:$AX$303,$AE59)</f>
        <v>0</v>
      </c>
      <c r="AO59" s="168">
        <f>SUMIFS(IF($AF$3="NET",$AY$4:$AY$303,IF($AF$3="BRUT",$AZ$4:$AZ$303,$BA$4:$BA$303)),$AT$4:$AT$303,AO$2,$AU$4:$AU$303,AO$3,$AX$4:$AX$303,$AE59)</f>
        <v>0</v>
      </c>
      <c r="AP59" s="168">
        <f>SUMIFS(IF($AF$3="NET",$AY$4:$AY$303,IF($AF$3="BRUT",$AZ$4:$AZ$303,$BA$4:$BA$303)),$AT$4:$AT$303,AP$2,$AU$4:$AU$303,AP$3,$AX$4:$AX$303,$AE59)</f>
        <v>0</v>
      </c>
      <c r="AT59" t="str">
        <f>'Cognac 06-05'!$D$2</f>
        <v>Cognac</v>
      </c>
      <c r="AU59" s="155">
        <f>'Cognac 06-05'!$D$3</f>
        <v>45052</v>
      </c>
      <c r="AV59">
        <f>'Cognac 06-05'!C36</f>
        <v>0</v>
      </c>
      <c r="AW59">
        <f>'Cognac 06-05'!D36</f>
        <v>0</v>
      </c>
      <c r="AX59" t="str">
        <f t="shared" si="20"/>
        <v>0 0</v>
      </c>
      <c r="AY59" s="1">
        <f>'Cognac 06-05'!AH36</f>
        <v>0</v>
      </c>
      <c r="AZ59" s="1">
        <f>'Cognac 06-05'!AM36</f>
        <v>0</v>
      </c>
      <c r="BA59" s="1">
        <f>'Cognac 06-05'!AR36</f>
        <v>0</v>
      </c>
    </row>
    <row r="60" spans="2:53" x14ac:dyDescent="0.25">
      <c r="B60" s="217">
        <v>57</v>
      </c>
      <c r="C60" s="215"/>
      <c r="D60" s="167">
        <f>SUM(E60:N60)</f>
        <v>0</v>
      </c>
      <c r="E60" s="168">
        <f>SUMIFS(IF($D$3="NET",$AY$4:$AY$303,IF($D$3="BRUT",$AZ$4:$AZ$303,$BA$4:$BA$303)),$AT$4:$AT$303,E$2,$AU$4:$AU$303,E$3,$AX$4:$AX$303,$C60)</f>
        <v>0</v>
      </c>
      <c r="F60" s="168">
        <f>SUMIFS(IF($D$3="NET",$AY$4:$AY$303,IF($D$3="BRUT",$AZ$4:$AZ$303,$BA$4:$BA$303)),$AT$4:$AT$303,F$2,$AU$4:$AU$303,F$3,$AX$4:$AX$303,$C60)</f>
        <v>0</v>
      </c>
      <c r="G60" s="168">
        <f>SUMIFS(IF($D$3="NET",$AY$4:$AY$303,IF($D$3="BRUT",$AZ$4:$AZ$303,$BA$4:$BA$303)),$AT$4:$AT$303,G$2,$AU$4:$AU$303,G$3,$AX$4:$AX$303,$C60)</f>
        <v>0</v>
      </c>
      <c r="H60" s="168">
        <f>SUMIFS(IF($D$3="NET",$AY$4:$AY$303,IF($D$3="BRUT",$AZ$4:$AZ$303,$BA$4:$BA$303)),$AT$4:$AT$303,H$2,$AU$4:$AU$303,H$3,$AX$4:$AX$303,$C60)</f>
        <v>0</v>
      </c>
      <c r="I60" s="168">
        <f>SUMIFS(IF($D$3="NET",$AY$4:$AY$303,IF($D$3="BRUT",$AZ$4:$AZ$303,$BA$4:$BA$303)),$AT$4:$AT$303,I$2,$AU$4:$AU$303,I$3,$AX$4:$AX$303,$C60)</f>
        <v>0</v>
      </c>
      <c r="J60" s="168">
        <f>SUMIFS(IF($D$3="NET",$AY$4:$AY$303,IF($D$3="BRUT",$AZ$4:$AZ$303,$BA$4:$BA$303)),$AT$4:$AT$303,J$2,$AU$4:$AU$303,J$3,$AX$4:$AX$303,$C60)</f>
        <v>0</v>
      </c>
      <c r="K60" s="168">
        <f>SUMIFS(IF($D$3="NET",$AY$4:$AY$303,IF($D$3="BRUT",$AZ$4:$AZ$303,$BA$4:$BA$303)),$AT$4:$AT$303,K$2,$AU$4:$AU$303,K$3,$AX$4:$AX$303,$C60)</f>
        <v>0</v>
      </c>
      <c r="L60" s="168">
        <f>SUMIFS(IF($D$3="NET",$AY$4:$AY$303,IF($D$3="BRUT",$AZ$4:$AZ$303,$BA$4:$BA$303)),$AT$4:$AT$303,L$2,$AU$4:$AU$303,L$3,$AX$4:$AX$303,$C60)</f>
        <v>0</v>
      </c>
      <c r="M60" s="168">
        <f>SUMIFS(IF($D$3="NET",$AY$4:$AY$303,IF($D$3="BRUT",$AZ$4:$AZ$303,$BA$4:$BA$303)),$AT$4:$AT$303,M$2,$AU$4:$AU$303,M$3,$AX$4:$AX$303,$C60)</f>
        <v>0</v>
      </c>
      <c r="N60" s="168">
        <f>SUMIFS(IF($D$3="NET",$AY$4:$AY$303,IF($D$3="BRUT",$AZ$4:$AZ$303,$BA$4:$BA$303)),$AT$4:$AT$303,N$2,$AU$4:$AU$303,N$3,$AX$4:$AX$303,$C60)</f>
        <v>0</v>
      </c>
      <c r="P60" s="217">
        <v>57</v>
      </c>
      <c r="Q60" s="215"/>
      <c r="R60" s="167">
        <f>SUM(S60:AB60)</f>
        <v>0</v>
      </c>
      <c r="S60" s="168">
        <f>SUMIFS(IF($R$3="NET",$AY$4:$AY$303,IF($R$3="BRUT",$AZ$4:$AZ$303,$BA$4:$BA$303)),$AT$4:$AT$303,S$2,$AU$4:$AU$303,S$3,$AX$4:$AX$303,$Q60)</f>
        <v>0</v>
      </c>
      <c r="T60" s="168">
        <f>SUMIFS(IF($R$3="NET",$AY$4:$AY$303,IF($R$3="BRUT",$AZ$4:$AZ$303,$BA$4:$BA$303)),$AT$4:$AT$303,T$2,$AU$4:$AU$303,T$3,$AX$4:$AX$303,$Q60)</f>
        <v>0</v>
      </c>
      <c r="U60" s="168">
        <f>SUMIFS(IF($R$3="NET",$AY$4:$AY$303,IF($R$3="BRUT",$AZ$4:$AZ$303,$BA$4:$BA$303)),$AT$4:$AT$303,U$2,$AU$4:$AU$303,U$3,$AX$4:$AX$303,$Q60)</f>
        <v>0</v>
      </c>
      <c r="V60" s="168">
        <f>SUMIFS(IF($R$3="NET",$AY$4:$AY$303,IF($R$3="BRUT",$AZ$4:$AZ$303,$BA$4:$BA$303)),$AT$4:$AT$303,V$2,$AU$4:$AU$303,V$3,$AX$4:$AX$303,$Q60)</f>
        <v>0</v>
      </c>
      <c r="W60" s="168">
        <f>SUMIFS(IF($R$3="NET",$AY$4:$AY$303,IF($R$3="BRUT",$AZ$4:$AZ$303,$BA$4:$BA$303)),$AT$4:$AT$303,W$2,$AU$4:$AU$303,W$3,$AX$4:$AX$303,$Q60)</f>
        <v>0</v>
      </c>
      <c r="X60" s="168">
        <f>SUMIFS(IF($R$3="NET",$AY$4:$AY$303,IF($R$3="BRUT",$AZ$4:$AZ$303,$BA$4:$BA$303)),$AT$4:$AT$303,X$2,$AU$4:$AU$303,X$3,$AX$4:$AX$303,$Q60)</f>
        <v>0</v>
      </c>
      <c r="Y60" s="168">
        <f>SUMIFS(IF($R$3="NET",$AY$4:$AY$303,IF($R$3="BRUT",$AZ$4:$AZ$303,$BA$4:$BA$303)),$AT$4:$AT$303,Y$2,$AU$4:$AU$303,Y$3,$AX$4:$AX$303,$Q60)</f>
        <v>0</v>
      </c>
      <c r="Z60" s="168">
        <f>SUMIFS(IF($R$3="NET",$AY$4:$AY$303,IF($R$3="BRUT",$AZ$4:$AZ$303,$BA$4:$BA$303)),$AT$4:$AT$303,Z$2,$AU$4:$AU$303,Z$3,$AX$4:$AX$303,$Q60)</f>
        <v>0</v>
      </c>
      <c r="AA60" s="168">
        <f>SUMIFS(IF($R$3="NET",$AY$4:$AY$303,IF($R$3="BRUT",$AZ$4:$AZ$303,$BA$4:$BA$303)),$AT$4:$AT$303,AA$2,$AU$4:$AU$303,AA$3,$AX$4:$AX$303,$Q60)</f>
        <v>0</v>
      </c>
      <c r="AB60" s="168">
        <f>SUMIFS(IF($R$3="NET",$AY$4:$AY$303,IF($R$3="BRUT",$AZ$4:$AZ$303,$BA$4:$BA$303)),$AT$4:$AT$303,AB$2,$AU$4:$AU$303,AB$3,$AX$4:$AX$303,$Q60)</f>
        <v>0</v>
      </c>
      <c r="AD60" s="217">
        <v>57</v>
      </c>
      <c r="AE60" s="215"/>
      <c r="AF60" s="167">
        <f>SUM(AG60:AP60)</f>
        <v>0</v>
      </c>
      <c r="AG60" s="168">
        <f>SUMIFS(IF($AF$3="NET",$AY$4:$AY$303,IF($AF$3="BRUT",$AZ$4:$AZ$303,$BA$4:$BA$303)),$AT$4:$AT$303,AG$2,$AU$4:$AU$303,AG$3,$AX$4:$AX$303,$AE60)</f>
        <v>0</v>
      </c>
      <c r="AH60" s="168">
        <f>SUMIFS(IF($AF$3="NET",$AY$4:$AY$303,IF($AF$3="BRUT",$AZ$4:$AZ$303,$BA$4:$BA$303)),$AT$4:$AT$303,AH$2,$AU$4:$AU$303,AH$3,$AX$4:$AX$303,$AE60)</f>
        <v>0</v>
      </c>
      <c r="AI60" s="168">
        <f>SUMIFS(IF($AF$3="NET",$AY$4:$AY$303,IF($AF$3="BRUT",$AZ$4:$AZ$303,$BA$4:$BA$303)),$AT$4:$AT$303,AI$2,$AU$4:$AU$303,AI$3,$AX$4:$AX$303,$AE60)</f>
        <v>0</v>
      </c>
      <c r="AJ60" s="168">
        <f>SUMIFS(IF($AF$3="NET",$AY$4:$AY$303,IF($AF$3="BRUT",$AZ$4:$AZ$303,$BA$4:$BA$303)),$AT$4:$AT$303,AJ$2,$AU$4:$AU$303,AJ$3,$AX$4:$AX$303,$AE60)</f>
        <v>0</v>
      </c>
      <c r="AK60" s="168">
        <f>SUMIFS(IF($AF$3="NET",$AY$4:$AY$303,IF($AF$3="BRUT",$AZ$4:$AZ$303,$BA$4:$BA$303)),$AT$4:$AT$303,AK$2,$AU$4:$AU$303,AK$3,$AX$4:$AX$303,$AE60)</f>
        <v>0</v>
      </c>
      <c r="AL60" s="168">
        <f>SUMIFS(IF($AF$3="NET",$AY$4:$AY$303,IF($AF$3="BRUT",$AZ$4:$AZ$303,$BA$4:$BA$303)),$AT$4:$AT$303,AL$2,$AU$4:$AU$303,AL$3,$AX$4:$AX$303,$AE60)</f>
        <v>0</v>
      </c>
      <c r="AM60" s="168">
        <f>SUMIFS(IF($AF$3="NET",$AY$4:$AY$303,IF($AF$3="BRUT",$AZ$4:$AZ$303,$BA$4:$BA$303)),$AT$4:$AT$303,AM$2,$AU$4:$AU$303,AM$3,$AX$4:$AX$303,$AE60)</f>
        <v>0</v>
      </c>
      <c r="AN60" s="168">
        <f>SUMIFS(IF($AF$3="NET",$AY$4:$AY$303,IF($AF$3="BRUT",$AZ$4:$AZ$303,$BA$4:$BA$303)),$AT$4:$AT$303,AN$2,$AU$4:$AU$303,AN$3,$AX$4:$AX$303,$AE60)</f>
        <v>0</v>
      </c>
      <c r="AO60" s="168">
        <f>SUMIFS(IF($AF$3="NET",$AY$4:$AY$303,IF($AF$3="BRUT",$AZ$4:$AZ$303,$BA$4:$BA$303)),$AT$4:$AT$303,AO$2,$AU$4:$AU$303,AO$3,$AX$4:$AX$303,$AE60)</f>
        <v>0</v>
      </c>
      <c r="AP60" s="168">
        <f>SUMIFS(IF($AF$3="NET",$AY$4:$AY$303,IF($AF$3="BRUT",$AZ$4:$AZ$303,$BA$4:$BA$303)),$AT$4:$AT$303,AP$2,$AU$4:$AU$303,AP$3,$AX$4:$AX$303,$AE60)</f>
        <v>0</v>
      </c>
      <c r="AT60" t="str">
        <f>'Cognac 06-05'!$D$2</f>
        <v>Cognac</v>
      </c>
      <c r="AU60" s="155">
        <f>'Cognac 06-05'!$D$3</f>
        <v>45052</v>
      </c>
      <c r="AV60">
        <f>'Cognac 06-05'!C37</f>
        <v>0</v>
      </c>
      <c r="AW60">
        <f>'Cognac 06-05'!D37</f>
        <v>0</v>
      </c>
      <c r="AX60" t="str">
        <f t="shared" si="20"/>
        <v>0 0</v>
      </c>
      <c r="AY60" s="1">
        <f>'Cognac 06-05'!AH37</f>
        <v>0</v>
      </c>
      <c r="AZ60" s="1">
        <f>'Cognac 06-05'!AM37</f>
        <v>0</v>
      </c>
      <c r="BA60" s="1">
        <f>'Cognac 06-05'!AR37</f>
        <v>0</v>
      </c>
    </row>
    <row r="61" spans="2:53" x14ac:dyDescent="0.25">
      <c r="B61" s="217">
        <v>58</v>
      </c>
      <c r="C61" s="215"/>
      <c r="D61" s="167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P61" s="217">
        <v>58</v>
      </c>
      <c r="Q61" s="215"/>
      <c r="R61" s="167">
        <f>SUM(S61:AB61)</f>
        <v>0</v>
      </c>
      <c r="S61" s="168">
        <f>SUMIFS(IF($R$3="NET",$AY$4:$AY$303,IF($R$3="BRUT",$AZ$4:$AZ$303,$BA$4:$BA$303)),$AT$4:$AT$303,S$2,$AU$4:$AU$303,S$3,$AX$4:$AX$303,$Q61)</f>
        <v>0</v>
      </c>
      <c r="T61" s="168">
        <f>SUMIFS(IF($R$3="NET",$AY$4:$AY$303,IF($R$3="BRUT",$AZ$4:$AZ$303,$BA$4:$BA$303)),$AT$4:$AT$303,T$2,$AU$4:$AU$303,T$3,$AX$4:$AX$303,$Q61)</f>
        <v>0</v>
      </c>
      <c r="U61" s="168">
        <f>SUMIFS(IF($R$3="NET",$AY$4:$AY$303,IF($R$3="BRUT",$AZ$4:$AZ$303,$BA$4:$BA$303)),$AT$4:$AT$303,U$2,$AU$4:$AU$303,U$3,$AX$4:$AX$303,$Q61)</f>
        <v>0</v>
      </c>
      <c r="V61" s="168">
        <f>SUMIFS(IF($R$3="NET",$AY$4:$AY$303,IF($R$3="BRUT",$AZ$4:$AZ$303,$BA$4:$BA$303)),$AT$4:$AT$303,V$2,$AU$4:$AU$303,V$3,$AX$4:$AX$303,$Q61)</f>
        <v>0</v>
      </c>
      <c r="W61" s="168">
        <f>SUMIFS(IF($R$3="NET",$AY$4:$AY$303,IF($R$3="BRUT",$AZ$4:$AZ$303,$BA$4:$BA$303)),$AT$4:$AT$303,W$2,$AU$4:$AU$303,W$3,$AX$4:$AX$303,$Q61)</f>
        <v>0</v>
      </c>
      <c r="X61" s="168">
        <f>SUMIFS(IF($R$3="NET",$AY$4:$AY$303,IF($R$3="BRUT",$AZ$4:$AZ$303,$BA$4:$BA$303)),$AT$4:$AT$303,X$2,$AU$4:$AU$303,X$3,$AX$4:$AX$303,$Q61)</f>
        <v>0</v>
      </c>
      <c r="Y61" s="168">
        <f>SUMIFS(IF($R$3="NET",$AY$4:$AY$303,IF($R$3="BRUT",$AZ$4:$AZ$303,$BA$4:$BA$303)),$AT$4:$AT$303,Y$2,$AU$4:$AU$303,Y$3,$AX$4:$AX$303,$Q61)</f>
        <v>0</v>
      </c>
      <c r="Z61" s="168">
        <f>SUMIFS(IF($R$3="NET",$AY$4:$AY$303,IF($R$3="BRUT",$AZ$4:$AZ$303,$BA$4:$BA$303)),$AT$4:$AT$303,Z$2,$AU$4:$AU$303,Z$3,$AX$4:$AX$303,$Q61)</f>
        <v>0</v>
      </c>
      <c r="AA61" s="168">
        <f>SUMIFS(IF($R$3="NET",$AY$4:$AY$303,IF($R$3="BRUT",$AZ$4:$AZ$303,$BA$4:$BA$303)),$AT$4:$AT$303,AA$2,$AU$4:$AU$303,AA$3,$AX$4:$AX$303,$Q61)</f>
        <v>0</v>
      </c>
      <c r="AB61" s="168">
        <f>SUMIFS(IF($R$3="NET",$AY$4:$AY$303,IF($R$3="BRUT",$AZ$4:$AZ$303,$BA$4:$BA$303)),$AT$4:$AT$303,AB$2,$AU$4:$AU$303,AB$3,$AX$4:$AX$303,$Q61)</f>
        <v>0</v>
      </c>
      <c r="AD61" s="217">
        <v>58</v>
      </c>
      <c r="AE61" s="215"/>
      <c r="AF61" s="167">
        <f>SUM(AG61:AP61)</f>
        <v>0</v>
      </c>
      <c r="AG61" s="168">
        <f>SUMIFS(IF($AF$3="NET",$AY$4:$AY$303,IF($AF$3="BRUT",$AZ$4:$AZ$303,$BA$4:$BA$303)),$AT$4:$AT$303,AG$2,$AU$4:$AU$303,AG$3,$AX$4:$AX$303,$AE61)</f>
        <v>0</v>
      </c>
      <c r="AH61" s="168">
        <f>SUMIFS(IF($AF$3="NET",$AY$4:$AY$303,IF($AF$3="BRUT",$AZ$4:$AZ$303,$BA$4:$BA$303)),$AT$4:$AT$303,AH$2,$AU$4:$AU$303,AH$3,$AX$4:$AX$303,$AE61)</f>
        <v>0</v>
      </c>
      <c r="AI61" s="168">
        <f>SUMIFS(IF($AF$3="NET",$AY$4:$AY$303,IF($AF$3="BRUT",$AZ$4:$AZ$303,$BA$4:$BA$303)),$AT$4:$AT$303,AI$2,$AU$4:$AU$303,AI$3,$AX$4:$AX$303,$AE61)</f>
        <v>0</v>
      </c>
      <c r="AJ61" s="168">
        <f>SUMIFS(IF($AF$3="NET",$AY$4:$AY$303,IF($AF$3="BRUT",$AZ$4:$AZ$303,$BA$4:$BA$303)),$AT$4:$AT$303,AJ$2,$AU$4:$AU$303,AJ$3,$AX$4:$AX$303,$AE61)</f>
        <v>0</v>
      </c>
      <c r="AK61" s="168">
        <f>SUMIFS(IF($AF$3="NET",$AY$4:$AY$303,IF($AF$3="BRUT",$AZ$4:$AZ$303,$BA$4:$BA$303)),$AT$4:$AT$303,AK$2,$AU$4:$AU$303,AK$3,$AX$4:$AX$303,$AE61)</f>
        <v>0</v>
      </c>
      <c r="AL61" s="168">
        <f>SUMIFS(IF($AF$3="NET",$AY$4:$AY$303,IF($AF$3="BRUT",$AZ$4:$AZ$303,$BA$4:$BA$303)),$AT$4:$AT$303,AL$2,$AU$4:$AU$303,AL$3,$AX$4:$AX$303,$AE61)</f>
        <v>0</v>
      </c>
      <c r="AM61" s="168">
        <f>SUMIFS(IF($AF$3="NET",$AY$4:$AY$303,IF($AF$3="BRUT",$AZ$4:$AZ$303,$BA$4:$BA$303)),$AT$4:$AT$303,AM$2,$AU$4:$AU$303,AM$3,$AX$4:$AX$303,$AE61)</f>
        <v>0</v>
      </c>
      <c r="AN61" s="168">
        <f>SUMIFS(IF($AF$3="NET",$AY$4:$AY$303,IF($AF$3="BRUT",$AZ$4:$AZ$303,$BA$4:$BA$303)),$AT$4:$AT$303,AN$2,$AU$4:$AU$303,AN$3,$AX$4:$AX$303,$AE61)</f>
        <v>0</v>
      </c>
      <c r="AO61" s="168">
        <f>SUMIFS(IF($AF$3="NET",$AY$4:$AY$303,IF($AF$3="BRUT",$AZ$4:$AZ$303,$BA$4:$BA$303)),$AT$4:$AT$303,AO$2,$AU$4:$AU$303,AO$3,$AX$4:$AX$303,$AE61)</f>
        <v>0</v>
      </c>
      <c r="AP61" s="168">
        <f>SUMIFS(IF($AF$3="NET",$AY$4:$AY$303,IF($AF$3="BRUT",$AZ$4:$AZ$303,$BA$4:$BA$303)),$AT$4:$AT$303,AP$2,$AU$4:$AU$303,AP$3,$AX$4:$AX$303,$AE61)</f>
        <v>0</v>
      </c>
      <c r="AT61" t="str">
        <f>'Cognac 06-05'!$D$2</f>
        <v>Cognac</v>
      </c>
      <c r="AU61" s="155">
        <f>'Cognac 06-05'!$D$3</f>
        <v>45052</v>
      </c>
      <c r="AV61">
        <f>'Cognac 06-05'!C38</f>
        <v>0</v>
      </c>
      <c r="AW61">
        <f>'Cognac 06-05'!D38</f>
        <v>0</v>
      </c>
      <c r="AX61" t="str">
        <f t="shared" si="20"/>
        <v>0 0</v>
      </c>
      <c r="AY61" s="1">
        <f>'Cognac 06-05'!AH38</f>
        <v>0</v>
      </c>
      <c r="AZ61" s="1">
        <f>'Cognac 06-05'!AM38</f>
        <v>0</v>
      </c>
      <c r="BA61" s="1">
        <f>'Cognac 06-05'!AR38</f>
        <v>0</v>
      </c>
    </row>
    <row r="62" spans="2:53" x14ac:dyDescent="0.25">
      <c r="B62" s="217">
        <v>59</v>
      </c>
      <c r="C62" s="215"/>
      <c r="D62" s="167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P62" s="217">
        <v>59</v>
      </c>
      <c r="Q62" s="215"/>
      <c r="R62" s="167">
        <f>SUM(S62:AB62)</f>
        <v>0</v>
      </c>
      <c r="S62" s="168">
        <f>SUMIFS(IF($R$3="NET",$AY$4:$AY$303,IF($R$3="BRUT",$AZ$4:$AZ$303,$BA$4:$BA$303)),$AT$4:$AT$303,S$2,$AU$4:$AU$303,S$3,$AX$4:$AX$303,$Q62)</f>
        <v>0</v>
      </c>
      <c r="T62" s="168">
        <f>SUMIFS(IF($R$3="NET",$AY$4:$AY$303,IF($R$3="BRUT",$AZ$4:$AZ$303,$BA$4:$BA$303)),$AT$4:$AT$303,T$2,$AU$4:$AU$303,T$3,$AX$4:$AX$303,$Q62)</f>
        <v>0</v>
      </c>
      <c r="U62" s="168">
        <f>SUMIFS(IF($R$3="NET",$AY$4:$AY$303,IF($R$3="BRUT",$AZ$4:$AZ$303,$BA$4:$BA$303)),$AT$4:$AT$303,U$2,$AU$4:$AU$303,U$3,$AX$4:$AX$303,$Q62)</f>
        <v>0</v>
      </c>
      <c r="V62" s="168">
        <f>SUMIFS(IF($R$3="NET",$AY$4:$AY$303,IF($R$3="BRUT",$AZ$4:$AZ$303,$BA$4:$BA$303)),$AT$4:$AT$303,V$2,$AU$4:$AU$303,V$3,$AX$4:$AX$303,$Q62)</f>
        <v>0</v>
      </c>
      <c r="W62" s="168">
        <f>SUMIFS(IF($R$3="NET",$AY$4:$AY$303,IF($R$3="BRUT",$AZ$4:$AZ$303,$BA$4:$BA$303)),$AT$4:$AT$303,W$2,$AU$4:$AU$303,W$3,$AX$4:$AX$303,$Q62)</f>
        <v>0</v>
      </c>
      <c r="X62" s="168">
        <f>SUMIFS(IF($R$3="NET",$AY$4:$AY$303,IF($R$3="BRUT",$AZ$4:$AZ$303,$BA$4:$BA$303)),$AT$4:$AT$303,X$2,$AU$4:$AU$303,X$3,$AX$4:$AX$303,$Q62)</f>
        <v>0</v>
      </c>
      <c r="Y62" s="168">
        <f>SUMIFS(IF($R$3="NET",$AY$4:$AY$303,IF($R$3="BRUT",$AZ$4:$AZ$303,$BA$4:$BA$303)),$AT$4:$AT$303,Y$2,$AU$4:$AU$303,Y$3,$AX$4:$AX$303,$Q62)</f>
        <v>0</v>
      </c>
      <c r="Z62" s="168">
        <f>SUMIFS(IF($R$3="NET",$AY$4:$AY$303,IF($R$3="BRUT",$AZ$4:$AZ$303,$BA$4:$BA$303)),$AT$4:$AT$303,Z$2,$AU$4:$AU$303,Z$3,$AX$4:$AX$303,$Q62)</f>
        <v>0</v>
      </c>
      <c r="AA62" s="168">
        <f>SUMIFS(IF($R$3="NET",$AY$4:$AY$303,IF($R$3="BRUT",$AZ$4:$AZ$303,$BA$4:$BA$303)),$AT$4:$AT$303,AA$2,$AU$4:$AU$303,AA$3,$AX$4:$AX$303,$Q62)</f>
        <v>0</v>
      </c>
      <c r="AB62" s="168">
        <f>SUMIFS(IF($R$3="NET",$AY$4:$AY$303,IF($R$3="BRUT",$AZ$4:$AZ$303,$BA$4:$BA$303)),$AT$4:$AT$303,AB$2,$AU$4:$AU$303,AB$3,$AX$4:$AX$303,$Q62)</f>
        <v>0</v>
      </c>
      <c r="AD62" s="217">
        <v>59</v>
      </c>
      <c r="AE62" s="215"/>
      <c r="AF62" s="167">
        <f>SUM(AG62:AP62)</f>
        <v>0</v>
      </c>
      <c r="AG62" s="168">
        <f>SUMIFS(IF($AF$3="NET",$AY$4:$AY$303,IF($AF$3="BRUT",$AZ$4:$AZ$303,$BA$4:$BA$303)),$AT$4:$AT$303,AG$2,$AU$4:$AU$303,AG$3,$AX$4:$AX$303,$AE62)</f>
        <v>0</v>
      </c>
      <c r="AH62" s="168">
        <f>SUMIFS(IF($AF$3="NET",$AY$4:$AY$303,IF($AF$3="BRUT",$AZ$4:$AZ$303,$BA$4:$BA$303)),$AT$4:$AT$303,AH$2,$AU$4:$AU$303,AH$3,$AX$4:$AX$303,$AE62)</f>
        <v>0</v>
      </c>
      <c r="AI62" s="168">
        <f>SUMIFS(IF($AF$3="NET",$AY$4:$AY$303,IF($AF$3="BRUT",$AZ$4:$AZ$303,$BA$4:$BA$303)),$AT$4:$AT$303,AI$2,$AU$4:$AU$303,AI$3,$AX$4:$AX$303,$AE62)</f>
        <v>0</v>
      </c>
      <c r="AJ62" s="168">
        <f>SUMIFS(IF($AF$3="NET",$AY$4:$AY$303,IF($AF$3="BRUT",$AZ$4:$AZ$303,$BA$4:$BA$303)),$AT$4:$AT$303,AJ$2,$AU$4:$AU$303,AJ$3,$AX$4:$AX$303,$AE62)</f>
        <v>0</v>
      </c>
      <c r="AK62" s="168">
        <f>SUMIFS(IF($AF$3="NET",$AY$4:$AY$303,IF($AF$3="BRUT",$AZ$4:$AZ$303,$BA$4:$BA$303)),$AT$4:$AT$303,AK$2,$AU$4:$AU$303,AK$3,$AX$4:$AX$303,$AE62)</f>
        <v>0</v>
      </c>
      <c r="AL62" s="168">
        <f>SUMIFS(IF($AF$3="NET",$AY$4:$AY$303,IF($AF$3="BRUT",$AZ$4:$AZ$303,$BA$4:$BA$303)),$AT$4:$AT$303,AL$2,$AU$4:$AU$303,AL$3,$AX$4:$AX$303,$AE62)</f>
        <v>0</v>
      </c>
      <c r="AM62" s="168">
        <f>SUMIFS(IF($AF$3="NET",$AY$4:$AY$303,IF($AF$3="BRUT",$AZ$4:$AZ$303,$BA$4:$BA$303)),$AT$4:$AT$303,AM$2,$AU$4:$AU$303,AM$3,$AX$4:$AX$303,$AE62)</f>
        <v>0</v>
      </c>
      <c r="AN62" s="168">
        <f>SUMIFS(IF($AF$3="NET",$AY$4:$AY$303,IF($AF$3="BRUT",$AZ$4:$AZ$303,$BA$4:$BA$303)),$AT$4:$AT$303,AN$2,$AU$4:$AU$303,AN$3,$AX$4:$AX$303,$AE62)</f>
        <v>0</v>
      </c>
      <c r="AO62" s="168">
        <f>SUMIFS(IF($AF$3="NET",$AY$4:$AY$303,IF($AF$3="BRUT",$AZ$4:$AZ$303,$BA$4:$BA$303)),$AT$4:$AT$303,AO$2,$AU$4:$AU$303,AO$3,$AX$4:$AX$303,$AE62)</f>
        <v>0</v>
      </c>
      <c r="AP62" s="168">
        <f>SUMIFS(IF($AF$3="NET",$AY$4:$AY$303,IF($AF$3="BRUT",$AZ$4:$AZ$303,$BA$4:$BA$303)),$AT$4:$AT$303,AP$2,$AU$4:$AU$303,AP$3,$AX$4:$AX$303,$AE62)</f>
        <v>0</v>
      </c>
      <c r="AT62" t="str">
        <f>'Cognac 06-05'!$D$2</f>
        <v>Cognac</v>
      </c>
      <c r="AU62" s="155">
        <f>'Cognac 06-05'!$D$3</f>
        <v>45052</v>
      </c>
      <c r="AV62">
        <f>'Cognac 06-05'!C39</f>
        <v>0</v>
      </c>
      <c r="AW62">
        <f>'Cognac 06-05'!D39</f>
        <v>0</v>
      </c>
      <c r="AX62" t="str">
        <f t="shared" si="20"/>
        <v>0 0</v>
      </c>
      <c r="AY62" s="1">
        <f>'Cognac 06-05'!AH39</f>
        <v>0</v>
      </c>
      <c r="AZ62" s="1">
        <f>'Cognac 06-05'!AM39</f>
        <v>0</v>
      </c>
      <c r="BA62" s="1">
        <f>'Cognac 06-05'!AR39</f>
        <v>0</v>
      </c>
    </row>
    <row r="63" spans="2:53" ht="15.75" thickBot="1" x14ac:dyDescent="0.3">
      <c r="B63" s="217">
        <v>60</v>
      </c>
      <c r="C63" s="215"/>
      <c r="D63" s="167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P63" s="217">
        <v>60</v>
      </c>
      <c r="Q63" s="215"/>
      <c r="R63" s="167">
        <f>SUM(S63:AB63)</f>
        <v>0</v>
      </c>
      <c r="S63" s="168">
        <f>SUMIFS(IF($R$3="NET",$AY$4:$AY$303,IF($R$3="BRUT",$AZ$4:$AZ$303,$BA$4:$BA$303)),$AT$4:$AT$303,S$2,$AU$4:$AU$303,S$3,$AX$4:$AX$303,$Q63)</f>
        <v>0</v>
      </c>
      <c r="T63" s="168">
        <f>SUMIFS(IF($R$3="NET",$AY$4:$AY$303,IF($R$3="BRUT",$AZ$4:$AZ$303,$BA$4:$BA$303)),$AT$4:$AT$303,T$2,$AU$4:$AU$303,T$3,$AX$4:$AX$303,$Q63)</f>
        <v>0</v>
      </c>
      <c r="U63" s="168">
        <f>SUMIFS(IF($R$3="NET",$AY$4:$AY$303,IF($R$3="BRUT",$AZ$4:$AZ$303,$BA$4:$BA$303)),$AT$4:$AT$303,U$2,$AU$4:$AU$303,U$3,$AX$4:$AX$303,$Q63)</f>
        <v>0</v>
      </c>
      <c r="V63" s="168">
        <f>SUMIFS(IF($R$3="NET",$AY$4:$AY$303,IF($R$3="BRUT",$AZ$4:$AZ$303,$BA$4:$BA$303)),$AT$4:$AT$303,V$2,$AU$4:$AU$303,V$3,$AX$4:$AX$303,$Q63)</f>
        <v>0</v>
      </c>
      <c r="W63" s="168">
        <f>SUMIFS(IF($R$3="NET",$AY$4:$AY$303,IF($R$3="BRUT",$AZ$4:$AZ$303,$BA$4:$BA$303)),$AT$4:$AT$303,W$2,$AU$4:$AU$303,W$3,$AX$4:$AX$303,$Q63)</f>
        <v>0</v>
      </c>
      <c r="X63" s="168">
        <f>SUMIFS(IF($R$3="NET",$AY$4:$AY$303,IF($R$3="BRUT",$AZ$4:$AZ$303,$BA$4:$BA$303)),$AT$4:$AT$303,X$2,$AU$4:$AU$303,X$3,$AX$4:$AX$303,$Q63)</f>
        <v>0</v>
      </c>
      <c r="Y63" s="168">
        <f>SUMIFS(IF($R$3="NET",$AY$4:$AY$303,IF($R$3="BRUT",$AZ$4:$AZ$303,$BA$4:$BA$303)),$AT$4:$AT$303,Y$2,$AU$4:$AU$303,Y$3,$AX$4:$AX$303,$Q63)</f>
        <v>0</v>
      </c>
      <c r="Z63" s="168">
        <f>SUMIFS(IF($R$3="NET",$AY$4:$AY$303,IF($R$3="BRUT",$AZ$4:$AZ$303,$BA$4:$BA$303)),$AT$4:$AT$303,Z$2,$AU$4:$AU$303,Z$3,$AX$4:$AX$303,$Q63)</f>
        <v>0</v>
      </c>
      <c r="AA63" s="168">
        <f>SUMIFS(IF($R$3="NET",$AY$4:$AY$303,IF($R$3="BRUT",$AZ$4:$AZ$303,$BA$4:$BA$303)),$AT$4:$AT$303,AA$2,$AU$4:$AU$303,AA$3,$AX$4:$AX$303,$Q63)</f>
        <v>0</v>
      </c>
      <c r="AB63" s="168">
        <f>SUMIFS(IF($R$3="NET",$AY$4:$AY$303,IF($R$3="BRUT",$AZ$4:$AZ$303,$BA$4:$BA$303)),$AT$4:$AT$303,AB$2,$AU$4:$AU$303,AB$3,$AX$4:$AX$303,$Q63)</f>
        <v>0</v>
      </c>
      <c r="AD63" s="217">
        <v>60</v>
      </c>
      <c r="AE63" s="215"/>
      <c r="AF63" s="167">
        <f>SUM(AG63:AP63)</f>
        <v>0</v>
      </c>
      <c r="AG63" s="168">
        <f>SUMIFS(IF($AF$3="NET",$AY$4:$AY$303,IF($AF$3="BRUT",$AZ$4:$AZ$303,$BA$4:$BA$303)),$AT$4:$AT$303,AG$2,$AU$4:$AU$303,AG$3,$AX$4:$AX$303,$AE63)</f>
        <v>0</v>
      </c>
      <c r="AH63" s="168">
        <f>SUMIFS(IF($AF$3="NET",$AY$4:$AY$303,IF($AF$3="BRUT",$AZ$4:$AZ$303,$BA$4:$BA$303)),$AT$4:$AT$303,AH$2,$AU$4:$AU$303,AH$3,$AX$4:$AX$303,$AE63)</f>
        <v>0</v>
      </c>
      <c r="AI63" s="168">
        <f>SUMIFS(IF($AF$3="NET",$AY$4:$AY$303,IF($AF$3="BRUT",$AZ$4:$AZ$303,$BA$4:$BA$303)),$AT$4:$AT$303,AI$2,$AU$4:$AU$303,AI$3,$AX$4:$AX$303,$AE63)</f>
        <v>0</v>
      </c>
      <c r="AJ63" s="168">
        <f>SUMIFS(IF($AF$3="NET",$AY$4:$AY$303,IF($AF$3="BRUT",$AZ$4:$AZ$303,$BA$4:$BA$303)),$AT$4:$AT$303,AJ$2,$AU$4:$AU$303,AJ$3,$AX$4:$AX$303,$AE63)</f>
        <v>0</v>
      </c>
      <c r="AK63" s="168">
        <f>SUMIFS(IF($AF$3="NET",$AY$4:$AY$303,IF($AF$3="BRUT",$AZ$4:$AZ$303,$BA$4:$BA$303)),$AT$4:$AT$303,AK$2,$AU$4:$AU$303,AK$3,$AX$4:$AX$303,$AE63)</f>
        <v>0</v>
      </c>
      <c r="AL63" s="168">
        <f>SUMIFS(IF($AF$3="NET",$AY$4:$AY$303,IF($AF$3="BRUT",$AZ$4:$AZ$303,$BA$4:$BA$303)),$AT$4:$AT$303,AL$2,$AU$4:$AU$303,AL$3,$AX$4:$AX$303,$AE63)</f>
        <v>0</v>
      </c>
      <c r="AM63" s="168">
        <f>SUMIFS(IF($AF$3="NET",$AY$4:$AY$303,IF($AF$3="BRUT",$AZ$4:$AZ$303,$BA$4:$BA$303)),$AT$4:$AT$303,AM$2,$AU$4:$AU$303,AM$3,$AX$4:$AX$303,$AE63)</f>
        <v>0</v>
      </c>
      <c r="AN63" s="168">
        <f>SUMIFS(IF($AF$3="NET",$AY$4:$AY$303,IF($AF$3="BRUT",$AZ$4:$AZ$303,$BA$4:$BA$303)),$AT$4:$AT$303,AN$2,$AU$4:$AU$303,AN$3,$AX$4:$AX$303,$AE63)</f>
        <v>0</v>
      </c>
      <c r="AO63" s="168">
        <f>SUMIFS(IF($AF$3="NET",$AY$4:$AY$303,IF($AF$3="BRUT",$AZ$4:$AZ$303,$BA$4:$BA$303)),$AT$4:$AT$303,AO$2,$AU$4:$AU$303,AO$3,$AX$4:$AX$303,$AE63)</f>
        <v>0</v>
      </c>
      <c r="AP63" s="168">
        <f>SUMIFS(IF($AF$3="NET",$AY$4:$AY$303,IF($AF$3="BRUT",$AZ$4:$AZ$303,$BA$4:$BA$303)),$AT$4:$AT$303,AP$2,$AU$4:$AU$303,AP$3,$AX$4:$AX$303,$AE63)</f>
        <v>0</v>
      </c>
      <c r="AT63" s="157" t="str">
        <f>'Cognac 06-05'!$D$2</f>
        <v>Cognac</v>
      </c>
      <c r="AU63" s="158">
        <f>'Cognac 06-05'!$D$3</f>
        <v>45052</v>
      </c>
      <c r="AV63" s="157">
        <f>'Cognac 06-05'!C40</f>
        <v>0</v>
      </c>
      <c r="AW63" s="157">
        <f>'Cognac 06-05'!D40</f>
        <v>0</v>
      </c>
      <c r="AX63" s="157" t="str">
        <f t="shared" si="20"/>
        <v>0 0</v>
      </c>
      <c r="AY63" s="159">
        <f>'Cognac 06-05'!AH40</f>
        <v>0</v>
      </c>
      <c r="AZ63" s="159">
        <f>'Cognac 06-05'!AM40</f>
        <v>0</v>
      </c>
      <c r="BA63" s="159">
        <f>'Cognac 06-05'!AR40</f>
        <v>0</v>
      </c>
    </row>
    <row r="64" spans="2:53" ht="15.75" thickTop="1" x14ac:dyDescent="0.25">
      <c r="B64"/>
      <c r="D64"/>
      <c r="E64"/>
      <c r="F64"/>
      <c r="G64"/>
      <c r="H64"/>
      <c r="I64"/>
      <c r="J64"/>
      <c r="K64"/>
      <c r="L64"/>
      <c r="M64"/>
      <c r="N64"/>
      <c r="AG64" s="168">
        <f>SUMIFS(IF($AF$3="NET",$AY$4:$AY$303,IF($AF$3="BRUT",$AZ$4:$AZ$303,$BA$4:$BA$303)),$AT$4:$AT$303,AG$2,$AU$4:$AU$303,AG$3,$AX$4:$AX$303,$AE64)</f>
        <v>0</v>
      </c>
      <c r="AH64" s="168">
        <f>SUMIFS(IF($AF$3="NET",$AY$4:$AY$303,IF($AF$3="BRUT",$AZ$4:$AZ$303,$BA$4:$BA$303)),$AT$4:$AT$303,AH$2,$AU$4:$AU$303,AH$3,$AX$4:$AX$303,$AE64)</f>
        <v>0</v>
      </c>
      <c r="AI64" s="168">
        <f>SUMIFS(IF($AF$3="NET",$AY$4:$AY$303,IF($AF$3="BRUT",$AZ$4:$AZ$303,$BA$4:$BA$303)),$AT$4:$AT$303,AI$2,$AU$4:$AU$303,AI$3,$AX$4:$AX$303,$AE64)</f>
        <v>0</v>
      </c>
      <c r="AJ64" s="168">
        <f>SUMIFS(IF($AF$3="NET",$AY$4:$AY$303,IF($AF$3="BRUT",$AZ$4:$AZ$303,$BA$4:$BA$303)),$AT$4:$AT$303,AJ$2,$AU$4:$AU$303,AJ$3,$AX$4:$AX$303,$AE64)</f>
        <v>0</v>
      </c>
      <c r="AK64" s="168">
        <f>SUMIFS(IF($AF$3="NET",$AY$4:$AY$303,IF($AF$3="BRUT",$AZ$4:$AZ$303,$BA$4:$BA$303)),$AT$4:$AT$303,AK$2,$AU$4:$AU$303,AK$3,$AX$4:$AX$303,$AE64)</f>
        <v>0</v>
      </c>
      <c r="AL64" s="168">
        <f>SUMIFS(IF($AF$3="NET",$AY$4:$AY$303,IF($AF$3="BRUT",$AZ$4:$AZ$303,$BA$4:$BA$303)),$AT$4:$AT$303,AL$2,$AU$4:$AU$303,AL$3,$AX$4:$AX$303,$AE64)</f>
        <v>0</v>
      </c>
      <c r="AM64" s="1">
        <f>SUMIFS(IF($AF$3="NET",$AY$4:$AY$303,IF($AF$3="BRUT",$AZ$4:$AZ$303,$BA$4:$BA$303)),$AT$4:$AT$303,AM$2,$AU$4:$AU$303,AM$3,$AX$4:$AX$303,$AE64)</f>
        <v>0</v>
      </c>
      <c r="AN64" s="168">
        <f>SUMIFS(IF($AF$3="NET",$AY$4:$AY$303,IF($AF$3="BRUT",$AZ$4:$AZ$303,$BA$4:$BA$303)),$AT$4:$AT$303,AN$2,$AU$4:$AU$303,AN$3,$AX$4:$AX$303,$AE64)</f>
        <v>0</v>
      </c>
      <c r="AO64" s="168">
        <f>SUMIFS(IF($AF$3="NET",$AY$4:$AY$303,IF($AF$3="BRUT",$AZ$4:$AZ$303,$BA$4:$BA$303)),$AT$4:$AT$303,AO$2,$AU$4:$AU$303,AO$3,$AX$4:$AX$303,$AE64)</f>
        <v>0</v>
      </c>
      <c r="AP64" s="168">
        <f>SUMIFS(IF($AF$3="NET",$AY$4:$AY$303,IF($AF$3="BRUT",$AZ$4:$AZ$303,$BA$4:$BA$303)),$AT$4:$AT$303,AP$2,$AU$4:$AU$303,AP$3,$AX$4:$AX$303,$AE64)</f>
        <v>0</v>
      </c>
      <c r="AT64" t="str">
        <f>'Royan La Palmyre 07-05'!$D$2</f>
        <v>Royan La Palmyre</v>
      </c>
      <c r="AU64" s="155">
        <f>'Royan La Palmyre 07-05'!$D$3</f>
        <v>44688</v>
      </c>
      <c r="AV64" t="str">
        <f>'Royan La Palmyre 07-05'!C11</f>
        <v>BRISSE</v>
      </c>
      <c r="AW64" t="str">
        <f>'Royan La Palmyre 07-05'!D11</f>
        <v>Jean-Pierre</v>
      </c>
      <c r="AX64" t="str">
        <f t="shared" si="20"/>
        <v>BRISSE Jean-Pierre</v>
      </c>
      <c r="AY64" s="179">
        <f>'Royan La Palmyre 07-05'!AH11</f>
        <v>5</v>
      </c>
      <c r="AZ64" s="179">
        <f>'Royan La Palmyre 07-05'!AM11</f>
        <v>5</v>
      </c>
      <c r="BA64" s="179">
        <f>'Royan La Palmyre 07-05'!AR11</f>
        <v>4</v>
      </c>
    </row>
    <row r="65" spans="2:53" x14ac:dyDescent="0.25">
      <c r="B65"/>
      <c r="D65"/>
      <c r="E65"/>
      <c r="F65"/>
      <c r="G65"/>
      <c r="H65"/>
      <c r="I65"/>
      <c r="J65"/>
      <c r="K65"/>
      <c r="L65"/>
      <c r="M65"/>
      <c r="N65"/>
      <c r="AG65" s="168">
        <f>SUMIFS(IF($AF$3="NET",$AY$4:$AY$303,IF($AF$3="BRUT",$AZ$4:$AZ$303,$BA$4:$BA$303)),$AT$4:$AT$303,AG$2,$AU$4:$AU$303,AG$3,$AX$4:$AX$303,$AE65)</f>
        <v>0</v>
      </c>
      <c r="AH65" s="168">
        <f>SUMIFS(IF($AF$3="NET",$AY$4:$AY$303,IF($AF$3="BRUT",$AZ$4:$AZ$303,$BA$4:$BA$303)),$AT$4:$AT$303,AH$2,$AU$4:$AU$303,AH$3,$AX$4:$AX$303,$AE65)</f>
        <v>0</v>
      </c>
      <c r="AI65" s="168">
        <f>SUMIFS(IF($AF$3="NET",$AY$4:$AY$303,IF($AF$3="BRUT",$AZ$4:$AZ$303,$BA$4:$BA$303)),$AT$4:$AT$303,AI$2,$AU$4:$AU$303,AI$3,$AX$4:$AX$303,$AE65)</f>
        <v>0</v>
      </c>
      <c r="AJ65" s="168">
        <f>SUMIFS(IF($AF$3="NET",$AY$4:$AY$303,IF($AF$3="BRUT",$AZ$4:$AZ$303,$BA$4:$BA$303)),$AT$4:$AT$303,AJ$2,$AU$4:$AU$303,AJ$3,$AX$4:$AX$303,$AE65)</f>
        <v>0</v>
      </c>
      <c r="AK65" s="168">
        <f>SUMIFS(IF($AF$3="NET",$AY$4:$AY$303,IF($AF$3="BRUT",$AZ$4:$AZ$303,$BA$4:$BA$303)),$AT$4:$AT$303,AK$2,$AU$4:$AU$303,AK$3,$AX$4:$AX$303,$AE65)</f>
        <v>0</v>
      </c>
      <c r="AL65" s="168">
        <f>SUMIFS(IF($AF$3="NET",$AY$4:$AY$303,IF($AF$3="BRUT",$AZ$4:$AZ$303,$BA$4:$BA$303)),$AT$4:$AT$303,AL$2,$AU$4:$AU$303,AL$3,$AX$4:$AX$303,$AE65)</f>
        <v>0</v>
      </c>
      <c r="AM65" s="1">
        <f>SUMIFS(IF($AF$3="NET",$AY$4:$AY$303,IF($AF$3="BRUT",$AZ$4:$AZ$303,$BA$4:$BA$303)),$AT$4:$AT$303,AM$2,$AU$4:$AU$303,AM$3,$AX$4:$AX$303,$AE65)</f>
        <v>0</v>
      </c>
      <c r="AN65" s="168">
        <f>SUMIFS(IF($AF$3="NET",$AY$4:$AY$303,IF($AF$3="BRUT",$AZ$4:$AZ$303,$BA$4:$BA$303)),$AT$4:$AT$303,AN$2,$AU$4:$AU$303,AN$3,$AX$4:$AX$303,$AE65)</f>
        <v>0</v>
      </c>
      <c r="AO65" s="168">
        <f>SUMIFS(IF($AF$3="NET",$AY$4:$AY$303,IF($AF$3="BRUT",$AZ$4:$AZ$303,$BA$4:$BA$303)),$AT$4:$AT$303,AO$2,$AU$4:$AU$303,AO$3,$AX$4:$AX$303,$AE65)</f>
        <v>0</v>
      </c>
      <c r="AP65" s="168">
        <f>SUMIFS(IF($AF$3="NET",$AY$4:$AY$303,IF($AF$3="BRUT",$AZ$4:$AZ$303,$BA$4:$BA$303)),$AT$4:$AT$303,AP$2,$AU$4:$AU$303,AP$3,$AX$4:$AX$303,$AE65)</f>
        <v>0</v>
      </c>
      <c r="AT65" t="str">
        <f>'Royan La Palmyre 07-05'!$D$2</f>
        <v>Royan La Palmyre</v>
      </c>
      <c r="AU65" s="155">
        <f>'Royan La Palmyre 07-05'!$D$3</f>
        <v>44688</v>
      </c>
      <c r="AV65" t="str">
        <f>'Royan La Palmyre 07-05'!C12</f>
        <v>PAUL</v>
      </c>
      <c r="AW65" t="str">
        <f>'Royan La Palmyre 07-05'!D12</f>
        <v>David</v>
      </c>
      <c r="AX65" t="str">
        <f t="shared" si="20"/>
        <v>PAUL David</v>
      </c>
      <c r="AY65" s="1">
        <f>'Royan La Palmyre 07-05'!AH12</f>
        <v>2</v>
      </c>
      <c r="AZ65" s="1">
        <f>'Royan La Palmyre 07-05'!AM12</f>
        <v>5</v>
      </c>
      <c r="BA65" s="1">
        <f>'Royan La Palmyre 07-05'!AR12</f>
        <v>2</v>
      </c>
    </row>
    <row r="66" spans="2:53" x14ac:dyDescent="0.25">
      <c r="B66"/>
      <c r="D66"/>
      <c r="E66"/>
      <c r="F66"/>
      <c r="G66"/>
      <c r="H66"/>
      <c r="I66"/>
      <c r="J66"/>
      <c r="K66"/>
      <c r="L66"/>
      <c r="M66"/>
      <c r="N66"/>
      <c r="AT66" t="str">
        <f>'Royan La Palmyre 07-05'!$D$2</f>
        <v>Royan La Palmyre</v>
      </c>
      <c r="AU66" s="155">
        <f>'Royan La Palmyre 07-05'!$D$3</f>
        <v>44688</v>
      </c>
      <c r="AV66" t="str">
        <f>'Royan La Palmyre 07-05'!C13</f>
        <v>DELOUCHE</v>
      </c>
      <c r="AW66" t="str">
        <f>'Royan La Palmyre 07-05'!D13</f>
        <v>Yannick</v>
      </c>
      <c r="AX66" t="str">
        <f t="shared" si="20"/>
        <v>DELOUCHE Yannick</v>
      </c>
      <c r="AY66" s="1">
        <f>'Royan La Palmyre 07-05'!AH13</f>
        <v>22</v>
      </c>
      <c r="AZ66" s="1">
        <f>'Royan La Palmyre 07-05'!AM13</f>
        <v>2</v>
      </c>
      <c r="BA66" s="1">
        <f>'Royan La Palmyre 07-05'!AR13</f>
        <v>6</v>
      </c>
    </row>
    <row r="67" spans="2:53" x14ac:dyDescent="0.25">
      <c r="B67"/>
      <c r="D67"/>
      <c r="E67"/>
      <c r="F67"/>
      <c r="G67"/>
      <c r="H67"/>
      <c r="I67"/>
      <c r="J67"/>
      <c r="K67"/>
      <c r="L67"/>
      <c r="M67"/>
      <c r="N67"/>
      <c r="AT67" t="str">
        <f>'Royan La Palmyre 07-05'!$D$2</f>
        <v>Royan La Palmyre</v>
      </c>
      <c r="AU67" s="155">
        <f>'Royan La Palmyre 07-05'!$D$3</f>
        <v>44688</v>
      </c>
      <c r="AV67" t="str">
        <f>'Royan La Palmyre 07-05'!C14</f>
        <v>DIOT</v>
      </c>
      <c r="AW67" t="str">
        <f>'Royan La Palmyre 07-05'!D14</f>
        <v>Alexandre</v>
      </c>
      <c r="AX67" t="str">
        <f t="shared" si="20"/>
        <v>DIOT Alexandre</v>
      </c>
      <c r="AY67" s="1">
        <f>'Royan La Palmyre 07-05'!AH14</f>
        <v>12</v>
      </c>
      <c r="AZ67" s="1">
        <f>'Royan La Palmyre 07-05'!AM14</f>
        <v>25</v>
      </c>
      <c r="BA67" s="1">
        <f>'Royan La Palmyre 07-05'!AR14</f>
        <v>27</v>
      </c>
    </row>
    <row r="68" spans="2:53" x14ac:dyDescent="0.25">
      <c r="B68"/>
      <c r="D68"/>
      <c r="E68"/>
      <c r="F68"/>
      <c r="G68"/>
      <c r="H68"/>
      <c r="I68"/>
      <c r="J68"/>
      <c r="K68"/>
      <c r="L68"/>
      <c r="M68"/>
      <c r="N68"/>
      <c r="AT68" t="str">
        <f>'Royan La Palmyre 07-05'!$D$2</f>
        <v>Royan La Palmyre</v>
      </c>
      <c r="AU68" s="155">
        <f>'Royan La Palmyre 07-05'!$D$3</f>
        <v>44688</v>
      </c>
      <c r="AV68" t="str">
        <f>'Royan La Palmyre 07-05'!C15</f>
        <v>FARE-PIORUNSKI</v>
      </c>
      <c r="AW68" t="str">
        <f>'Royan La Palmyre 07-05'!D15</f>
        <v>Loïc</v>
      </c>
      <c r="AX68" t="str">
        <f t="shared" ref="AX68:AX131" si="21">CONCATENATE(AV68," ",AW68)</f>
        <v>FARE-PIORUNSKI Loïc</v>
      </c>
      <c r="AY68" s="1">
        <f>'Royan La Palmyre 07-05'!AH15</f>
        <v>30</v>
      </c>
      <c r="AZ68" s="1">
        <f>'Royan La Palmyre 07-05'!AM15</f>
        <v>25</v>
      </c>
      <c r="BA68" s="1">
        <f>'Royan La Palmyre 07-05'!AR15</f>
        <v>17</v>
      </c>
    </row>
    <row r="69" spans="2:53" x14ac:dyDescent="0.25">
      <c r="B69"/>
      <c r="D69"/>
      <c r="E69"/>
      <c r="F69"/>
      <c r="G69"/>
      <c r="H69"/>
      <c r="I69"/>
      <c r="J69"/>
      <c r="K69"/>
      <c r="L69"/>
      <c r="M69"/>
      <c r="N69"/>
      <c r="AT69" t="str">
        <f>'Royan La Palmyre 07-05'!$D$2</f>
        <v>Royan La Palmyre</v>
      </c>
      <c r="AU69" s="155">
        <f>'Royan La Palmyre 07-05'!$D$3</f>
        <v>44688</v>
      </c>
      <c r="AV69" t="str">
        <f>'Royan La Palmyre 07-05'!C16</f>
        <v>HERRAULT</v>
      </c>
      <c r="AW69" t="str">
        <f>'Royan La Palmyre 07-05'!D16</f>
        <v>Sébastien</v>
      </c>
      <c r="AX69" t="str">
        <f t="shared" si="21"/>
        <v>HERRAULT Sébastien</v>
      </c>
      <c r="AY69" s="1">
        <f>'Royan La Palmyre 07-05'!AH16</f>
        <v>9</v>
      </c>
      <c r="AZ69" s="1">
        <f>'Royan La Palmyre 07-05'!AM16</f>
        <v>12</v>
      </c>
      <c r="BA69" s="1">
        <f>'Royan La Palmyre 07-05'!AR16</f>
        <v>17</v>
      </c>
    </row>
    <row r="70" spans="2:53" x14ac:dyDescent="0.25">
      <c r="B70"/>
      <c r="D70"/>
      <c r="E70"/>
      <c r="F70"/>
      <c r="G70"/>
      <c r="H70"/>
      <c r="I70"/>
      <c r="J70"/>
      <c r="K70"/>
      <c r="L70"/>
      <c r="M70"/>
      <c r="N70"/>
      <c r="AT70" t="str">
        <f>'Royan La Palmyre 07-05'!$D$2</f>
        <v>Royan La Palmyre</v>
      </c>
      <c r="AU70" s="155">
        <f>'Royan La Palmyre 07-05'!$D$3</f>
        <v>44688</v>
      </c>
      <c r="AV70" t="str">
        <f>'Royan La Palmyre 07-05'!C17</f>
        <v>JACQUEMIN</v>
      </c>
      <c r="AW70" t="str">
        <f>'Royan La Palmyre 07-05'!D17</f>
        <v>Franck</v>
      </c>
      <c r="AX70" t="str">
        <f t="shared" si="21"/>
        <v>JACQUEMIN Franck</v>
      </c>
      <c r="AY70" s="1">
        <f>'Royan La Palmyre 07-05'!AH17</f>
        <v>22</v>
      </c>
      <c r="AZ70" s="1">
        <f>'Royan La Palmyre 07-05'!AM17</f>
        <v>25</v>
      </c>
      <c r="BA70" s="1">
        <f>'Royan La Palmyre 07-05'!AR17</f>
        <v>27</v>
      </c>
    </row>
    <row r="71" spans="2:53" x14ac:dyDescent="0.25">
      <c r="B71"/>
      <c r="D71"/>
      <c r="E71"/>
      <c r="F71"/>
      <c r="G71"/>
      <c r="H71"/>
      <c r="I71"/>
      <c r="J71"/>
      <c r="K71"/>
      <c r="L71"/>
      <c r="M71"/>
      <c r="N71"/>
      <c r="AT71" t="str">
        <f>'Royan La Palmyre 07-05'!$D$2</f>
        <v>Royan La Palmyre</v>
      </c>
      <c r="AU71" s="155">
        <f>'Royan La Palmyre 07-05'!$D$3</f>
        <v>44688</v>
      </c>
      <c r="AV71" t="str">
        <f>'Royan La Palmyre 07-05'!C18</f>
        <v>LEVEQUE</v>
      </c>
      <c r="AW71" t="str">
        <f>'Royan La Palmyre 07-05'!D18</f>
        <v>Claude</v>
      </c>
      <c r="AX71" t="str">
        <f t="shared" si="21"/>
        <v>LEVEQUE Claude</v>
      </c>
      <c r="AY71" s="1">
        <f>'Royan La Palmyre 07-05'!AH18</f>
        <v>4</v>
      </c>
      <c r="AZ71" s="1">
        <f>'Royan La Palmyre 07-05'!AM18</f>
        <v>5</v>
      </c>
      <c r="BA71" s="1">
        <f>'Royan La Palmyre 07-05'!AR18</f>
        <v>6</v>
      </c>
    </row>
    <row r="72" spans="2:53" x14ac:dyDescent="0.25">
      <c r="B72"/>
      <c r="D72"/>
      <c r="E72"/>
      <c r="F72"/>
      <c r="G72"/>
      <c r="H72"/>
      <c r="I72"/>
      <c r="J72"/>
      <c r="K72"/>
      <c r="L72"/>
      <c r="M72"/>
      <c r="N72"/>
      <c r="AT72" t="str">
        <f>'Royan La Palmyre 07-05'!$D$2</f>
        <v>Royan La Palmyre</v>
      </c>
      <c r="AU72" s="155">
        <f>'Royan La Palmyre 07-05'!$D$3</f>
        <v>44688</v>
      </c>
      <c r="AV72" t="str">
        <f>'Royan La Palmyre 07-05'!C19</f>
        <v>MAITRE</v>
      </c>
      <c r="AW72" t="str">
        <f>'Royan La Palmyre 07-05'!D19</f>
        <v>Benoît</v>
      </c>
      <c r="AX72" t="str">
        <f t="shared" si="21"/>
        <v>MAITRE Benoît</v>
      </c>
      <c r="AY72" s="1">
        <f>'Royan La Palmyre 07-05'!AH19</f>
        <v>6</v>
      </c>
      <c r="AZ72" s="1">
        <f>'Royan La Palmyre 07-05'!AM19</f>
        <v>8</v>
      </c>
      <c r="BA72" s="1">
        <f>'Royan La Palmyre 07-05'!AR19</f>
        <v>8</v>
      </c>
    </row>
    <row r="73" spans="2:53" x14ac:dyDescent="0.25">
      <c r="B73"/>
      <c r="D73"/>
      <c r="E73"/>
      <c r="F73"/>
      <c r="G73"/>
      <c r="H73"/>
      <c r="I73"/>
      <c r="J73"/>
      <c r="K73"/>
      <c r="L73"/>
      <c r="M73"/>
      <c r="N73"/>
      <c r="AT73" t="str">
        <f>'Royan La Palmyre 07-05'!$D$2</f>
        <v>Royan La Palmyre</v>
      </c>
      <c r="AU73" s="155">
        <f>'Royan La Palmyre 07-05'!$D$3</f>
        <v>44688</v>
      </c>
      <c r="AV73" t="str">
        <f>'Royan La Palmyre 07-05'!C20</f>
        <v>MORVAN</v>
      </c>
      <c r="AW73" t="str">
        <f>'Royan La Palmyre 07-05'!D20</f>
        <v>Gilles</v>
      </c>
      <c r="AX73" t="str">
        <f t="shared" si="21"/>
        <v>MORVAN Gilles</v>
      </c>
      <c r="AY73" s="1">
        <f>'Royan La Palmyre 07-05'!AH20</f>
        <v>12</v>
      </c>
      <c r="AZ73" s="1">
        <f>'Royan La Palmyre 07-05'!AM20</f>
        <v>2</v>
      </c>
      <c r="BA73" s="1">
        <f>'Royan La Palmyre 07-05'!AR20</f>
        <v>3</v>
      </c>
    </row>
    <row r="74" spans="2:53" x14ac:dyDescent="0.25">
      <c r="B74"/>
      <c r="D74"/>
      <c r="E74"/>
      <c r="F74"/>
      <c r="G74"/>
      <c r="H74"/>
      <c r="I74"/>
      <c r="J74"/>
      <c r="K74"/>
      <c r="L74"/>
      <c r="M74"/>
      <c r="N74"/>
      <c r="AT74" t="str">
        <f>'Royan La Palmyre 07-05'!$D$2</f>
        <v>Royan La Palmyre</v>
      </c>
      <c r="AU74" s="155">
        <f>'Royan La Palmyre 07-05'!$D$3</f>
        <v>44688</v>
      </c>
      <c r="AV74" t="str">
        <f>'Royan La Palmyre 07-05'!C21</f>
        <v>VERRIER</v>
      </c>
      <c r="AW74" t="str">
        <f>'Royan La Palmyre 07-05'!D21</f>
        <v>Alexandre</v>
      </c>
      <c r="AX74" t="str">
        <f t="shared" si="21"/>
        <v>VERRIER Alexandre</v>
      </c>
      <c r="AY74" s="1">
        <f>'Royan La Palmyre 07-05'!AH21</f>
        <v>8</v>
      </c>
      <c r="AZ74" s="1">
        <f>'Royan La Palmyre 07-05'!AM21</f>
        <v>12</v>
      </c>
      <c r="BA74" s="1">
        <f>'Royan La Palmyre 07-05'!AR21</f>
        <v>10</v>
      </c>
    </row>
    <row r="75" spans="2:53" x14ac:dyDescent="0.25">
      <c r="B75"/>
      <c r="D75"/>
      <c r="E75"/>
      <c r="F75"/>
      <c r="G75"/>
      <c r="H75"/>
      <c r="I75"/>
      <c r="J75"/>
      <c r="K75"/>
      <c r="L75"/>
      <c r="M75"/>
      <c r="N75"/>
      <c r="AT75" t="str">
        <f>'Royan La Palmyre 07-05'!$D$2</f>
        <v>Royan La Palmyre</v>
      </c>
      <c r="AU75" s="155">
        <f>'Royan La Palmyre 07-05'!$D$3</f>
        <v>44688</v>
      </c>
      <c r="AV75" t="str">
        <f>'Royan La Palmyre 07-05'!C22</f>
        <v>ZIAR</v>
      </c>
      <c r="AW75" t="str">
        <f>'Royan La Palmyre 07-05'!D22</f>
        <v>Yacine</v>
      </c>
      <c r="AX75" t="str">
        <f t="shared" si="21"/>
        <v>ZIAR Yacine</v>
      </c>
      <c r="AY75" s="1">
        <f>'Royan La Palmyre 07-05'!AH22</f>
        <v>6</v>
      </c>
      <c r="AZ75" s="1">
        <f>'Royan La Palmyre 07-05'!AM22</f>
        <v>8</v>
      </c>
      <c r="BA75" s="1">
        <f>'Royan La Palmyre 07-05'!AR22</f>
        <v>9</v>
      </c>
    </row>
    <row r="76" spans="2:53" x14ac:dyDescent="0.25">
      <c r="B76"/>
      <c r="D76"/>
      <c r="E76"/>
      <c r="F76"/>
      <c r="G76"/>
      <c r="H76"/>
      <c r="I76"/>
      <c r="J76"/>
      <c r="K76"/>
      <c r="L76"/>
      <c r="M76"/>
      <c r="N76"/>
      <c r="AT76" t="str">
        <f>'Royan La Palmyre 07-05'!$D$2</f>
        <v>Royan La Palmyre</v>
      </c>
      <c r="AU76" s="155">
        <f>'Royan La Palmyre 07-05'!$D$3</f>
        <v>44688</v>
      </c>
      <c r="AV76" t="str">
        <f>'Royan La Palmyre 07-05'!C23</f>
        <v>ZIAR</v>
      </c>
      <c r="AW76" t="str">
        <f>'Royan La Palmyre 07-05'!D23</f>
        <v>Bastien</v>
      </c>
      <c r="AX76" t="str">
        <f t="shared" si="21"/>
        <v>ZIAR Bastien</v>
      </c>
      <c r="AY76" s="179">
        <f>'Royan La Palmyre 07-05'!AH23</f>
        <v>3</v>
      </c>
      <c r="AZ76" s="179">
        <f>'Royan La Palmyre 07-05'!AM23</f>
        <v>7</v>
      </c>
      <c r="BA76" s="179">
        <f>'Royan La Palmyre 07-05'!AR23</f>
        <v>5</v>
      </c>
    </row>
    <row r="77" spans="2:53" x14ac:dyDescent="0.25">
      <c r="B77"/>
      <c r="D77"/>
      <c r="E77"/>
      <c r="F77"/>
      <c r="G77"/>
      <c r="H77"/>
      <c r="I77"/>
      <c r="J77"/>
      <c r="K77"/>
      <c r="L77"/>
      <c r="M77"/>
      <c r="N77"/>
      <c r="AT77" t="str">
        <f>'Royan La Palmyre 07-05'!$D$2</f>
        <v>Royan La Palmyre</v>
      </c>
      <c r="AU77" s="155">
        <f>'Royan La Palmyre 07-05'!$D$3</f>
        <v>44688</v>
      </c>
      <c r="AV77">
        <f>'Royan La Palmyre 07-05'!C24</f>
        <v>0</v>
      </c>
      <c r="AW77">
        <f>'Royan La Palmyre 07-05'!D24</f>
        <v>0</v>
      </c>
      <c r="AX77" t="str">
        <f t="shared" si="21"/>
        <v>0 0</v>
      </c>
      <c r="AY77" s="1">
        <f>'Royan La Palmyre 07-05'!AH24</f>
        <v>0</v>
      </c>
      <c r="AZ77" s="1">
        <f>'Royan La Palmyre 07-05'!AM24</f>
        <v>0</v>
      </c>
      <c r="BA77" s="1">
        <f>'Royan La Palmyre 07-05'!AR24</f>
        <v>0</v>
      </c>
    </row>
    <row r="78" spans="2:53" x14ac:dyDescent="0.25">
      <c r="B78"/>
      <c r="D78"/>
      <c r="E78"/>
      <c r="F78"/>
      <c r="G78"/>
      <c r="H78"/>
      <c r="I78"/>
      <c r="J78"/>
      <c r="K78"/>
      <c r="L78"/>
      <c r="M78"/>
      <c r="N78"/>
      <c r="AT78" t="str">
        <f>'Royan La Palmyre 07-05'!$D$2</f>
        <v>Royan La Palmyre</v>
      </c>
      <c r="AU78" s="155">
        <f>'Royan La Palmyre 07-05'!$D$3</f>
        <v>44688</v>
      </c>
      <c r="AV78">
        <f>'Royan La Palmyre 07-05'!C25</f>
        <v>0</v>
      </c>
      <c r="AW78">
        <f>'Royan La Palmyre 07-05'!D25</f>
        <v>0</v>
      </c>
      <c r="AX78" t="str">
        <f t="shared" si="21"/>
        <v>0 0</v>
      </c>
      <c r="AY78" s="1">
        <f>'Royan La Palmyre 07-05'!AH25</f>
        <v>0</v>
      </c>
      <c r="AZ78" s="1">
        <f>'Royan La Palmyre 07-05'!AM25</f>
        <v>0</v>
      </c>
      <c r="BA78" s="1">
        <f>'Royan La Palmyre 07-05'!AR25</f>
        <v>0</v>
      </c>
    </row>
    <row r="79" spans="2:53" x14ac:dyDescent="0.25">
      <c r="B79"/>
      <c r="D79"/>
      <c r="E79"/>
      <c r="F79"/>
      <c r="G79"/>
      <c r="H79"/>
      <c r="I79"/>
      <c r="J79"/>
      <c r="K79"/>
      <c r="L79"/>
      <c r="M79"/>
      <c r="N79"/>
      <c r="AT79" t="str">
        <f>'Royan La Palmyre 07-05'!$D$2</f>
        <v>Royan La Palmyre</v>
      </c>
      <c r="AU79" s="155">
        <f>'Royan La Palmyre 07-05'!$D$3</f>
        <v>44688</v>
      </c>
      <c r="AV79">
        <f>'Royan La Palmyre 07-05'!C26</f>
        <v>0</v>
      </c>
      <c r="AW79">
        <f>'Royan La Palmyre 07-05'!D26</f>
        <v>0</v>
      </c>
      <c r="AX79" t="str">
        <f t="shared" si="21"/>
        <v>0 0</v>
      </c>
      <c r="AY79" s="1">
        <f>'Royan La Palmyre 07-05'!AH26</f>
        <v>0</v>
      </c>
      <c r="AZ79" s="1">
        <f>'Royan La Palmyre 07-05'!AM26</f>
        <v>0</v>
      </c>
      <c r="BA79" s="1">
        <f>'Royan La Palmyre 07-05'!AR26</f>
        <v>0</v>
      </c>
    </row>
    <row r="80" spans="2:53" x14ac:dyDescent="0.25">
      <c r="B80"/>
      <c r="D80"/>
      <c r="E80"/>
      <c r="F80"/>
      <c r="G80"/>
      <c r="H80"/>
      <c r="I80"/>
      <c r="J80"/>
      <c r="K80"/>
      <c r="L80"/>
      <c r="M80"/>
      <c r="N80"/>
      <c r="AT80" t="str">
        <f>'Royan La Palmyre 07-05'!$D$2</f>
        <v>Royan La Palmyre</v>
      </c>
      <c r="AU80" s="155">
        <f>'Royan La Palmyre 07-05'!$D$3</f>
        <v>44688</v>
      </c>
      <c r="AV80">
        <f>'Royan La Palmyre 07-05'!C27</f>
        <v>0</v>
      </c>
      <c r="AW80">
        <f>'Royan La Palmyre 07-05'!D27</f>
        <v>0</v>
      </c>
      <c r="AX80" t="str">
        <f t="shared" si="21"/>
        <v>0 0</v>
      </c>
      <c r="AY80" s="1">
        <f>'Royan La Palmyre 07-05'!AH27</f>
        <v>0</v>
      </c>
      <c r="AZ80" s="1">
        <f>'Royan La Palmyre 07-05'!AM27</f>
        <v>0</v>
      </c>
      <c r="BA80" s="1">
        <f>'Royan La Palmyre 07-05'!AR27</f>
        <v>0</v>
      </c>
    </row>
    <row r="81" spans="2:53" x14ac:dyDescent="0.25">
      <c r="B81"/>
      <c r="D81"/>
      <c r="E81"/>
      <c r="F81"/>
      <c r="G81"/>
      <c r="H81"/>
      <c r="I81"/>
      <c r="J81"/>
      <c r="K81"/>
      <c r="L81"/>
      <c r="M81"/>
      <c r="N81"/>
      <c r="AT81" t="str">
        <f>'Royan La Palmyre 07-05'!$D$2</f>
        <v>Royan La Palmyre</v>
      </c>
      <c r="AU81" s="155">
        <f>'Royan La Palmyre 07-05'!$D$3</f>
        <v>44688</v>
      </c>
      <c r="AV81">
        <f>'Royan La Palmyre 07-05'!C28</f>
        <v>0</v>
      </c>
      <c r="AW81">
        <f>'Royan La Palmyre 07-05'!D28</f>
        <v>0</v>
      </c>
      <c r="AX81" t="str">
        <f t="shared" si="21"/>
        <v>0 0</v>
      </c>
      <c r="AY81" s="1">
        <f>'Royan La Palmyre 07-05'!AH28</f>
        <v>0</v>
      </c>
      <c r="AZ81" s="1">
        <f>'Royan La Palmyre 07-05'!AM28</f>
        <v>0</v>
      </c>
      <c r="BA81" s="1">
        <f>'Royan La Palmyre 07-05'!AR28</f>
        <v>0</v>
      </c>
    </row>
    <row r="82" spans="2:53" x14ac:dyDescent="0.25">
      <c r="B82"/>
      <c r="D82"/>
      <c r="E82"/>
      <c r="F82"/>
      <c r="G82"/>
      <c r="H82"/>
      <c r="I82"/>
      <c r="J82"/>
      <c r="K82"/>
      <c r="L82"/>
      <c r="M82"/>
      <c r="N82"/>
      <c r="AT82" t="str">
        <f>'Royan La Palmyre 07-05'!$D$2</f>
        <v>Royan La Palmyre</v>
      </c>
      <c r="AU82" s="155">
        <f>'Royan La Palmyre 07-05'!$D$3</f>
        <v>44688</v>
      </c>
      <c r="AV82">
        <f>'Royan La Palmyre 07-05'!C29</f>
        <v>0</v>
      </c>
      <c r="AW82">
        <f>'Royan La Palmyre 07-05'!D29</f>
        <v>0</v>
      </c>
      <c r="AX82" t="str">
        <f t="shared" si="21"/>
        <v>0 0</v>
      </c>
      <c r="AY82" s="1">
        <f>'Royan La Palmyre 07-05'!AH29</f>
        <v>0</v>
      </c>
      <c r="AZ82" s="1">
        <f>'Royan La Palmyre 07-05'!AM29</f>
        <v>0</v>
      </c>
      <c r="BA82" s="1">
        <f>'Royan La Palmyre 07-05'!AR29</f>
        <v>0</v>
      </c>
    </row>
    <row r="83" spans="2:53" x14ac:dyDescent="0.25">
      <c r="B83"/>
      <c r="D83"/>
      <c r="E83"/>
      <c r="F83"/>
      <c r="G83"/>
      <c r="H83"/>
      <c r="I83"/>
      <c r="J83"/>
      <c r="K83"/>
      <c r="L83"/>
      <c r="M83"/>
      <c r="N83"/>
      <c r="AT83" t="str">
        <f>'Royan La Palmyre 07-05'!$D$2</f>
        <v>Royan La Palmyre</v>
      </c>
      <c r="AU83" s="155">
        <f>'Royan La Palmyre 07-05'!$D$3</f>
        <v>44688</v>
      </c>
      <c r="AV83">
        <f>'Royan La Palmyre 07-05'!C30</f>
        <v>0</v>
      </c>
      <c r="AW83">
        <f>'Royan La Palmyre 07-05'!D30</f>
        <v>0</v>
      </c>
      <c r="AX83" t="str">
        <f t="shared" si="21"/>
        <v>0 0</v>
      </c>
      <c r="AY83" s="1">
        <f>'Royan La Palmyre 07-05'!AH30</f>
        <v>0</v>
      </c>
      <c r="AZ83" s="1">
        <f>'Royan La Palmyre 07-05'!AM30</f>
        <v>0</v>
      </c>
      <c r="BA83" s="1">
        <f>'Royan La Palmyre 07-05'!AR30</f>
        <v>0</v>
      </c>
    </row>
    <row r="84" spans="2:53" x14ac:dyDescent="0.25">
      <c r="B84"/>
      <c r="D84"/>
      <c r="E84"/>
      <c r="F84"/>
      <c r="G84"/>
      <c r="H84"/>
      <c r="I84"/>
      <c r="J84"/>
      <c r="K84"/>
      <c r="L84"/>
      <c r="M84"/>
      <c r="N84"/>
      <c r="AT84" t="str">
        <f>'Royan La Palmyre 07-05'!$D$2</f>
        <v>Royan La Palmyre</v>
      </c>
      <c r="AU84" s="155">
        <f>'Royan La Palmyre 07-05'!$D$3</f>
        <v>44688</v>
      </c>
      <c r="AV84">
        <f>'Royan La Palmyre 07-05'!C31</f>
        <v>0</v>
      </c>
      <c r="AW84">
        <f>'Royan La Palmyre 07-05'!D31</f>
        <v>0</v>
      </c>
      <c r="AX84" t="str">
        <f t="shared" si="21"/>
        <v>0 0</v>
      </c>
      <c r="AY84" s="1">
        <f>'Royan La Palmyre 07-05'!AH31</f>
        <v>0</v>
      </c>
      <c r="AZ84" s="1">
        <f>'Royan La Palmyre 07-05'!AM31</f>
        <v>0</v>
      </c>
      <c r="BA84" s="1">
        <f>'Royan La Palmyre 07-05'!AR31</f>
        <v>0</v>
      </c>
    </row>
    <row r="85" spans="2:53" x14ac:dyDescent="0.25">
      <c r="B85"/>
      <c r="D85"/>
      <c r="E85"/>
      <c r="F85"/>
      <c r="G85"/>
      <c r="H85"/>
      <c r="I85"/>
      <c r="J85"/>
      <c r="K85"/>
      <c r="L85"/>
      <c r="M85"/>
      <c r="N85"/>
      <c r="AT85" t="str">
        <f>'Royan La Palmyre 07-05'!$D$2</f>
        <v>Royan La Palmyre</v>
      </c>
      <c r="AU85" s="155">
        <f>'Royan La Palmyre 07-05'!$D$3</f>
        <v>44688</v>
      </c>
      <c r="AV85">
        <f>'Royan La Palmyre 07-05'!C32</f>
        <v>0</v>
      </c>
      <c r="AW85">
        <f>'Royan La Palmyre 07-05'!D32</f>
        <v>0</v>
      </c>
      <c r="AX85" t="str">
        <f t="shared" si="21"/>
        <v>0 0</v>
      </c>
      <c r="AY85" s="1">
        <f>'Royan La Palmyre 07-05'!AH32</f>
        <v>0</v>
      </c>
      <c r="AZ85" s="1">
        <f>'Royan La Palmyre 07-05'!AM32</f>
        <v>0</v>
      </c>
      <c r="BA85" s="1">
        <f>'Royan La Palmyre 07-05'!AR32</f>
        <v>0</v>
      </c>
    </row>
    <row r="86" spans="2:53" x14ac:dyDescent="0.25">
      <c r="B86"/>
      <c r="D86"/>
      <c r="E86"/>
      <c r="F86"/>
      <c r="G86"/>
      <c r="H86"/>
      <c r="I86"/>
      <c r="J86"/>
      <c r="K86"/>
      <c r="L86"/>
      <c r="M86"/>
      <c r="N86"/>
      <c r="AT86" t="str">
        <f>'Royan La Palmyre 07-05'!$D$2</f>
        <v>Royan La Palmyre</v>
      </c>
      <c r="AU86" s="155">
        <f>'Royan La Palmyre 07-05'!$D$3</f>
        <v>44688</v>
      </c>
      <c r="AV86">
        <f>'Royan La Palmyre 07-05'!C33</f>
        <v>0</v>
      </c>
      <c r="AW86">
        <f>'Royan La Palmyre 07-05'!D33</f>
        <v>0</v>
      </c>
      <c r="AX86" t="str">
        <f t="shared" si="21"/>
        <v>0 0</v>
      </c>
      <c r="AY86" s="1">
        <f>'Royan La Palmyre 07-05'!AH33</f>
        <v>0</v>
      </c>
      <c r="AZ86" s="1">
        <f>'Royan La Palmyre 07-05'!AM33</f>
        <v>0</v>
      </c>
      <c r="BA86" s="1">
        <f>'Royan La Palmyre 07-05'!AR33</f>
        <v>0</v>
      </c>
    </row>
    <row r="87" spans="2:53" x14ac:dyDescent="0.25">
      <c r="B87"/>
      <c r="D87"/>
      <c r="E87"/>
      <c r="F87"/>
      <c r="G87"/>
      <c r="H87"/>
      <c r="I87"/>
      <c r="J87"/>
      <c r="K87"/>
      <c r="L87"/>
      <c r="M87"/>
      <c r="N87"/>
      <c r="AT87" t="str">
        <f>'Royan La Palmyre 07-05'!$D$2</f>
        <v>Royan La Palmyre</v>
      </c>
      <c r="AU87" s="155">
        <f>'Royan La Palmyre 07-05'!$D$3</f>
        <v>44688</v>
      </c>
      <c r="AV87">
        <f>'Royan La Palmyre 07-05'!C34</f>
        <v>0</v>
      </c>
      <c r="AW87">
        <f>'Royan La Palmyre 07-05'!D34</f>
        <v>0</v>
      </c>
      <c r="AX87" t="str">
        <f t="shared" si="21"/>
        <v>0 0</v>
      </c>
      <c r="AY87" s="1">
        <f>'Royan La Palmyre 07-05'!AH34</f>
        <v>0</v>
      </c>
      <c r="AZ87" s="1">
        <f>'Royan La Palmyre 07-05'!AM34</f>
        <v>0</v>
      </c>
      <c r="BA87" s="1">
        <f>'Royan La Palmyre 07-05'!AR34</f>
        <v>0</v>
      </c>
    </row>
    <row r="88" spans="2:53" x14ac:dyDescent="0.25">
      <c r="B88"/>
      <c r="D88"/>
      <c r="E88"/>
      <c r="F88"/>
      <c r="G88"/>
      <c r="H88"/>
      <c r="I88"/>
      <c r="J88"/>
      <c r="K88"/>
      <c r="L88"/>
      <c r="M88"/>
      <c r="N88"/>
      <c r="AT88" t="str">
        <f>'Royan La Palmyre 07-05'!$D$2</f>
        <v>Royan La Palmyre</v>
      </c>
      <c r="AU88" s="155">
        <f>'Royan La Palmyre 07-05'!$D$3</f>
        <v>44688</v>
      </c>
      <c r="AV88">
        <f>'Royan La Palmyre 07-05'!C35</f>
        <v>0</v>
      </c>
      <c r="AW88">
        <f>'Royan La Palmyre 07-05'!D35</f>
        <v>0</v>
      </c>
      <c r="AX88" t="str">
        <f t="shared" si="21"/>
        <v>0 0</v>
      </c>
      <c r="AY88" s="1">
        <f>'Royan La Palmyre 07-05'!AH35</f>
        <v>0</v>
      </c>
      <c r="AZ88" s="1">
        <f>'Royan La Palmyre 07-05'!AM35</f>
        <v>0</v>
      </c>
      <c r="BA88" s="1">
        <f>'Royan La Palmyre 07-05'!AR35</f>
        <v>0</v>
      </c>
    </row>
    <row r="89" spans="2:53" x14ac:dyDescent="0.25">
      <c r="B89"/>
      <c r="D89"/>
      <c r="E89"/>
      <c r="F89"/>
      <c r="G89"/>
      <c r="H89"/>
      <c r="I89"/>
      <c r="J89"/>
      <c r="K89"/>
      <c r="L89"/>
      <c r="M89"/>
      <c r="N89"/>
      <c r="AT89" t="str">
        <f>'Royan La Palmyre 07-05'!$D$2</f>
        <v>Royan La Palmyre</v>
      </c>
      <c r="AU89" s="155">
        <f>'Royan La Palmyre 07-05'!$D$3</f>
        <v>44688</v>
      </c>
      <c r="AV89">
        <f>'Royan La Palmyre 07-05'!C36</f>
        <v>0</v>
      </c>
      <c r="AW89">
        <f>'Royan La Palmyre 07-05'!D36</f>
        <v>0</v>
      </c>
      <c r="AX89" t="str">
        <f t="shared" si="21"/>
        <v>0 0</v>
      </c>
      <c r="AY89" s="1">
        <f>'Royan La Palmyre 07-05'!AH36</f>
        <v>0</v>
      </c>
      <c r="AZ89" s="1">
        <f>'Royan La Palmyre 07-05'!AM36</f>
        <v>0</v>
      </c>
      <c r="BA89" s="1">
        <f>'Royan La Palmyre 07-05'!AR36</f>
        <v>0</v>
      </c>
    </row>
    <row r="90" spans="2:53" x14ac:dyDescent="0.25">
      <c r="B90"/>
      <c r="D90"/>
      <c r="E90"/>
      <c r="F90"/>
      <c r="G90"/>
      <c r="H90"/>
      <c r="I90"/>
      <c r="J90"/>
      <c r="K90"/>
      <c r="L90"/>
      <c r="M90"/>
      <c r="N90"/>
      <c r="AT90" t="str">
        <f>'Royan La Palmyre 07-05'!$D$2</f>
        <v>Royan La Palmyre</v>
      </c>
      <c r="AU90" s="155">
        <f>'Royan La Palmyre 07-05'!$D$3</f>
        <v>44688</v>
      </c>
      <c r="AV90">
        <f>'Royan La Palmyre 07-05'!C37</f>
        <v>0</v>
      </c>
      <c r="AW90">
        <f>'Royan La Palmyre 07-05'!D37</f>
        <v>0</v>
      </c>
      <c r="AX90" t="str">
        <f t="shared" si="21"/>
        <v>0 0</v>
      </c>
      <c r="AY90" s="1">
        <f>'Royan La Palmyre 07-05'!AH37</f>
        <v>0</v>
      </c>
      <c r="AZ90" s="1">
        <f>'Royan La Palmyre 07-05'!AM37</f>
        <v>0</v>
      </c>
      <c r="BA90" s="1">
        <f>'Royan La Palmyre 07-05'!AR37</f>
        <v>0</v>
      </c>
    </row>
    <row r="91" spans="2:53" x14ac:dyDescent="0.25">
      <c r="B91"/>
      <c r="D91"/>
      <c r="E91"/>
      <c r="F91"/>
      <c r="G91"/>
      <c r="H91"/>
      <c r="I91"/>
      <c r="J91"/>
      <c r="K91"/>
      <c r="L91"/>
      <c r="M91"/>
      <c r="N91"/>
      <c r="AT91" t="str">
        <f>'Royan La Palmyre 07-05'!$D$2</f>
        <v>Royan La Palmyre</v>
      </c>
      <c r="AU91" s="155">
        <f>'Royan La Palmyre 07-05'!$D$3</f>
        <v>44688</v>
      </c>
      <c r="AV91">
        <f>'Royan La Palmyre 07-05'!C38</f>
        <v>0</v>
      </c>
      <c r="AW91">
        <f>'Royan La Palmyre 07-05'!D38</f>
        <v>0</v>
      </c>
      <c r="AX91" t="str">
        <f t="shared" si="21"/>
        <v>0 0</v>
      </c>
      <c r="AY91" s="1">
        <f>'Royan La Palmyre 07-05'!AH38</f>
        <v>0</v>
      </c>
      <c r="AZ91" s="1">
        <f>'Royan La Palmyre 07-05'!AM38</f>
        <v>0</v>
      </c>
      <c r="BA91" s="1">
        <f>'Royan La Palmyre 07-05'!AR38</f>
        <v>0</v>
      </c>
    </row>
    <row r="92" spans="2:53" x14ac:dyDescent="0.25">
      <c r="B92"/>
      <c r="D92"/>
      <c r="E92"/>
      <c r="F92"/>
      <c r="G92"/>
      <c r="H92"/>
      <c r="I92"/>
      <c r="J92"/>
      <c r="K92"/>
      <c r="L92"/>
      <c r="M92"/>
      <c r="N92"/>
      <c r="AT92" t="str">
        <f>'Royan La Palmyre 07-05'!$D$2</f>
        <v>Royan La Palmyre</v>
      </c>
      <c r="AU92" s="155">
        <f>'Royan La Palmyre 07-05'!$D$3</f>
        <v>44688</v>
      </c>
      <c r="AV92">
        <f>'Royan La Palmyre 07-05'!C39</f>
        <v>0</v>
      </c>
      <c r="AW92">
        <f>'Royan La Palmyre 07-05'!D39</f>
        <v>0</v>
      </c>
      <c r="AX92" t="str">
        <f t="shared" si="21"/>
        <v>0 0</v>
      </c>
      <c r="AY92" s="1">
        <f>'Royan La Palmyre 07-05'!AH39</f>
        <v>0</v>
      </c>
      <c r="AZ92" s="1">
        <f>'Royan La Palmyre 07-05'!AM39</f>
        <v>0</v>
      </c>
      <c r="BA92" s="1">
        <f>'Royan La Palmyre 07-05'!AR39</f>
        <v>0</v>
      </c>
    </row>
    <row r="93" spans="2:53" ht="15.75" thickBot="1" x14ac:dyDescent="0.3">
      <c r="B93"/>
      <c r="D93"/>
      <c r="E93"/>
      <c r="F93"/>
      <c r="G93"/>
      <c r="H93"/>
      <c r="I93"/>
      <c r="J93"/>
      <c r="K93"/>
      <c r="L93"/>
      <c r="M93"/>
      <c r="N93"/>
      <c r="AT93" s="157" t="str">
        <f>'Royan La Palmyre 07-05'!$D$2</f>
        <v>Royan La Palmyre</v>
      </c>
      <c r="AU93" s="158">
        <f>'Royan La Palmyre 07-05'!$D$3</f>
        <v>44688</v>
      </c>
      <c r="AV93" s="157">
        <f>'Royan La Palmyre 07-05'!C40</f>
        <v>0</v>
      </c>
      <c r="AW93" s="157">
        <f>'Royan La Palmyre 07-05'!D40</f>
        <v>0</v>
      </c>
      <c r="AX93" s="157" t="str">
        <f t="shared" si="21"/>
        <v>0 0</v>
      </c>
      <c r="AY93" s="159">
        <f>'Royan La Palmyre 07-05'!AH40</f>
        <v>0</v>
      </c>
      <c r="AZ93" s="159">
        <f>'Royan La Palmyre 07-05'!AM40</f>
        <v>0</v>
      </c>
      <c r="BA93" s="159">
        <f>'Royan La Palmyre 07-05'!AR40</f>
        <v>0</v>
      </c>
    </row>
    <row r="94" spans="2:53" ht="15.75" thickTop="1" x14ac:dyDescent="0.25">
      <c r="B94"/>
      <c r="D94"/>
      <c r="E94"/>
      <c r="F94"/>
      <c r="G94"/>
      <c r="H94"/>
      <c r="I94"/>
      <c r="J94"/>
      <c r="K94"/>
      <c r="L94"/>
      <c r="M94"/>
      <c r="N94"/>
      <c r="AT94" t="str">
        <f>'Royan 08-05'!$D$2</f>
        <v>Royan</v>
      </c>
      <c r="AU94" s="155">
        <f>'Royan 08-05'!$D$3</f>
        <v>45054</v>
      </c>
      <c r="AV94" t="str">
        <f>'Royan 08-05'!C11</f>
        <v>BRISSE</v>
      </c>
      <c r="AW94" t="str">
        <f>'Royan 08-05'!D11</f>
        <v>Jean-Pierre</v>
      </c>
      <c r="AX94" t="str">
        <f t="shared" si="21"/>
        <v>BRISSE Jean-Pierre</v>
      </c>
      <c r="AY94" s="179">
        <f>'Royan 08-05'!AH11</f>
        <v>3</v>
      </c>
      <c r="AZ94" s="179">
        <f>'Royan 08-05'!AM11</f>
        <v>2</v>
      </c>
      <c r="BA94" s="179">
        <f>'Royan 08-05'!AR11</f>
        <v>2</v>
      </c>
    </row>
    <row r="95" spans="2:53" x14ac:dyDescent="0.25">
      <c r="B95"/>
      <c r="D95"/>
      <c r="E95"/>
      <c r="F95"/>
      <c r="G95"/>
      <c r="H95"/>
      <c r="I95"/>
      <c r="J95"/>
      <c r="K95"/>
      <c r="L95"/>
      <c r="M95"/>
      <c r="N95"/>
      <c r="AT95" t="str">
        <f>'Royan 08-05'!$D$2</f>
        <v>Royan</v>
      </c>
      <c r="AU95" s="155">
        <f>'Royan 08-05'!$D$3</f>
        <v>45054</v>
      </c>
      <c r="AV95" t="str">
        <f>'Royan 08-05'!C12</f>
        <v>PAUL</v>
      </c>
      <c r="AW95" t="str">
        <f>'Royan 08-05'!D12</f>
        <v>David</v>
      </c>
      <c r="AX95" t="str">
        <f t="shared" si="21"/>
        <v>PAUL David</v>
      </c>
      <c r="AY95" s="1">
        <f>'Royan 08-05'!AH12</f>
        <v>6</v>
      </c>
      <c r="AZ95" s="1">
        <f>'Royan 08-05'!AM12</f>
        <v>8</v>
      </c>
      <c r="BA95" s="1">
        <f>'Royan 08-05'!AR12</f>
        <v>7</v>
      </c>
    </row>
    <row r="96" spans="2:53" x14ac:dyDescent="0.25">
      <c r="B96"/>
      <c r="D96"/>
      <c r="E96"/>
      <c r="F96"/>
      <c r="G96"/>
      <c r="H96"/>
      <c r="I96"/>
      <c r="J96"/>
      <c r="K96"/>
      <c r="L96"/>
      <c r="M96"/>
      <c r="N96"/>
      <c r="AT96" t="str">
        <f>'Royan 08-05'!$D$2</f>
        <v>Royan</v>
      </c>
      <c r="AU96" s="155">
        <f>'Royan 08-05'!$D$3</f>
        <v>45054</v>
      </c>
      <c r="AV96" t="str">
        <f>'Royan 08-05'!C13</f>
        <v>DELOUCHE</v>
      </c>
      <c r="AW96" t="str">
        <f>'Royan 08-05'!D13</f>
        <v>Yannick</v>
      </c>
      <c r="AX96" t="str">
        <f t="shared" si="21"/>
        <v>DELOUCHE Yannick</v>
      </c>
      <c r="AY96" s="1">
        <f>'Royan 08-05'!AH13</f>
        <v>20</v>
      </c>
      <c r="AZ96" s="1">
        <f>'Royan 08-05'!AM13</f>
        <v>3</v>
      </c>
      <c r="BA96" s="1">
        <f>'Royan 08-05'!AR13</f>
        <v>3</v>
      </c>
    </row>
    <row r="97" spans="2:53" x14ac:dyDescent="0.25">
      <c r="B97"/>
      <c r="D97"/>
      <c r="E97"/>
      <c r="F97"/>
      <c r="G97"/>
      <c r="H97"/>
      <c r="I97"/>
      <c r="J97"/>
      <c r="K97"/>
      <c r="L97"/>
      <c r="M97"/>
      <c r="N97"/>
      <c r="AT97" t="str">
        <f>'Royan 08-05'!$D$2</f>
        <v>Royan</v>
      </c>
      <c r="AU97" s="155">
        <f>'Royan 08-05'!$D$3</f>
        <v>45054</v>
      </c>
      <c r="AV97" t="str">
        <f>'Royan 08-05'!C14</f>
        <v>DIOT</v>
      </c>
      <c r="AW97" t="str">
        <f>'Royan 08-05'!D14</f>
        <v>Alexandre</v>
      </c>
      <c r="AX97" t="str">
        <f t="shared" si="21"/>
        <v>DIOT Alexandre</v>
      </c>
      <c r="AY97" s="1">
        <f>'Royan 08-05'!AH14</f>
        <v>15</v>
      </c>
      <c r="AZ97" s="1">
        <f>'Royan 08-05'!AM14</f>
        <v>30</v>
      </c>
      <c r="BA97" s="1">
        <f>'Royan 08-05'!AR14</f>
        <v>30</v>
      </c>
    </row>
    <row r="98" spans="2:53" x14ac:dyDescent="0.25">
      <c r="B98"/>
      <c r="D98"/>
      <c r="E98"/>
      <c r="F98"/>
      <c r="G98"/>
      <c r="H98"/>
      <c r="I98"/>
      <c r="J98"/>
      <c r="K98"/>
      <c r="L98"/>
      <c r="M98"/>
      <c r="N98"/>
      <c r="AT98" t="str">
        <f>'Royan 08-05'!$D$2</f>
        <v>Royan</v>
      </c>
      <c r="AU98" s="155">
        <f>'Royan 08-05'!$D$3</f>
        <v>45054</v>
      </c>
      <c r="AV98" t="str">
        <f>'Royan 08-05'!C15</f>
        <v>FARE-PIORUNSKI</v>
      </c>
      <c r="AW98" t="str">
        <f>'Royan 08-05'!D15</f>
        <v>Loïc</v>
      </c>
      <c r="AX98" t="str">
        <f t="shared" si="21"/>
        <v>FARE-PIORUNSKI Loïc</v>
      </c>
      <c r="AY98" s="1">
        <f>'Royan 08-05'!AH15</f>
        <v>4</v>
      </c>
      <c r="AZ98" s="1">
        <f>'Royan 08-05'!AM15</f>
        <v>6</v>
      </c>
      <c r="BA98" s="1">
        <f>'Royan 08-05'!AR15</f>
        <v>5</v>
      </c>
    </row>
    <row r="99" spans="2:53" x14ac:dyDescent="0.25">
      <c r="B99"/>
      <c r="D99"/>
      <c r="E99"/>
      <c r="F99"/>
      <c r="G99"/>
      <c r="H99"/>
      <c r="I99"/>
      <c r="J99"/>
      <c r="K99"/>
      <c r="L99"/>
      <c r="M99"/>
      <c r="N99"/>
      <c r="AT99" t="str">
        <f>'Royan 08-05'!$D$2</f>
        <v>Royan</v>
      </c>
      <c r="AU99" s="155">
        <f>'Royan 08-05'!$D$3</f>
        <v>45054</v>
      </c>
      <c r="AV99" t="str">
        <f>'Royan 08-05'!C16</f>
        <v>HERRAULT</v>
      </c>
      <c r="AW99" t="str">
        <f>'Royan 08-05'!D16</f>
        <v>Sébastien</v>
      </c>
      <c r="AX99" t="str">
        <f t="shared" si="21"/>
        <v>HERRAULT Sébastien</v>
      </c>
      <c r="AY99" s="1">
        <f>'Royan 08-05'!AH16</f>
        <v>6</v>
      </c>
      <c r="AZ99" s="1">
        <f>'Royan 08-05'!AM16</f>
        <v>25</v>
      </c>
      <c r="BA99" s="1">
        <f>'Royan 08-05'!AR16</f>
        <v>25</v>
      </c>
    </row>
    <row r="100" spans="2:53" x14ac:dyDescent="0.25">
      <c r="B100"/>
      <c r="D100"/>
      <c r="E100"/>
      <c r="F100"/>
      <c r="G100"/>
      <c r="H100"/>
      <c r="I100"/>
      <c r="J100"/>
      <c r="K100"/>
      <c r="L100"/>
      <c r="M100"/>
      <c r="N100"/>
      <c r="AT100" t="str">
        <f>'Royan 08-05'!$D$2</f>
        <v>Royan</v>
      </c>
      <c r="AU100" s="155">
        <f>'Royan 08-05'!$D$3</f>
        <v>45054</v>
      </c>
      <c r="AV100" t="str">
        <f>'Royan 08-05'!C17</f>
        <v>JACQUEMIN</v>
      </c>
      <c r="AW100" t="str">
        <f>'Royan 08-05'!D17</f>
        <v>Franck</v>
      </c>
      <c r="AX100" t="str">
        <f t="shared" si="21"/>
        <v>JACQUEMIN Franck</v>
      </c>
      <c r="AY100" s="1">
        <f>'Royan 08-05'!AH17</f>
        <v>4</v>
      </c>
      <c r="AZ100" s="1">
        <f>'Royan 08-05'!AM17</f>
        <v>9</v>
      </c>
      <c r="BA100" s="1">
        <f>'Royan 08-05'!AR17</f>
        <v>10</v>
      </c>
    </row>
    <row r="101" spans="2:53" x14ac:dyDescent="0.25">
      <c r="B101"/>
      <c r="D101"/>
      <c r="E101"/>
      <c r="F101"/>
      <c r="G101"/>
      <c r="H101"/>
      <c r="I101"/>
      <c r="J101"/>
      <c r="K101"/>
      <c r="L101"/>
      <c r="M101"/>
      <c r="N101"/>
      <c r="AT101" t="str">
        <f>'Royan 08-05'!$D$2</f>
        <v>Royan</v>
      </c>
      <c r="AU101" s="155">
        <f>'Royan 08-05'!$D$3</f>
        <v>45054</v>
      </c>
      <c r="AV101" t="str">
        <f>'Royan 08-05'!C18</f>
        <v>LEVEQUE</v>
      </c>
      <c r="AW101" t="str">
        <f>'Royan 08-05'!D18</f>
        <v>Claude</v>
      </c>
      <c r="AX101" t="str">
        <f t="shared" si="21"/>
        <v>LEVEQUE Claude</v>
      </c>
      <c r="AY101" s="1">
        <f>'Royan 08-05'!AH18</f>
        <v>9</v>
      </c>
      <c r="AZ101" s="1">
        <f>'Royan 08-05'!AM18</f>
        <v>5</v>
      </c>
      <c r="BA101" s="1">
        <f>'Royan 08-05'!AR18</f>
        <v>9</v>
      </c>
    </row>
    <row r="102" spans="2:53" x14ac:dyDescent="0.25">
      <c r="B102"/>
      <c r="D102"/>
      <c r="E102"/>
      <c r="F102"/>
      <c r="G102"/>
      <c r="H102"/>
      <c r="I102"/>
      <c r="J102"/>
      <c r="K102"/>
      <c r="L102"/>
      <c r="M102"/>
      <c r="N102"/>
      <c r="AT102" t="str">
        <f>'Royan 08-05'!$D$2</f>
        <v>Royan</v>
      </c>
      <c r="AU102" s="155">
        <f>'Royan 08-05'!$D$3</f>
        <v>45054</v>
      </c>
      <c r="AV102" t="str">
        <f>'Royan 08-05'!C19</f>
        <v>MAITRE</v>
      </c>
      <c r="AW102" t="str">
        <f>'Royan 08-05'!D19</f>
        <v>Benoît</v>
      </c>
      <c r="AX102" t="str">
        <f t="shared" si="21"/>
        <v>MAITRE Benoît</v>
      </c>
      <c r="AY102" s="1">
        <f>'Royan 08-05'!AH19</f>
        <v>9</v>
      </c>
      <c r="AZ102" s="1">
        <f>'Royan 08-05'!AM19</f>
        <v>7</v>
      </c>
      <c r="BA102" s="1">
        <f>'Royan 08-05'!AR19</f>
        <v>8</v>
      </c>
    </row>
    <row r="103" spans="2:53" x14ac:dyDescent="0.25">
      <c r="B103"/>
      <c r="D103"/>
      <c r="E103"/>
      <c r="F103"/>
      <c r="G103"/>
      <c r="H103"/>
      <c r="I103"/>
      <c r="J103"/>
      <c r="K103"/>
      <c r="L103"/>
      <c r="M103"/>
      <c r="N103"/>
      <c r="AT103" t="str">
        <f>'Royan 08-05'!$D$2</f>
        <v>Royan</v>
      </c>
      <c r="AU103" s="155">
        <f>'Royan 08-05'!$D$3</f>
        <v>45054</v>
      </c>
      <c r="AV103" t="str">
        <f>'Royan 08-05'!C20</f>
        <v>MORVAN</v>
      </c>
      <c r="AW103" t="str">
        <f>'Royan 08-05'!D20</f>
        <v>Gilles</v>
      </c>
      <c r="AX103" t="str">
        <f t="shared" si="21"/>
        <v>MORVAN Gilles</v>
      </c>
      <c r="AY103" s="1">
        <f>'Royan 08-05'!AH20</f>
        <v>30</v>
      </c>
      <c r="AZ103" s="1">
        <f>'Royan 08-05'!AM20</f>
        <v>3</v>
      </c>
      <c r="BA103" s="1">
        <f>'Royan 08-05'!AR20</f>
        <v>4</v>
      </c>
    </row>
    <row r="104" spans="2:53" x14ac:dyDescent="0.25">
      <c r="B104"/>
      <c r="D104"/>
      <c r="E104"/>
      <c r="F104"/>
      <c r="G104"/>
      <c r="H104"/>
      <c r="I104"/>
      <c r="J104"/>
      <c r="K104"/>
      <c r="L104"/>
      <c r="M104"/>
      <c r="N104"/>
      <c r="AT104" t="str">
        <f>'Royan 08-05'!$D$2</f>
        <v>Royan</v>
      </c>
      <c r="AU104" s="155">
        <f>'Royan 08-05'!$D$3</f>
        <v>45054</v>
      </c>
      <c r="AV104" t="str">
        <f>'Royan 08-05'!C21</f>
        <v>VERRIER</v>
      </c>
      <c r="AW104" t="str">
        <f>'Royan 08-05'!D21</f>
        <v>Alexandre</v>
      </c>
      <c r="AX104" t="str">
        <f t="shared" si="21"/>
        <v>VERRIER Alexandre</v>
      </c>
      <c r="AY104" s="1">
        <f>'Royan 08-05'!AH21</f>
        <v>8</v>
      </c>
      <c r="AZ104" s="1">
        <f>'Royan 08-05'!AM21</f>
        <v>15</v>
      </c>
      <c r="BA104" s="1">
        <f>'Royan 08-05'!AR21</f>
        <v>15</v>
      </c>
    </row>
    <row r="105" spans="2:53" x14ac:dyDescent="0.25">
      <c r="B105"/>
      <c r="D105"/>
      <c r="E105"/>
      <c r="F105"/>
      <c r="G105"/>
      <c r="H105"/>
      <c r="I105"/>
      <c r="J105"/>
      <c r="K105"/>
      <c r="L105"/>
      <c r="M105"/>
      <c r="N105"/>
      <c r="AT105" t="str">
        <f>'Royan 08-05'!$D$2</f>
        <v>Royan</v>
      </c>
      <c r="AU105" s="155">
        <f>'Royan 08-05'!$D$3</f>
        <v>45054</v>
      </c>
      <c r="AV105" t="str">
        <f>'Royan 08-05'!C22</f>
        <v>ZIAR</v>
      </c>
      <c r="AW105" t="str">
        <f>'Royan 08-05'!D22</f>
        <v>Yacine</v>
      </c>
      <c r="AX105" t="str">
        <f t="shared" si="21"/>
        <v>ZIAR Yacine</v>
      </c>
      <c r="AY105" s="1">
        <f>'Royan 08-05'!AH22</f>
        <v>25</v>
      </c>
      <c r="AZ105" s="1">
        <f>'Royan 08-05'!AM22</f>
        <v>20</v>
      </c>
      <c r="BA105" s="1">
        <f>'Royan 08-05'!AR22</f>
        <v>20</v>
      </c>
    </row>
    <row r="106" spans="2:53" x14ac:dyDescent="0.25">
      <c r="B106"/>
      <c r="D106"/>
      <c r="E106"/>
      <c r="F106"/>
      <c r="G106"/>
      <c r="H106"/>
      <c r="I106"/>
      <c r="J106"/>
      <c r="K106"/>
      <c r="L106"/>
      <c r="M106"/>
      <c r="N106"/>
      <c r="AT106" t="str">
        <f>'Royan 08-05'!$D$2</f>
        <v>Royan</v>
      </c>
      <c r="AU106" s="155">
        <f>'Royan 08-05'!$D$3</f>
        <v>45054</v>
      </c>
      <c r="AV106" t="str">
        <f>'Royan 08-05'!C23</f>
        <v>ZIAR</v>
      </c>
      <c r="AW106" t="str">
        <f>'Royan 08-05'!D23</f>
        <v>Bastien</v>
      </c>
      <c r="AX106" t="str">
        <f t="shared" si="21"/>
        <v>ZIAR Bastien</v>
      </c>
      <c r="AY106" s="179">
        <f>'Royan 08-05'!AH23</f>
        <v>2</v>
      </c>
      <c r="AZ106" s="179">
        <f>'Royan 08-05'!AM23</f>
        <v>9</v>
      </c>
      <c r="BA106" s="179">
        <f>'Royan 08-05'!AR23</f>
        <v>6</v>
      </c>
    </row>
    <row r="107" spans="2:53" x14ac:dyDescent="0.25">
      <c r="B107"/>
      <c r="D107"/>
      <c r="E107"/>
      <c r="F107"/>
      <c r="G107"/>
      <c r="H107"/>
      <c r="I107"/>
      <c r="J107"/>
      <c r="K107"/>
      <c r="L107"/>
      <c r="M107"/>
      <c r="N107"/>
      <c r="AT107" t="str">
        <f>'Royan 08-05'!$D$2</f>
        <v>Royan</v>
      </c>
      <c r="AU107" s="155">
        <f>'Royan 08-05'!$D$3</f>
        <v>45054</v>
      </c>
      <c r="AV107">
        <f>'Royan 08-05'!C24</f>
        <v>0</v>
      </c>
      <c r="AW107">
        <f>'Royan 08-05'!D24</f>
        <v>0</v>
      </c>
      <c r="AX107" t="str">
        <f t="shared" si="21"/>
        <v>0 0</v>
      </c>
      <c r="AY107" s="1">
        <f>'Royan 08-05'!AH24</f>
        <v>0</v>
      </c>
      <c r="AZ107" s="1">
        <f>'Royan 08-05'!AM24</f>
        <v>0</v>
      </c>
      <c r="BA107" s="1">
        <f>'Royan 08-05'!AR24</f>
        <v>0</v>
      </c>
    </row>
    <row r="108" spans="2:53" x14ac:dyDescent="0.25">
      <c r="B108"/>
      <c r="D108"/>
      <c r="E108"/>
      <c r="F108"/>
      <c r="G108"/>
      <c r="H108"/>
      <c r="I108"/>
      <c r="J108"/>
      <c r="K108"/>
      <c r="L108"/>
      <c r="M108"/>
      <c r="N108"/>
      <c r="AT108" t="str">
        <f>'Royan 08-05'!$D$2</f>
        <v>Royan</v>
      </c>
      <c r="AU108" s="155">
        <f>'Royan 08-05'!$D$3</f>
        <v>45054</v>
      </c>
      <c r="AV108">
        <f>'Royan 08-05'!C25</f>
        <v>0</v>
      </c>
      <c r="AW108">
        <f>'Royan 08-05'!D25</f>
        <v>0</v>
      </c>
      <c r="AX108" t="str">
        <f t="shared" si="21"/>
        <v>0 0</v>
      </c>
      <c r="AY108" s="1">
        <f>'Royan 08-05'!AH25</f>
        <v>0</v>
      </c>
      <c r="AZ108" s="1">
        <f>'Royan 08-05'!AM25</f>
        <v>0</v>
      </c>
      <c r="BA108" s="1">
        <f>'Royan 08-05'!AR25</f>
        <v>0</v>
      </c>
    </row>
    <row r="109" spans="2:53" x14ac:dyDescent="0.25">
      <c r="B109"/>
      <c r="D109"/>
      <c r="E109"/>
      <c r="F109"/>
      <c r="G109"/>
      <c r="H109"/>
      <c r="I109"/>
      <c r="J109"/>
      <c r="K109"/>
      <c r="L109"/>
      <c r="M109"/>
      <c r="N109"/>
      <c r="AT109" t="str">
        <f>'Royan 08-05'!$D$2</f>
        <v>Royan</v>
      </c>
      <c r="AU109" s="155">
        <f>'Royan 08-05'!$D$3</f>
        <v>45054</v>
      </c>
      <c r="AV109">
        <f>'Royan 08-05'!C26</f>
        <v>0</v>
      </c>
      <c r="AW109">
        <f>'Royan 08-05'!D26</f>
        <v>0</v>
      </c>
      <c r="AX109" t="str">
        <f t="shared" si="21"/>
        <v>0 0</v>
      </c>
      <c r="AY109" s="1">
        <f>'Royan 08-05'!AH26</f>
        <v>0</v>
      </c>
      <c r="AZ109" s="1">
        <f>'Royan 08-05'!AM26</f>
        <v>0</v>
      </c>
      <c r="BA109" s="1">
        <f>'Royan 08-05'!AR26</f>
        <v>0</v>
      </c>
    </row>
    <row r="110" spans="2:53" x14ac:dyDescent="0.25">
      <c r="B110"/>
      <c r="D110"/>
      <c r="E110"/>
      <c r="F110"/>
      <c r="G110"/>
      <c r="H110"/>
      <c r="I110"/>
      <c r="J110"/>
      <c r="K110"/>
      <c r="L110"/>
      <c r="M110"/>
      <c r="N110"/>
      <c r="AT110" t="str">
        <f>'Royan 08-05'!$D$2</f>
        <v>Royan</v>
      </c>
      <c r="AU110" s="155">
        <f>'Royan 08-05'!$D$3</f>
        <v>45054</v>
      </c>
      <c r="AV110">
        <f>'Royan 08-05'!C27</f>
        <v>0</v>
      </c>
      <c r="AW110">
        <f>'Royan 08-05'!D27</f>
        <v>0</v>
      </c>
      <c r="AX110" t="str">
        <f t="shared" si="21"/>
        <v>0 0</v>
      </c>
      <c r="AY110" s="1">
        <f>'Royan 08-05'!AH27</f>
        <v>0</v>
      </c>
      <c r="AZ110" s="1">
        <f>'Royan 08-05'!AM27</f>
        <v>0</v>
      </c>
      <c r="BA110" s="1">
        <f>'Royan 08-05'!AR27</f>
        <v>0</v>
      </c>
    </row>
    <row r="111" spans="2:53" x14ac:dyDescent="0.25">
      <c r="B111"/>
      <c r="D111"/>
      <c r="E111"/>
      <c r="F111"/>
      <c r="G111"/>
      <c r="H111"/>
      <c r="I111"/>
      <c r="J111"/>
      <c r="K111"/>
      <c r="L111"/>
      <c r="M111"/>
      <c r="N111"/>
      <c r="AT111" t="str">
        <f>'Royan 08-05'!$D$2</f>
        <v>Royan</v>
      </c>
      <c r="AU111" s="155">
        <f>'Royan 08-05'!$D$3</f>
        <v>45054</v>
      </c>
      <c r="AV111">
        <f>'Royan 08-05'!C28</f>
        <v>0</v>
      </c>
      <c r="AW111">
        <f>'Royan 08-05'!D28</f>
        <v>0</v>
      </c>
      <c r="AX111" t="str">
        <f t="shared" si="21"/>
        <v>0 0</v>
      </c>
      <c r="AY111" s="1">
        <f>'Royan 08-05'!AH28</f>
        <v>0</v>
      </c>
      <c r="AZ111" s="1">
        <f>'Royan 08-05'!AM28</f>
        <v>0</v>
      </c>
      <c r="BA111" s="1">
        <f>'Royan 08-05'!AR28</f>
        <v>0</v>
      </c>
    </row>
    <row r="112" spans="2:53" x14ac:dyDescent="0.25">
      <c r="B112"/>
      <c r="D112"/>
      <c r="E112"/>
      <c r="F112"/>
      <c r="G112"/>
      <c r="H112"/>
      <c r="I112"/>
      <c r="J112"/>
      <c r="K112"/>
      <c r="L112"/>
      <c r="M112"/>
      <c r="N112"/>
      <c r="AT112" t="str">
        <f>'Royan 08-05'!$D$2</f>
        <v>Royan</v>
      </c>
      <c r="AU112" s="155">
        <f>'Royan 08-05'!$D$3</f>
        <v>45054</v>
      </c>
      <c r="AV112">
        <f>'Royan 08-05'!C29</f>
        <v>0</v>
      </c>
      <c r="AW112">
        <f>'Royan 08-05'!D29</f>
        <v>0</v>
      </c>
      <c r="AX112" t="str">
        <f t="shared" si="21"/>
        <v>0 0</v>
      </c>
      <c r="AY112" s="1">
        <f>'Royan 08-05'!AH29</f>
        <v>0</v>
      </c>
      <c r="AZ112" s="1">
        <f>'Royan 08-05'!AM29</f>
        <v>0</v>
      </c>
      <c r="BA112" s="1">
        <f>'Royan 08-05'!AR29</f>
        <v>0</v>
      </c>
    </row>
    <row r="113" spans="2:53" x14ac:dyDescent="0.25">
      <c r="B113"/>
      <c r="D113"/>
      <c r="E113"/>
      <c r="F113"/>
      <c r="G113"/>
      <c r="H113"/>
      <c r="I113"/>
      <c r="J113"/>
      <c r="K113"/>
      <c r="L113"/>
      <c r="M113"/>
      <c r="N113"/>
      <c r="AT113" t="str">
        <f>'Royan 08-05'!$D$2</f>
        <v>Royan</v>
      </c>
      <c r="AU113" s="155">
        <f>'Royan 08-05'!$D$3</f>
        <v>45054</v>
      </c>
      <c r="AV113">
        <f>'Royan 08-05'!C30</f>
        <v>0</v>
      </c>
      <c r="AW113">
        <f>'Royan 08-05'!D30</f>
        <v>0</v>
      </c>
      <c r="AX113" t="str">
        <f t="shared" si="21"/>
        <v>0 0</v>
      </c>
      <c r="AY113" s="1">
        <f>'Royan 08-05'!AH30</f>
        <v>0</v>
      </c>
      <c r="AZ113" s="1">
        <f>'Royan 08-05'!AM30</f>
        <v>0</v>
      </c>
      <c r="BA113" s="1">
        <f>'Royan 08-05'!AR30</f>
        <v>0</v>
      </c>
    </row>
    <row r="114" spans="2:53" x14ac:dyDescent="0.25">
      <c r="B114"/>
      <c r="D114"/>
      <c r="E114"/>
      <c r="F114"/>
      <c r="G114"/>
      <c r="H114"/>
      <c r="I114"/>
      <c r="J114"/>
      <c r="K114"/>
      <c r="L114"/>
      <c r="M114"/>
      <c r="N114"/>
      <c r="AT114" t="str">
        <f>'Royan 08-05'!$D$2</f>
        <v>Royan</v>
      </c>
      <c r="AU114" s="155">
        <f>'Royan 08-05'!$D$3</f>
        <v>45054</v>
      </c>
      <c r="AV114">
        <f>'Royan 08-05'!C31</f>
        <v>0</v>
      </c>
      <c r="AW114">
        <f>'Royan 08-05'!D31</f>
        <v>0</v>
      </c>
      <c r="AX114" t="str">
        <f t="shared" si="21"/>
        <v>0 0</v>
      </c>
      <c r="AY114" s="1">
        <f>'Royan 08-05'!AH31</f>
        <v>0</v>
      </c>
      <c r="AZ114" s="1">
        <f>'Royan 08-05'!AM31</f>
        <v>0</v>
      </c>
      <c r="BA114" s="1">
        <f>'Royan 08-05'!AR31</f>
        <v>0</v>
      </c>
    </row>
    <row r="115" spans="2:53" x14ac:dyDescent="0.25">
      <c r="B115"/>
      <c r="D115"/>
      <c r="E115"/>
      <c r="F115"/>
      <c r="G115"/>
      <c r="H115"/>
      <c r="I115"/>
      <c r="J115"/>
      <c r="K115"/>
      <c r="L115"/>
      <c r="M115"/>
      <c r="N115"/>
      <c r="AT115" t="str">
        <f>'Royan 08-05'!$D$2</f>
        <v>Royan</v>
      </c>
      <c r="AU115" s="155">
        <f>'Royan 08-05'!$D$3</f>
        <v>45054</v>
      </c>
      <c r="AV115">
        <f>'Royan 08-05'!C32</f>
        <v>0</v>
      </c>
      <c r="AW115">
        <f>'Royan 08-05'!D32</f>
        <v>0</v>
      </c>
      <c r="AX115" t="str">
        <f t="shared" si="21"/>
        <v>0 0</v>
      </c>
      <c r="AY115" s="1">
        <f>'Royan 08-05'!AH32</f>
        <v>0</v>
      </c>
      <c r="AZ115" s="1">
        <f>'Royan 08-05'!AM32</f>
        <v>0</v>
      </c>
      <c r="BA115" s="1">
        <f>'Royan 08-05'!AR32</f>
        <v>0</v>
      </c>
    </row>
    <row r="116" spans="2:53" x14ac:dyDescent="0.25">
      <c r="B116"/>
      <c r="D116"/>
      <c r="E116"/>
      <c r="F116"/>
      <c r="G116"/>
      <c r="H116"/>
      <c r="I116"/>
      <c r="J116"/>
      <c r="K116"/>
      <c r="L116"/>
      <c r="M116"/>
      <c r="N116"/>
      <c r="AT116" t="str">
        <f>'Royan 08-05'!$D$2</f>
        <v>Royan</v>
      </c>
      <c r="AU116" s="155">
        <f>'Royan 08-05'!$D$3</f>
        <v>45054</v>
      </c>
      <c r="AV116">
        <f>'Royan 08-05'!C33</f>
        <v>0</v>
      </c>
      <c r="AW116">
        <f>'Royan 08-05'!D33</f>
        <v>0</v>
      </c>
      <c r="AX116" t="str">
        <f t="shared" si="21"/>
        <v>0 0</v>
      </c>
      <c r="AY116" s="1">
        <f>'Royan 08-05'!AH33</f>
        <v>0</v>
      </c>
      <c r="AZ116" s="1">
        <f>'Royan 08-05'!AM33</f>
        <v>0</v>
      </c>
      <c r="BA116" s="1">
        <f>'Royan 08-05'!AR33</f>
        <v>0</v>
      </c>
    </row>
    <row r="117" spans="2:53" x14ac:dyDescent="0.25">
      <c r="B117"/>
      <c r="D117"/>
      <c r="E117"/>
      <c r="F117"/>
      <c r="G117"/>
      <c r="H117"/>
      <c r="I117"/>
      <c r="J117"/>
      <c r="K117"/>
      <c r="L117"/>
      <c r="M117"/>
      <c r="N117"/>
      <c r="AT117" t="str">
        <f>'Royan 08-05'!$D$2</f>
        <v>Royan</v>
      </c>
      <c r="AU117" s="155">
        <f>'Royan 08-05'!$D$3</f>
        <v>45054</v>
      </c>
      <c r="AV117">
        <f>'Royan 08-05'!C34</f>
        <v>0</v>
      </c>
      <c r="AW117">
        <f>'Royan 08-05'!D34</f>
        <v>0</v>
      </c>
      <c r="AX117" t="str">
        <f t="shared" si="21"/>
        <v>0 0</v>
      </c>
      <c r="AY117" s="1">
        <f>'Royan 08-05'!AH34</f>
        <v>0</v>
      </c>
      <c r="AZ117" s="1">
        <f>'Royan 08-05'!AM34</f>
        <v>0</v>
      </c>
      <c r="BA117" s="1">
        <f>'Royan 08-05'!AR34</f>
        <v>0</v>
      </c>
    </row>
    <row r="118" spans="2:53" x14ac:dyDescent="0.25">
      <c r="B118"/>
      <c r="D118"/>
      <c r="E118"/>
      <c r="F118"/>
      <c r="G118"/>
      <c r="H118"/>
      <c r="I118"/>
      <c r="J118"/>
      <c r="K118"/>
      <c r="L118"/>
      <c r="M118"/>
      <c r="N118"/>
      <c r="AT118" t="str">
        <f>'Royan 08-05'!$D$2</f>
        <v>Royan</v>
      </c>
      <c r="AU118" s="155">
        <f>'Royan 08-05'!$D$3</f>
        <v>45054</v>
      </c>
      <c r="AV118">
        <f>'Royan 08-05'!C35</f>
        <v>0</v>
      </c>
      <c r="AW118">
        <f>'Royan 08-05'!D35</f>
        <v>0</v>
      </c>
      <c r="AX118" t="str">
        <f t="shared" si="21"/>
        <v>0 0</v>
      </c>
      <c r="AY118" s="1">
        <f>'Royan 08-05'!AH35</f>
        <v>0</v>
      </c>
      <c r="AZ118" s="1">
        <f>'Royan 08-05'!AM35</f>
        <v>0</v>
      </c>
      <c r="BA118" s="1">
        <f>'Royan 08-05'!AR35</f>
        <v>0</v>
      </c>
    </row>
    <row r="119" spans="2:53" x14ac:dyDescent="0.25">
      <c r="B119"/>
      <c r="D119"/>
      <c r="E119"/>
      <c r="F119"/>
      <c r="G119"/>
      <c r="H119"/>
      <c r="I119"/>
      <c r="J119"/>
      <c r="K119"/>
      <c r="L119"/>
      <c r="M119"/>
      <c r="N119"/>
      <c r="AT119" t="str">
        <f>'Royan 08-05'!$D$2</f>
        <v>Royan</v>
      </c>
      <c r="AU119" s="155">
        <f>'Royan 08-05'!$D$3</f>
        <v>45054</v>
      </c>
      <c r="AV119">
        <f>'Royan 08-05'!C36</f>
        <v>0</v>
      </c>
      <c r="AW119">
        <f>'Royan 08-05'!D36</f>
        <v>0</v>
      </c>
      <c r="AX119" t="str">
        <f t="shared" si="21"/>
        <v>0 0</v>
      </c>
      <c r="AY119" s="1">
        <f>'Royan 08-05'!AH36</f>
        <v>0</v>
      </c>
      <c r="AZ119" s="1">
        <f>'Royan 08-05'!AM36</f>
        <v>0</v>
      </c>
      <c r="BA119" s="1">
        <f>'Royan 08-05'!AR36</f>
        <v>0</v>
      </c>
    </row>
    <row r="120" spans="2:53" x14ac:dyDescent="0.25">
      <c r="B120"/>
      <c r="D120"/>
      <c r="E120"/>
      <c r="F120"/>
      <c r="G120"/>
      <c r="H120"/>
      <c r="I120"/>
      <c r="J120"/>
      <c r="K120"/>
      <c r="L120"/>
      <c r="M120"/>
      <c r="N120"/>
      <c r="AT120" t="str">
        <f>'Royan 08-05'!$D$2</f>
        <v>Royan</v>
      </c>
      <c r="AU120" s="155">
        <f>'Royan 08-05'!$D$3</f>
        <v>45054</v>
      </c>
      <c r="AV120">
        <f>'Royan 08-05'!C37</f>
        <v>0</v>
      </c>
      <c r="AW120">
        <f>'Royan 08-05'!D37</f>
        <v>0</v>
      </c>
      <c r="AX120" t="str">
        <f t="shared" si="21"/>
        <v>0 0</v>
      </c>
      <c r="AY120" s="1">
        <f>'Royan 08-05'!AH37</f>
        <v>0</v>
      </c>
      <c r="AZ120" s="1">
        <f>'Royan 08-05'!AM37</f>
        <v>0</v>
      </c>
      <c r="BA120" s="1">
        <f>'Royan 08-05'!AR37</f>
        <v>0</v>
      </c>
    </row>
    <row r="121" spans="2:53" x14ac:dyDescent="0.25">
      <c r="B121"/>
      <c r="D121"/>
      <c r="E121"/>
      <c r="F121"/>
      <c r="G121"/>
      <c r="H121"/>
      <c r="I121"/>
      <c r="J121"/>
      <c r="K121"/>
      <c r="L121"/>
      <c r="M121"/>
      <c r="N121"/>
      <c r="AT121" t="str">
        <f>'Royan 08-05'!$D$2</f>
        <v>Royan</v>
      </c>
      <c r="AU121" s="155">
        <f>'Royan 08-05'!$D$3</f>
        <v>45054</v>
      </c>
      <c r="AV121">
        <f>'Royan 08-05'!C38</f>
        <v>0</v>
      </c>
      <c r="AW121">
        <f>'Royan 08-05'!D38</f>
        <v>0</v>
      </c>
      <c r="AX121" t="str">
        <f t="shared" si="21"/>
        <v>0 0</v>
      </c>
      <c r="AY121" s="1">
        <f>'Royan 08-05'!AH38</f>
        <v>0</v>
      </c>
      <c r="AZ121" s="1">
        <f>'Royan 08-05'!AM38</f>
        <v>0</v>
      </c>
      <c r="BA121" s="1">
        <f>'Royan 08-05'!AR38</f>
        <v>0</v>
      </c>
    </row>
    <row r="122" spans="2:53" x14ac:dyDescent="0.25">
      <c r="B122"/>
      <c r="D122"/>
      <c r="E122"/>
      <c r="F122"/>
      <c r="G122"/>
      <c r="H122"/>
      <c r="I122"/>
      <c r="J122"/>
      <c r="K122"/>
      <c r="L122"/>
      <c r="M122"/>
      <c r="N122"/>
      <c r="AT122" t="str">
        <f>'Royan 08-05'!$D$2</f>
        <v>Royan</v>
      </c>
      <c r="AU122" s="155">
        <f>'Royan 08-05'!$D$3</f>
        <v>45054</v>
      </c>
      <c r="AV122">
        <f>'Royan 08-05'!C39</f>
        <v>0</v>
      </c>
      <c r="AW122">
        <f>'Royan 08-05'!D39</f>
        <v>0</v>
      </c>
      <c r="AX122" t="str">
        <f t="shared" si="21"/>
        <v>0 0</v>
      </c>
      <c r="AY122" s="1">
        <f>'Royan 08-05'!AH39</f>
        <v>0</v>
      </c>
      <c r="AZ122" s="1">
        <f>'Royan 08-05'!AM39</f>
        <v>0</v>
      </c>
      <c r="BA122" s="1">
        <f>'Royan 08-05'!AR39</f>
        <v>0</v>
      </c>
    </row>
    <row r="123" spans="2:53" ht="15.75" thickBot="1" x14ac:dyDescent="0.3">
      <c r="B123"/>
      <c r="D123"/>
      <c r="E123"/>
      <c r="F123"/>
      <c r="G123"/>
      <c r="H123"/>
      <c r="I123"/>
      <c r="J123"/>
      <c r="K123"/>
      <c r="L123"/>
      <c r="M123"/>
      <c r="N123"/>
      <c r="AT123" s="157" t="str">
        <f>'Royan 08-05'!$D$2</f>
        <v>Royan</v>
      </c>
      <c r="AU123" s="158">
        <f>'Royan 08-05'!$D$3</f>
        <v>45054</v>
      </c>
      <c r="AV123" s="157">
        <f>'Royan 08-05'!C40</f>
        <v>0</v>
      </c>
      <c r="AW123" s="157">
        <f>'Royan 08-05'!D40</f>
        <v>0</v>
      </c>
      <c r="AX123" s="157" t="str">
        <f t="shared" si="21"/>
        <v>0 0</v>
      </c>
      <c r="AY123" s="159">
        <f>'Royan 08-05'!AH40</f>
        <v>0</v>
      </c>
      <c r="AZ123" s="159">
        <f>'Royan 08-05'!AM40</f>
        <v>0</v>
      </c>
      <c r="BA123" s="159">
        <f>'Royan 08-05'!AR40</f>
        <v>0</v>
      </c>
    </row>
    <row r="124" spans="2:53" ht="15.75" thickTop="1" x14ac:dyDescent="0.25">
      <c r="B124"/>
      <c r="D124"/>
      <c r="E124"/>
      <c r="F124"/>
      <c r="G124"/>
      <c r="H124"/>
      <c r="I124"/>
      <c r="J124"/>
      <c r="K124"/>
      <c r="L124"/>
      <c r="M124"/>
      <c r="N124"/>
      <c r="AT124" t="str">
        <f>'sortie (5)'!$D$2</f>
        <v>Bourges</v>
      </c>
      <c r="AU124" s="155">
        <f>'sortie (5)'!$D$3</f>
        <v>37684</v>
      </c>
      <c r="AV124">
        <f>'sortie (5)'!C11</f>
        <v>0</v>
      </c>
      <c r="AW124">
        <f>'sortie (5)'!D11</f>
        <v>0</v>
      </c>
      <c r="AX124" t="str">
        <f t="shared" si="21"/>
        <v>0 0</v>
      </c>
      <c r="AY124" s="179">
        <f>'sortie (5)'!AH11</f>
        <v>0</v>
      </c>
      <c r="AZ124" s="179">
        <f>'sortie (5)'!AM11</f>
        <v>0</v>
      </c>
      <c r="BA124" s="179">
        <f>'sortie (5)'!AR11</f>
        <v>0</v>
      </c>
    </row>
    <row r="125" spans="2:53" x14ac:dyDescent="0.25">
      <c r="B125"/>
      <c r="D125"/>
      <c r="E125"/>
      <c r="F125"/>
      <c r="G125"/>
      <c r="H125"/>
      <c r="I125"/>
      <c r="J125"/>
      <c r="K125"/>
      <c r="L125"/>
      <c r="M125"/>
      <c r="N125"/>
      <c r="AT125" t="str">
        <f>'sortie (5)'!$D$2</f>
        <v>Bourges</v>
      </c>
      <c r="AU125" s="155">
        <f>'sortie (5)'!$D$3</f>
        <v>37684</v>
      </c>
      <c r="AV125">
        <f>'sortie (5)'!C12</f>
        <v>0</v>
      </c>
      <c r="AW125">
        <f>'sortie (5)'!D12</f>
        <v>0</v>
      </c>
      <c r="AX125" t="str">
        <f t="shared" si="21"/>
        <v>0 0</v>
      </c>
      <c r="AY125" s="1">
        <f>'sortie (5)'!AH12</f>
        <v>0</v>
      </c>
      <c r="AZ125" s="1">
        <f>'sortie (5)'!AM12</f>
        <v>0</v>
      </c>
      <c r="BA125" s="1">
        <f>'sortie (5)'!AR12</f>
        <v>0</v>
      </c>
    </row>
    <row r="126" spans="2:53" x14ac:dyDescent="0.25">
      <c r="B126"/>
      <c r="D126"/>
      <c r="E126"/>
      <c r="F126"/>
      <c r="G126"/>
      <c r="H126"/>
      <c r="I126"/>
      <c r="J126"/>
      <c r="K126"/>
      <c r="L126"/>
      <c r="M126"/>
      <c r="N126"/>
      <c r="AT126" t="str">
        <f>'sortie (5)'!$D$2</f>
        <v>Bourges</v>
      </c>
      <c r="AU126" s="155">
        <f>'sortie (5)'!$D$3</f>
        <v>37684</v>
      </c>
      <c r="AV126">
        <f>'sortie (5)'!C13</f>
        <v>0</v>
      </c>
      <c r="AW126">
        <f>'sortie (5)'!D13</f>
        <v>0</v>
      </c>
      <c r="AX126" t="str">
        <f t="shared" si="21"/>
        <v>0 0</v>
      </c>
      <c r="AY126" s="1">
        <f>'sortie (5)'!AH13</f>
        <v>0</v>
      </c>
      <c r="AZ126" s="1">
        <f>'sortie (5)'!AM13</f>
        <v>0</v>
      </c>
      <c r="BA126" s="1">
        <f>'sortie (5)'!AR13</f>
        <v>0</v>
      </c>
    </row>
    <row r="127" spans="2:53" x14ac:dyDescent="0.25">
      <c r="B127"/>
      <c r="D127"/>
      <c r="E127"/>
      <c r="F127"/>
      <c r="G127"/>
      <c r="H127"/>
      <c r="I127"/>
      <c r="J127"/>
      <c r="K127"/>
      <c r="L127"/>
      <c r="M127"/>
      <c r="N127"/>
      <c r="AT127" t="str">
        <f>'sortie (5)'!$D$2</f>
        <v>Bourges</v>
      </c>
      <c r="AU127" s="155">
        <f>'sortie (5)'!$D$3</f>
        <v>37684</v>
      </c>
      <c r="AV127">
        <f>'sortie (5)'!C14</f>
        <v>0</v>
      </c>
      <c r="AW127">
        <f>'sortie (5)'!D14</f>
        <v>0</v>
      </c>
      <c r="AX127" t="str">
        <f t="shared" si="21"/>
        <v>0 0</v>
      </c>
      <c r="AY127" s="1">
        <f>'sortie (5)'!AH14</f>
        <v>0</v>
      </c>
      <c r="AZ127" s="1">
        <f>'sortie (5)'!AM14</f>
        <v>0</v>
      </c>
      <c r="BA127" s="1">
        <f>'sortie (5)'!AR14</f>
        <v>0</v>
      </c>
    </row>
    <row r="128" spans="2:53" x14ac:dyDescent="0.25">
      <c r="B128"/>
      <c r="D128"/>
      <c r="E128"/>
      <c r="F128"/>
      <c r="G128"/>
      <c r="H128"/>
      <c r="I128"/>
      <c r="J128"/>
      <c r="K128"/>
      <c r="L128"/>
      <c r="M128"/>
      <c r="N128"/>
      <c r="AT128" t="str">
        <f>'sortie (5)'!$D$2</f>
        <v>Bourges</v>
      </c>
      <c r="AU128" s="155">
        <f>'sortie (5)'!$D$3</f>
        <v>37684</v>
      </c>
      <c r="AV128">
        <f>'sortie (5)'!C15</f>
        <v>0</v>
      </c>
      <c r="AW128">
        <f>'sortie (5)'!D15</f>
        <v>0</v>
      </c>
      <c r="AX128" t="str">
        <f t="shared" si="21"/>
        <v>0 0</v>
      </c>
      <c r="AY128" s="1">
        <f>'sortie (5)'!AH15</f>
        <v>0</v>
      </c>
      <c r="AZ128" s="1">
        <f>'sortie (5)'!AM15</f>
        <v>0</v>
      </c>
      <c r="BA128" s="1">
        <f>'sortie (5)'!AR15</f>
        <v>0</v>
      </c>
    </row>
    <row r="129" spans="2:53" x14ac:dyDescent="0.25">
      <c r="B129"/>
      <c r="D129"/>
      <c r="E129"/>
      <c r="F129"/>
      <c r="G129"/>
      <c r="H129"/>
      <c r="I129"/>
      <c r="J129"/>
      <c r="K129"/>
      <c r="L129"/>
      <c r="M129"/>
      <c r="N129"/>
      <c r="AT129" t="str">
        <f>'sortie (5)'!$D$2</f>
        <v>Bourges</v>
      </c>
      <c r="AU129" s="155">
        <f>'sortie (5)'!$D$3</f>
        <v>37684</v>
      </c>
      <c r="AV129">
        <f>'sortie (5)'!C16</f>
        <v>0</v>
      </c>
      <c r="AW129">
        <f>'sortie (5)'!D16</f>
        <v>0</v>
      </c>
      <c r="AX129" t="str">
        <f t="shared" si="21"/>
        <v>0 0</v>
      </c>
      <c r="AY129" s="1">
        <f>'sortie (5)'!AH16</f>
        <v>0</v>
      </c>
      <c r="AZ129" s="1">
        <f>'sortie (5)'!AM16</f>
        <v>0</v>
      </c>
      <c r="BA129" s="1">
        <f>'sortie (5)'!AR16</f>
        <v>0</v>
      </c>
    </row>
    <row r="130" spans="2:53" x14ac:dyDescent="0.25">
      <c r="B130"/>
      <c r="D130"/>
      <c r="E130"/>
      <c r="F130"/>
      <c r="G130"/>
      <c r="H130"/>
      <c r="I130"/>
      <c r="J130"/>
      <c r="K130"/>
      <c r="L130"/>
      <c r="M130"/>
      <c r="N130"/>
      <c r="AT130" t="str">
        <f>'sortie (5)'!$D$2</f>
        <v>Bourges</v>
      </c>
      <c r="AU130" s="155">
        <f>'sortie (5)'!$D$3</f>
        <v>37684</v>
      </c>
      <c r="AV130">
        <f>'sortie (5)'!C17</f>
        <v>0</v>
      </c>
      <c r="AW130">
        <f>'sortie (5)'!D17</f>
        <v>0</v>
      </c>
      <c r="AX130" t="str">
        <f t="shared" si="21"/>
        <v>0 0</v>
      </c>
      <c r="AY130" s="1">
        <f>'sortie (5)'!AH17</f>
        <v>0</v>
      </c>
      <c r="AZ130" s="1">
        <f>'sortie (5)'!AM17</f>
        <v>0</v>
      </c>
      <c r="BA130" s="1">
        <f>'sortie (5)'!AR17</f>
        <v>0</v>
      </c>
    </row>
    <row r="131" spans="2:53" x14ac:dyDescent="0.25">
      <c r="B131"/>
      <c r="D131"/>
      <c r="E131"/>
      <c r="F131"/>
      <c r="G131"/>
      <c r="H131"/>
      <c r="I131"/>
      <c r="J131"/>
      <c r="K131"/>
      <c r="L131"/>
      <c r="M131"/>
      <c r="N131"/>
      <c r="AT131" t="str">
        <f>'sortie (5)'!$D$2</f>
        <v>Bourges</v>
      </c>
      <c r="AU131" s="155">
        <f>'sortie (5)'!$D$3</f>
        <v>37684</v>
      </c>
      <c r="AV131">
        <f>'sortie (5)'!C18</f>
        <v>0</v>
      </c>
      <c r="AW131">
        <f>'sortie (5)'!D18</f>
        <v>0</v>
      </c>
      <c r="AX131" t="str">
        <f t="shared" si="21"/>
        <v>0 0</v>
      </c>
      <c r="AY131" s="1">
        <f>'sortie (5)'!AH18</f>
        <v>0</v>
      </c>
      <c r="AZ131" s="1">
        <f>'sortie (5)'!AM18</f>
        <v>0</v>
      </c>
      <c r="BA131" s="1">
        <f>'sortie (5)'!AR18</f>
        <v>0</v>
      </c>
    </row>
    <row r="132" spans="2:53" x14ac:dyDescent="0.25">
      <c r="B132"/>
      <c r="D132"/>
      <c r="E132"/>
      <c r="F132"/>
      <c r="G132"/>
      <c r="H132"/>
      <c r="I132"/>
      <c r="J132"/>
      <c r="K132"/>
      <c r="L132"/>
      <c r="M132"/>
      <c r="N132"/>
      <c r="AT132" t="str">
        <f>'sortie (5)'!$D$2</f>
        <v>Bourges</v>
      </c>
      <c r="AU132" s="155">
        <f>'sortie (5)'!$D$3</f>
        <v>37684</v>
      </c>
      <c r="AV132">
        <f>'sortie (5)'!C19</f>
        <v>0</v>
      </c>
      <c r="AW132">
        <f>'sortie (5)'!D19</f>
        <v>0</v>
      </c>
      <c r="AX132" t="str">
        <f t="shared" ref="AX132:AX195" si="22">CONCATENATE(AV132," ",AW132)</f>
        <v>0 0</v>
      </c>
      <c r="AY132" s="1">
        <f>'sortie (5)'!AH19</f>
        <v>0</v>
      </c>
      <c r="AZ132" s="1">
        <f>'sortie (5)'!AM19</f>
        <v>0</v>
      </c>
      <c r="BA132" s="1">
        <f>'sortie (5)'!AR19</f>
        <v>0</v>
      </c>
    </row>
    <row r="133" spans="2:53" x14ac:dyDescent="0.25">
      <c r="B133"/>
      <c r="D133"/>
      <c r="E133"/>
      <c r="F133"/>
      <c r="G133"/>
      <c r="H133"/>
      <c r="I133"/>
      <c r="J133"/>
      <c r="K133"/>
      <c r="L133"/>
      <c r="M133"/>
      <c r="N133"/>
      <c r="AT133" t="str">
        <f>'sortie (5)'!$D$2</f>
        <v>Bourges</v>
      </c>
      <c r="AU133" s="155">
        <f>'sortie (5)'!$D$3</f>
        <v>37684</v>
      </c>
      <c r="AV133">
        <f>'sortie (5)'!C20</f>
        <v>0</v>
      </c>
      <c r="AW133">
        <f>'sortie (5)'!D20</f>
        <v>0</v>
      </c>
      <c r="AX133" t="str">
        <f t="shared" si="22"/>
        <v>0 0</v>
      </c>
      <c r="AY133" s="1">
        <f>'sortie (5)'!AH20</f>
        <v>0</v>
      </c>
      <c r="AZ133" s="1">
        <f>'sortie (5)'!AM20</f>
        <v>0</v>
      </c>
      <c r="BA133" s="1">
        <f>'sortie (5)'!AR20</f>
        <v>0</v>
      </c>
    </row>
    <row r="134" spans="2:53" x14ac:dyDescent="0.25">
      <c r="B134"/>
      <c r="D134"/>
      <c r="E134"/>
      <c r="F134"/>
      <c r="G134"/>
      <c r="H134"/>
      <c r="I134"/>
      <c r="J134"/>
      <c r="K134"/>
      <c r="L134"/>
      <c r="M134"/>
      <c r="N134"/>
      <c r="AT134" t="str">
        <f>'sortie (5)'!$D$2</f>
        <v>Bourges</v>
      </c>
      <c r="AU134" s="155">
        <f>'sortie (5)'!$D$3</f>
        <v>37684</v>
      </c>
      <c r="AV134">
        <f>'sortie (5)'!C21</f>
        <v>0</v>
      </c>
      <c r="AW134">
        <f>'sortie (5)'!D21</f>
        <v>0</v>
      </c>
      <c r="AX134" t="str">
        <f t="shared" si="22"/>
        <v>0 0</v>
      </c>
      <c r="AY134" s="1">
        <f>'sortie (5)'!AH21</f>
        <v>0</v>
      </c>
      <c r="AZ134" s="1">
        <f>'sortie (5)'!AM21</f>
        <v>0</v>
      </c>
      <c r="BA134" s="1">
        <f>'sortie (5)'!AR21</f>
        <v>0</v>
      </c>
    </row>
    <row r="135" spans="2:53" x14ac:dyDescent="0.25">
      <c r="B135"/>
      <c r="D135"/>
      <c r="E135"/>
      <c r="F135"/>
      <c r="G135"/>
      <c r="H135"/>
      <c r="I135"/>
      <c r="J135"/>
      <c r="K135"/>
      <c r="L135"/>
      <c r="M135"/>
      <c r="N135"/>
      <c r="AT135" t="str">
        <f>'sortie (5)'!$D$2</f>
        <v>Bourges</v>
      </c>
      <c r="AU135" s="155">
        <f>'sortie (5)'!$D$3</f>
        <v>37684</v>
      </c>
      <c r="AV135">
        <f>'sortie (5)'!C22</f>
        <v>0</v>
      </c>
      <c r="AW135">
        <f>'sortie (5)'!D22</f>
        <v>0</v>
      </c>
      <c r="AX135" t="str">
        <f t="shared" si="22"/>
        <v>0 0</v>
      </c>
      <c r="AY135" s="1">
        <f>'sortie (5)'!AH22</f>
        <v>0</v>
      </c>
      <c r="AZ135" s="1">
        <f>'sortie (5)'!AM22</f>
        <v>0</v>
      </c>
      <c r="BA135" s="1">
        <f>'sortie (5)'!AR22</f>
        <v>0</v>
      </c>
    </row>
    <row r="136" spans="2:53" x14ac:dyDescent="0.25">
      <c r="B136"/>
      <c r="D136"/>
      <c r="E136"/>
      <c r="F136"/>
      <c r="G136"/>
      <c r="H136"/>
      <c r="I136"/>
      <c r="J136"/>
      <c r="K136"/>
      <c r="L136"/>
      <c r="M136"/>
      <c r="N136"/>
      <c r="AT136" t="str">
        <f>'sortie (5)'!$D$2</f>
        <v>Bourges</v>
      </c>
      <c r="AU136" s="155">
        <f>'sortie (5)'!$D$3</f>
        <v>37684</v>
      </c>
      <c r="AV136">
        <f>'sortie (5)'!C23</f>
        <v>0</v>
      </c>
      <c r="AW136">
        <f>'sortie (5)'!D23</f>
        <v>0</v>
      </c>
      <c r="AX136" t="str">
        <f t="shared" si="22"/>
        <v>0 0</v>
      </c>
      <c r="AY136" s="179">
        <f>'sortie (5)'!AH23</f>
        <v>0</v>
      </c>
      <c r="AZ136" s="179">
        <f>'sortie (5)'!AM23</f>
        <v>0</v>
      </c>
      <c r="BA136" s="179">
        <f>'sortie (5)'!AR23</f>
        <v>0</v>
      </c>
    </row>
    <row r="137" spans="2:53" x14ac:dyDescent="0.25">
      <c r="B137"/>
      <c r="D137"/>
      <c r="E137"/>
      <c r="F137"/>
      <c r="G137"/>
      <c r="H137"/>
      <c r="I137"/>
      <c r="J137"/>
      <c r="K137"/>
      <c r="L137"/>
      <c r="M137"/>
      <c r="N137"/>
      <c r="AT137" t="str">
        <f>'sortie (5)'!$D$2</f>
        <v>Bourges</v>
      </c>
      <c r="AU137" s="155">
        <f>'sortie (5)'!$D$3</f>
        <v>37684</v>
      </c>
      <c r="AV137">
        <f>'sortie (5)'!C24</f>
        <v>0</v>
      </c>
      <c r="AW137">
        <f>'sortie (5)'!D24</f>
        <v>0</v>
      </c>
      <c r="AX137" t="str">
        <f t="shared" si="22"/>
        <v>0 0</v>
      </c>
      <c r="AY137" s="1">
        <f>'sortie (5)'!AH24</f>
        <v>0</v>
      </c>
      <c r="AZ137" s="1">
        <f>'sortie (5)'!AM24</f>
        <v>0</v>
      </c>
      <c r="BA137" s="1">
        <f>'sortie (5)'!AR24</f>
        <v>0</v>
      </c>
    </row>
    <row r="138" spans="2:53" x14ac:dyDescent="0.25">
      <c r="B138"/>
      <c r="D138"/>
      <c r="E138"/>
      <c r="F138"/>
      <c r="G138"/>
      <c r="H138"/>
      <c r="I138"/>
      <c r="J138"/>
      <c r="K138"/>
      <c r="L138"/>
      <c r="M138"/>
      <c r="N138"/>
      <c r="AT138" t="str">
        <f>'sortie (5)'!$D$2</f>
        <v>Bourges</v>
      </c>
      <c r="AU138" s="155">
        <f>'sortie (5)'!$D$3</f>
        <v>37684</v>
      </c>
      <c r="AV138">
        <f>'sortie (5)'!C25</f>
        <v>0</v>
      </c>
      <c r="AW138">
        <f>'sortie (5)'!D25</f>
        <v>0</v>
      </c>
      <c r="AX138" t="str">
        <f t="shared" si="22"/>
        <v>0 0</v>
      </c>
      <c r="AY138" s="1">
        <f>'sortie (5)'!AH25</f>
        <v>0</v>
      </c>
      <c r="AZ138" s="1">
        <f>'sortie (5)'!AM25</f>
        <v>0</v>
      </c>
      <c r="BA138" s="1">
        <f>'sortie (5)'!AR25</f>
        <v>0</v>
      </c>
    </row>
    <row r="139" spans="2:53" x14ac:dyDescent="0.25">
      <c r="B139"/>
      <c r="D139"/>
      <c r="E139"/>
      <c r="F139"/>
      <c r="G139"/>
      <c r="H139"/>
      <c r="I139"/>
      <c r="J139"/>
      <c r="K139"/>
      <c r="L139"/>
      <c r="M139"/>
      <c r="N139"/>
      <c r="AT139" t="str">
        <f>'sortie (5)'!$D$2</f>
        <v>Bourges</v>
      </c>
      <c r="AU139" s="155">
        <f>'sortie (5)'!$D$3</f>
        <v>37684</v>
      </c>
      <c r="AV139">
        <f>'sortie (5)'!C26</f>
        <v>0</v>
      </c>
      <c r="AW139">
        <f>'sortie (5)'!D26</f>
        <v>0</v>
      </c>
      <c r="AX139" t="str">
        <f t="shared" si="22"/>
        <v>0 0</v>
      </c>
      <c r="AY139" s="1">
        <f>'sortie (5)'!AH26</f>
        <v>0</v>
      </c>
      <c r="AZ139" s="1">
        <f>'sortie (5)'!AM26</f>
        <v>0</v>
      </c>
      <c r="BA139" s="1">
        <f>'sortie (5)'!AR26</f>
        <v>0</v>
      </c>
    </row>
    <row r="140" spans="2:53" x14ac:dyDescent="0.25">
      <c r="B140"/>
      <c r="D140"/>
      <c r="E140"/>
      <c r="F140"/>
      <c r="G140"/>
      <c r="H140"/>
      <c r="I140"/>
      <c r="J140"/>
      <c r="K140"/>
      <c r="L140"/>
      <c r="M140"/>
      <c r="N140"/>
      <c r="AT140" t="str">
        <f>'sortie (5)'!$D$2</f>
        <v>Bourges</v>
      </c>
      <c r="AU140" s="155">
        <f>'sortie (5)'!$D$3</f>
        <v>37684</v>
      </c>
      <c r="AV140">
        <f>'sortie (5)'!C27</f>
        <v>0</v>
      </c>
      <c r="AW140">
        <f>'sortie (5)'!D27</f>
        <v>0</v>
      </c>
      <c r="AX140" t="str">
        <f t="shared" si="22"/>
        <v>0 0</v>
      </c>
      <c r="AY140" s="1">
        <f>'sortie (5)'!AH27</f>
        <v>0</v>
      </c>
      <c r="AZ140" s="1">
        <f>'sortie (5)'!AM27</f>
        <v>0</v>
      </c>
      <c r="BA140" s="1">
        <f>'sortie (5)'!AR27</f>
        <v>0</v>
      </c>
    </row>
    <row r="141" spans="2:53" x14ac:dyDescent="0.25">
      <c r="B141"/>
      <c r="D141"/>
      <c r="E141"/>
      <c r="F141"/>
      <c r="G141"/>
      <c r="H141"/>
      <c r="I141"/>
      <c r="J141"/>
      <c r="K141"/>
      <c r="L141"/>
      <c r="M141"/>
      <c r="N141"/>
      <c r="AT141" t="str">
        <f>'sortie (5)'!$D$2</f>
        <v>Bourges</v>
      </c>
      <c r="AU141" s="155">
        <f>'sortie (5)'!$D$3</f>
        <v>37684</v>
      </c>
      <c r="AV141">
        <f>'sortie (5)'!C28</f>
        <v>0</v>
      </c>
      <c r="AW141">
        <f>'sortie (5)'!D28</f>
        <v>0</v>
      </c>
      <c r="AX141" t="str">
        <f t="shared" si="22"/>
        <v>0 0</v>
      </c>
      <c r="AY141" s="1">
        <f>'sortie (5)'!AH28</f>
        <v>0</v>
      </c>
      <c r="AZ141" s="1">
        <f>'sortie (5)'!AM28</f>
        <v>0</v>
      </c>
      <c r="BA141" s="1">
        <f>'sortie (5)'!AR28</f>
        <v>0</v>
      </c>
    </row>
    <row r="142" spans="2:53" x14ac:dyDescent="0.25">
      <c r="B142"/>
      <c r="D142"/>
      <c r="E142"/>
      <c r="F142"/>
      <c r="G142"/>
      <c r="H142"/>
      <c r="I142"/>
      <c r="J142"/>
      <c r="K142"/>
      <c r="L142"/>
      <c r="M142"/>
      <c r="N142"/>
      <c r="AT142" t="str">
        <f>'sortie (5)'!$D$2</f>
        <v>Bourges</v>
      </c>
      <c r="AU142" s="155">
        <f>'sortie (5)'!$D$3</f>
        <v>37684</v>
      </c>
      <c r="AV142">
        <f>'sortie (5)'!C29</f>
        <v>0</v>
      </c>
      <c r="AW142">
        <f>'sortie (5)'!D29</f>
        <v>0</v>
      </c>
      <c r="AX142" t="str">
        <f t="shared" si="22"/>
        <v>0 0</v>
      </c>
      <c r="AY142" s="1">
        <f>'sortie (5)'!AH29</f>
        <v>0</v>
      </c>
      <c r="AZ142" s="1">
        <f>'sortie (5)'!AM29</f>
        <v>0</v>
      </c>
      <c r="BA142" s="1">
        <f>'sortie (5)'!AR29</f>
        <v>0</v>
      </c>
    </row>
    <row r="143" spans="2:53" x14ac:dyDescent="0.25">
      <c r="B143"/>
      <c r="D143"/>
      <c r="E143"/>
      <c r="F143"/>
      <c r="G143"/>
      <c r="H143"/>
      <c r="I143"/>
      <c r="J143"/>
      <c r="K143"/>
      <c r="L143"/>
      <c r="M143"/>
      <c r="N143"/>
      <c r="AT143" t="str">
        <f>'sortie (5)'!$D$2</f>
        <v>Bourges</v>
      </c>
      <c r="AU143" s="155">
        <f>'sortie (5)'!$D$3</f>
        <v>37684</v>
      </c>
      <c r="AV143">
        <f>'sortie (5)'!C30</f>
        <v>0</v>
      </c>
      <c r="AW143">
        <f>'sortie (5)'!D30</f>
        <v>0</v>
      </c>
      <c r="AX143" t="str">
        <f t="shared" si="22"/>
        <v>0 0</v>
      </c>
      <c r="AY143" s="1">
        <f>'sortie (5)'!AH30</f>
        <v>0</v>
      </c>
      <c r="AZ143" s="1">
        <f>'sortie (5)'!AM30</f>
        <v>0</v>
      </c>
      <c r="BA143" s="1">
        <f>'sortie (5)'!AR30</f>
        <v>0</v>
      </c>
    </row>
    <row r="144" spans="2:53" x14ac:dyDescent="0.25">
      <c r="B144"/>
      <c r="D144"/>
      <c r="E144"/>
      <c r="F144"/>
      <c r="G144"/>
      <c r="H144"/>
      <c r="I144"/>
      <c r="J144"/>
      <c r="K144"/>
      <c r="L144"/>
      <c r="M144"/>
      <c r="N144"/>
      <c r="AT144" t="str">
        <f>'sortie (5)'!$D$2</f>
        <v>Bourges</v>
      </c>
      <c r="AU144" s="155">
        <f>'sortie (5)'!$D$3</f>
        <v>37684</v>
      </c>
      <c r="AV144">
        <f>'sortie (5)'!C31</f>
        <v>0</v>
      </c>
      <c r="AW144">
        <f>'sortie (5)'!D31</f>
        <v>0</v>
      </c>
      <c r="AX144" t="str">
        <f t="shared" si="22"/>
        <v>0 0</v>
      </c>
      <c r="AY144" s="1">
        <f>'sortie (5)'!AH31</f>
        <v>0</v>
      </c>
      <c r="AZ144" s="1">
        <f>'sortie (5)'!AM31</f>
        <v>0</v>
      </c>
      <c r="BA144" s="1">
        <f>'sortie (5)'!AR31</f>
        <v>0</v>
      </c>
    </row>
    <row r="145" spans="2:53" x14ac:dyDescent="0.25">
      <c r="B145"/>
      <c r="D145"/>
      <c r="E145"/>
      <c r="F145"/>
      <c r="G145"/>
      <c r="H145"/>
      <c r="I145"/>
      <c r="J145"/>
      <c r="K145"/>
      <c r="L145"/>
      <c r="M145"/>
      <c r="N145"/>
      <c r="AT145" t="str">
        <f>'sortie (5)'!$D$2</f>
        <v>Bourges</v>
      </c>
      <c r="AU145" s="155">
        <f>'sortie (5)'!$D$3</f>
        <v>37684</v>
      </c>
      <c r="AV145">
        <f>'sortie (5)'!C32</f>
        <v>0</v>
      </c>
      <c r="AW145">
        <f>'sortie (5)'!D32</f>
        <v>0</v>
      </c>
      <c r="AX145" t="str">
        <f t="shared" si="22"/>
        <v>0 0</v>
      </c>
      <c r="AY145" s="1">
        <f>'sortie (5)'!AH32</f>
        <v>0</v>
      </c>
      <c r="AZ145" s="1">
        <f>'sortie (5)'!AM32</f>
        <v>0</v>
      </c>
      <c r="BA145" s="1">
        <f>'sortie (5)'!AR32</f>
        <v>0</v>
      </c>
    </row>
    <row r="146" spans="2:53" x14ac:dyDescent="0.25">
      <c r="B146"/>
      <c r="D146"/>
      <c r="E146"/>
      <c r="F146"/>
      <c r="G146"/>
      <c r="H146"/>
      <c r="I146"/>
      <c r="J146"/>
      <c r="K146"/>
      <c r="L146"/>
      <c r="M146"/>
      <c r="N146"/>
      <c r="AT146" t="str">
        <f>'sortie (5)'!$D$2</f>
        <v>Bourges</v>
      </c>
      <c r="AU146" s="155">
        <f>'sortie (5)'!$D$3</f>
        <v>37684</v>
      </c>
      <c r="AV146">
        <f>'sortie (5)'!C33</f>
        <v>0</v>
      </c>
      <c r="AW146">
        <f>'sortie (5)'!D33</f>
        <v>0</v>
      </c>
      <c r="AX146" t="str">
        <f t="shared" si="22"/>
        <v>0 0</v>
      </c>
      <c r="AY146" s="1">
        <f>'sortie (5)'!AH33</f>
        <v>0</v>
      </c>
      <c r="AZ146" s="1">
        <f>'sortie (5)'!AM33</f>
        <v>0</v>
      </c>
      <c r="BA146" s="1">
        <f>'sortie (5)'!AR33</f>
        <v>0</v>
      </c>
    </row>
    <row r="147" spans="2:53" x14ac:dyDescent="0.25">
      <c r="B147"/>
      <c r="D147"/>
      <c r="E147"/>
      <c r="F147"/>
      <c r="G147"/>
      <c r="H147"/>
      <c r="I147"/>
      <c r="J147"/>
      <c r="K147"/>
      <c r="L147"/>
      <c r="M147"/>
      <c r="N147"/>
      <c r="AT147" t="str">
        <f>'sortie (5)'!$D$2</f>
        <v>Bourges</v>
      </c>
      <c r="AU147" s="155">
        <f>'sortie (5)'!$D$3</f>
        <v>37684</v>
      </c>
      <c r="AV147">
        <f>'sortie (5)'!C34</f>
        <v>0</v>
      </c>
      <c r="AW147">
        <f>'sortie (5)'!D34</f>
        <v>0</v>
      </c>
      <c r="AX147" t="str">
        <f t="shared" si="22"/>
        <v>0 0</v>
      </c>
      <c r="AY147" s="1">
        <f>'sortie (5)'!AH34</f>
        <v>0</v>
      </c>
      <c r="AZ147" s="1">
        <f>'sortie (5)'!AM34</f>
        <v>0</v>
      </c>
      <c r="BA147" s="1">
        <f>'sortie (5)'!AR34</f>
        <v>0</v>
      </c>
    </row>
    <row r="148" spans="2:53" x14ac:dyDescent="0.25">
      <c r="B148"/>
      <c r="D148"/>
      <c r="E148"/>
      <c r="F148"/>
      <c r="G148"/>
      <c r="H148"/>
      <c r="I148"/>
      <c r="J148"/>
      <c r="K148"/>
      <c r="L148"/>
      <c r="M148"/>
      <c r="N148"/>
      <c r="AT148" t="str">
        <f>'sortie (5)'!$D$2</f>
        <v>Bourges</v>
      </c>
      <c r="AU148" s="155">
        <f>'sortie (5)'!$D$3</f>
        <v>37684</v>
      </c>
      <c r="AV148">
        <f>'sortie (5)'!C35</f>
        <v>0</v>
      </c>
      <c r="AW148">
        <f>'sortie (5)'!D35</f>
        <v>0</v>
      </c>
      <c r="AX148" t="str">
        <f t="shared" si="22"/>
        <v>0 0</v>
      </c>
      <c r="AY148" s="1">
        <f>'sortie (5)'!AH35</f>
        <v>0</v>
      </c>
      <c r="AZ148" s="1">
        <f>'sortie (5)'!AM35</f>
        <v>0</v>
      </c>
      <c r="BA148" s="1">
        <f>'sortie (5)'!AR35</f>
        <v>0</v>
      </c>
    </row>
    <row r="149" spans="2:53" x14ac:dyDescent="0.25">
      <c r="B149"/>
      <c r="D149"/>
      <c r="E149"/>
      <c r="F149"/>
      <c r="G149"/>
      <c r="H149"/>
      <c r="I149"/>
      <c r="J149"/>
      <c r="K149"/>
      <c r="L149"/>
      <c r="M149"/>
      <c r="N149"/>
      <c r="AT149" t="str">
        <f>'sortie (5)'!$D$2</f>
        <v>Bourges</v>
      </c>
      <c r="AU149" s="155">
        <f>'sortie (5)'!$D$3</f>
        <v>37684</v>
      </c>
      <c r="AV149">
        <f>'sortie (5)'!C36</f>
        <v>0</v>
      </c>
      <c r="AW149">
        <f>'sortie (5)'!D36</f>
        <v>0</v>
      </c>
      <c r="AX149" t="str">
        <f t="shared" si="22"/>
        <v>0 0</v>
      </c>
      <c r="AY149" s="1">
        <f>'sortie (5)'!AH36</f>
        <v>0</v>
      </c>
      <c r="AZ149" s="1">
        <f>'sortie (5)'!AM36</f>
        <v>0</v>
      </c>
      <c r="BA149" s="1">
        <f>'sortie (5)'!AR36</f>
        <v>0</v>
      </c>
    </row>
    <row r="150" spans="2:53" x14ac:dyDescent="0.25">
      <c r="B150"/>
      <c r="D150"/>
      <c r="E150"/>
      <c r="F150"/>
      <c r="G150"/>
      <c r="H150"/>
      <c r="I150"/>
      <c r="J150"/>
      <c r="K150"/>
      <c r="L150"/>
      <c r="M150"/>
      <c r="N150"/>
      <c r="AT150" t="str">
        <f>'sortie (5)'!$D$2</f>
        <v>Bourges</v>
      </c>
      <c r="AU150" s="155">
        <f>'sortie (5)'!$D$3</f>
        <v>37684</v>
      </c>
      <c r="AV150">
        <f>'sortie (5)'!C37</f>
        <v>0</v>
      </c>
      <c r="AW150">
        <f>'sortie (5)'!D37</f>
        <v>0</v>
      </c>
      <c r="AX150" t="str">
        <f t="shared" si="22"/>
        <v>0 0</v>
      </c>
      <c r="AY150" s="1">
        <f>'sortie (5)'!AH37</f>
        <v>0</v>
      </c>
      <c r="AZ150" s="1">
        <f>'sortie (5)'!AM37</f>
        <v>0</v>
      </c>
      <c r="BA150" s="1">
        <f>'sortie (5)'!AR37</f>
        <v>0</v>
      </c>
    </row>
    <row r="151" spans="2:53" x14ac:dyDescent="0.25">
      <c r="B151"/>
      <c r="D151"/>
      <c r="E151"/>
      <c r="F151"/>
      <c r="G151"/>
      <c r="H151"/>
      <c r="I151"/>
      <c r="J151"/>
      <c r="K151"/>
      <c r="L151"/>
      <c r="M151"/>
      <c r="N151"/>
      <c r="AT151" t="str">
        <f>'sortie (5)'!$D$2</f>
        <v>Bourges</v>
      </c>
      <c r="AU151" s="155">
        <f>'sortie (5)'!$D$3</f>
        <v>37684</v>
      </c>
      <c r="AV151">
        <f>'sortie (5)'!C38</f>
        <v>0</v>
      </c>
      <c r="AW151">
        <f>'sortie (5)'!D38</f>
        <v>0</v>
      </c>
      <c r="AX151" t="str">
        <f t="shared" si="22"/>
        <v>0 0</v>
      </c>
      <c r="AY151" s="1">
        <f>'sortie (5)'!AH38</f>
        <v>0</v>
      </c>
      <c r="AZ151" s="1">
        <f>'sortie (5)'!AM38</f>
        <v>0</v>
      </c>
      <c r="BA151" s="1">
        <f>'sortie (5)'!AR38</f>
        <v>0</v>
      </c>
    </row>
    <row r="152" spans="2:53" x14ac:dyDescent="0.25">
      <c r="B152"/>
      <c r="D152"/>
      <c r="E152"/>
      <c r="F152"/>
      <c r="G152"/>
      <c r="H152"/>
      <c r="I152"/>
      <c r="J152"/>
      <c r="K152"/>
      <c r="L152"/>
      <c r="M152"/>
      <c r="N152"/>
      <c r="AT152" t="str">
        <f>'sortie (5)'!$D$2</f>
        <v>Bourges</v>
      </c>
      <c r="AU152" s="155">
        <f>'sortie (5)'!$D$3</f>
        <v>37684</v>
      </c>
      <c r="AV152">
        <f>'sortie (5)'!C39</f>
        <v>0</v>
      </c>
      <c r="AW152">
        <f>'sortie (5)'!D39</f>
        <v>0</v>
      </c>
      <c r="AX152" t="str">
        <f t="shared" si="22"/>
        <v>0 0</v>
      </c>
      <c r="AY152" s="1">
        <f>'sortie (5)'!AH39</f>
        <v>0</v>
      </c>
      <c r="AZ152" s="1">
        <f>'sortie (5)'!AM39</f>
        <v>0</v>
      </c>
      <c r="BA152" s="1">
        <f>'sortie (5)'!AR39</f>
        <v>0</v>
      </c>
    </row>
    <row r="153" spans="2:53" ht="15.75" thickBot="1" x14ac:dyDescent="0.3">
      <c r="B153"/>
      <c r="D153"/>
      <c r="E153"/>
      <c r="F153"/>
      <c r="G153"/>
      <c r="H153"/>
      <c r="I153"/>
      <c r="J153"/>
      <c r="K153"/>
      <c r="L153"/>
      <c r="M153"/>
      <c r="N153"/>
      <c r="AT153" s="157" t="str">
        <f>'sortie (5)'!$D$2</f>
        <v>Bourges</v>
      </c>
      <c r="AU153" s="158">
        <f>'sortie (5)'!$D$3</f>
        <v>37684</v>
      </c>
      <c r="AV153" s="157">
        <f>'sortie (5)'!C40</f>
        <v>0</v>
      </c>
      <c r="AW153" s="157">
        <f>'sortie (5)'!D40</f>
        <v>0</v>
      </c>
      <c r="AX153" s="157" t="str">
        <f t="shared" si="22"/>
        <v>0 0</v>
      </c>
      <c r="AY153" s="159">
        <f>'sortie (5)'!AH40</f>
        <v>0</v>
      </c>
      <c r="AZ153" s="159">
        <f>'sortie (5)'!AM40</f>
        <v>0</v>
      </c>
      <c r="BA153" s="159">
        <f>'sortie (5)'!AR40</f>
        <v>0</v>
      </c>
    </row>
    <row r="154" spans="2:53" ht="15.75" thickTop="1" x14ac:dyDescent="0.25">
      <c r="B154"/>
      <c r="D154"/>
      <c r="E154"/>
      <c r="F154"/>
      <c r="G154"/>
      <c r="H154"/>
      <c r="I154"/>
      <c r="J154"/>
      <c r="K154"/>
      <c r="L154"/>
      <c r="M154"/>
      <c r="N154"/>
      <c r="AT154" t="str">
        <f>'sortie (6)'!$D$2</f>
        <v>Bourges</v>
      </c>
      <c r="AU154" s="155">
        <f>'sortie (6)'!$D$3</f>
        <v>37684</v>
      </c>
      <c r="AV154">
        <f>'sortie (6)'!C11</f>
        <v>0</v>
      </c>
      <c r="AW154">
        <f>'sortie (6)'!D11</f>
        <v>0</v>
      </c>
      <c r="AX154" t="str">
        <f t="shared" si="22"/>
        <v>0 0</v>
      </c>
      <c r="AY154" s="179">
        <f>'sortie (6)'!AH11</f>
        <v>0</v>
      </c>
      <c r="AZ154" s="179">
        <f>'sortie (6)'!AM11</f>
        <v>0</v>
      </c>
      <c r="BA154" s="179">
        <f>'sortie (6)'!AR11</f>
        <v>0</v>
      </c>
    </row>
    <row r="155" spans="2:53" x14ac:dyDescent="0.25">
      <c r="B155"/>
      <c r="D155"/>
      <c r="E155"/>
      <c r="F155"/>
      <c r="G155"/>
      <c r="H155"/>
      <c r="I155"/>
      <c r="J155"/>
      <c r="K155"/>
      <c r="L155"/>
      <c r="M155"/>
      <c r="N155"/>
      <c r="AT155" t="str">
        <f>'sortie (6)'!$D$2</f>
        <v>Bourges</v>
      </c>
      <c r="AU155" s="155">
        <f>'sortie (6)'!$D$3</f>
        <v>37684</v>
      </c>
      <c r="AV155">
        <f>'sortie (6)'!C12</f>
        <v>0</v>
      </c>
      <c r="AW155">
        <f>'sortie (6)'!D12</f>
        <v>0</v>
      </c>
      <c r="AX155" t="str">
        <f t="shared" si="22"/>
        <v>0 0</v>
      </c>
      <c r="AY155" s="1">
        <f>'sortie (6)'!AH12</f>
        <v>0</v>
      </c>
      <c r="AZ155" s="1">
        <f>'sortie (6)'!AM12</f>
        <v>0</v>
      </c>
      <c r="BA155" s="1">
        <f>'sortie (6)'!AR12</f>
        <v>0</v>
      </c>
    </row>
    <row r="156" spans="2:53" x14ac:dyDescent="0.25">
      <c r="B156"/>
      <c r="D156"/>
      <c r="E156"/>
      <c r="F156"/>
      <c r="G156"/>
      <c r="H156"/>
      <c r="I156"/>
      <c r="J156"/>
      <c r="K156"/>
      <c r="L156"/>
      <c r="M156"/>
      <c r="N156"/>
      <c r="AT156" t="str">
        <f>'sortie (6)'!$D$2</f>
        <v>Bourges</v>
      </c>
      <c r="AU156" s="155">
        <f>'sortie (6)'!$D$3</f>
        <v>37684</v>
      </c>
      <c r="AV156">
        <f>'sortie (6)'!C13</f>
        <v>0</v>
      </c>
      <c r="AW156">
        <f>'sortie (6)'!D13</f>
        <v>0</v>
      </c>
      <c r="AX156" t="str">
        <f t="shared" si="22"/>
        <v>0 0</v>
      </c>
      <c r="AY156" s="1">
        <f>'sortie (6)'!AH13</f>
        <v>0</v>
      </c>
      <c r="AZ156" s="1">
        <f>'sortie (6)'!AM13</f>
        <v>0</v>
      </c>
      <c r="BA156" s="1">
        <f>'sortie (6)'!AR13</f>
        <v>0</v>
      </c>
    </row>
    <row r="157" spans="2:53" x14ac:dyDescent="0.25">
      <c r="B157"/>
      <c r="D157"/>
      <c r="E157"/>
      <c r="F157"/>
      <c r="G157"/>
      <c r="H157"/>
      <c r="I157"/>
      <c r="J157"/>
      <c r="K157"/>
      <c r="L157"/>
      <c r="M157"/>
      <c r="N157"/>
      <c r="AT157" t="str">
        <f>'sortie (6)'!$D$2</f>
        <v>Bourges</v>
      </c>
      <c r="AU157" s="155">
        <f>'sortie (6)'!$D$3</f>
        <v>37684</v>
      </c>
      <c r="AV157">
        <f>'sortie (6)'!C14</f>
        <v>0</v>
      </c>
      <c r="AW157">
        <f>'sortie (6)'!D14</f>
        <v>0</v>
      </c>
      <c r="AX157" t="str">
        <f t="shared" si="22"/>
        <v>0 0</v>
      </c>
      <c r="AY157" s="1">
        <f>'sortie (6)'!AH14</f>
        <v>0</v>
      </c>
      <c r="AZ157" s="1">
        <f>'sortie (6)'!AM14</f>
        <v>0</v>
      </c>
      <c r="BA157" s="1">
        <f>'sortie (6)'!AR14</f>
        <v>0</v>
      </c>
    </row>
    <row r="158" spans="2:53" x14ac:dyDescent="0.25">
      <c r="B158"/>
      <c r="D158"/>
      <c r="E158"/>
      <c r="F158"/>
      <c r="G158"/>
      <c r="H158"/>
      <c r="I158"/>
      <c r="J158"/>
      <c r="K158"/>
      <c r="L158"/>
      <c r="M158"/>
      <c r="N158"/>
      <c r="AT158" t="str">
        <f>'sortie (6)'!$D$2</f>
        <v>Bourges</v>
      </c>
      <c r="AU158" s="155">
        <f>'sortie (6)'!$D$3</f>
        <v>37684</v>
      </c>
      <c r="AV158">
        <f>'sortie (6)'!C15</f>
        <v>0</v>
      </c>
      <c r="AW158">
        <f>'sortie (6)'!D15</f>
        <v>0</v>
      </c>
      <c r="AX158" t="str">
        <f t="shared" si="22"/>
        <v>0 0</v>
      </c>
      <c r="AY158" s="1">
        <f>'sortie (6)'!AH15</f>
        <v>0</v>
      </c>
      <c r="AZ158" s="1">
        <f>'sortie (6)'!AM15</f>
        <v>0</v>
      </c>
      <c r="BA158" s="1">
        <f>'sortie (6)'!AR15</f>
        <v>0</v>
      </c>
    </row>
    <row r="159" spans="2:53" x14ac:dyDescent="0.25">
      <c r="B159"/>
      <c r="D159"/>
      <c r="E159"/>
      <c r="F159"/>
      <c r="G159"/>
      <c r="H159"/>
      <c r="I159"/>
      <c r="J159"/>
      <c r="K159"/>
      <c r="L159"/>
      <c r="M159"/>
      <c r="N159"/>
      <c r="AT159" t="str">
        <f>'sortie (6)'!$D$2</f>
        <v>Bourges</v>
      </c>
      <c r="AU159" s="155">
        <f>'sortie (6)'!$D$3</f>
        <v>37684</v>
      </c>
      <c r="AV159">
        <f>'sortie (6)'!C16</f>
        <v>0</v>
      </c>
      <c r="AW159">
        <f>'sortie (6)'!D16</f>
        <v>0</v>
      </c>
      <c r="AX159" t="str">
        <f t="shared" si="22"/>
        <v>0 0</v>
      </c>
      <c r="AY159" s="1">
        <f>'sortie (6)'!AH16</f>
        <v>0</v>
      </c>
      <c r="AZ159" s="1">
        <f>'sortie (6)'!AM16</f>
        <v>0</v>
      </c>
      <c r="BA159" s="1">
        <f>'sortie (6)'!AR16</f>
        <v>0</v>
      </c>
    </row>
    <row r="160" spans="2:53" x14ac:dyDescent="0.25">
      <c r="B160"/>
      <c r="D160"/>
      <c r="E160"/>
      <c r="F160"/>
      <c r="G160"/>
      <c r="H160"/>
      <c r="I160"/>
      <c r="J160"/>
      <c r="K160"/>
      <c r="L160"/>
      <c r="M160"/>
      <c r="N160"/>
      <c r="AT160" t="str">
        <f>'sortie (6)'!$D$2</f>
        <v>Bourges</v>
      </c>
      <c r="AU160" s="155">
        <f>'sortie (6)'!$D$3</f>
        <v>37684</v>
      </c>
      <c r="AV160">
        <f>'sortie (6)'!C17</f>
        <v>0</v>
      </c>
      <c r="AW160">
        <f>'sortie (6)'!D17</f>
        <v>0</v>
      </c>
      <c r="AX160" t="str">
        <f t="shared" si="22"/>
        <v>0 0</v>
      </c>
      <c r="AY160" s="1">
        <f>'sortie (6)'!AH17</f>
        <v>0</v>
      </c>
      <c r="AZ160" s="1">
        <f>'sortie (6)'!AM17</f>
        <v>0</v>
      </c>
      <c r="BA160" s="1">
        <f>'sortie (6)'!AR17</f>
        <v>0</v>
      </c>
    </row>
    <row r="161" spans="2:53" x14ac:dyDescent="0.25">
      <c r="B161"/>
      <c r="D161"/>
      <c r="E161"/>
      <c r="F161"/>
      <c r="G161"/>
      <c r="H161"/>
      <c r="I161"/>
      <c r="J161"/>
      <c r="K161"/>
      <c r="L161"/>
      <c r="M161"/>
      <c r="N161"/>
      <c r="AT161" t="str">
        <f>'sortie (6)'!$D$2</f>
        <v>Bourges</v>
      </c>
      <c r="AU161" s="155">
        <f>'sortie (6)'!$D$3</f>
        <v>37684</v>
      </c>
      <c r="AV161">
        <f>'sortie (6)'!C18</f>
        <v>0</v>
      </c>
      <c r="AW161">
        <f>'sortie (6)'!D18</f>
        <v>0</v>
      </c>
      <c r="AX161" t="str">
        <f t="shared" si="22"/>
        <v>0 0</v>
      </c>
      <c r="AY161" s="1">
        <f>'sortie (6)'!AH18</f>
        <v>0</v>
      </c>
      <c r="AZ161" s="1">
        <f>'sortie (6)'!AM18</f>
        <v>0</v>
      </c>
      <c r="BA161" s="1">
        <f>'sortie (6)'!AR18</f>
        <v>0</v>
      </c>
    </row>
    <row r="162" spans="2:53" x14ac:dyDescent="0.25">
      <c r="B162"/>
      <c r="D162"/>
      <c r="E162"/>
      <c r="F162"/>
      <c r="G162"/>
      <c r="H162"/>
      <c r="I162"/>
      <c r="J162"/>
      <c r="K162"/>
      <c r="L162"/>
      <c r="M162"/>
      <c r="N162"/>
      <c r="AT162" t="str">
        <f>'sortie (6)'!$D$2</f>
        <v>Bourges</v>
      </c>
      <c r="AU162" s="155">
        <f>'sortie (6)'!$D$3</f>
        <v>37684</v>
      </c>
      <c r="AV162">
        <f>'sortie (6)'!C19</f>
        <v>0</v>
      </c>
      <c r="AW162">
        <f>'sortie (6)'!D19</f>
        <v>0</v>
      </c>
      <c r="AX162" t="str">
        <f t="shared" si="22"/>
        <v>0 0</v>
      </c>
      <c r="AY162" s="1">
        <f>'sortie (6)'!AH19</f>
        <v>0</v>
      </c>
      <c r="AZ162" s="1">
        <f>'sortie (6)'!AM19</f>
        <v>0</v>
      </c>
      <c r="BA162" s="1">
        <f>'sortie (6)'!AR19</f>
        <v>0</v>
      </c>
    </row>
    <row r="163" spans="2:53" x14ac:dyDescent="0.25">
      <c r="B163"/>
      <c r="D163"/>
      <c r="E163"/>
      <c r="F163"/>
      <c r="G163"/>
      <c r="H163"/>
      <c r="I163"/>
      <c r="J163"/>
      <c r="K163"/>
      <c r="L163"/>
      <c r="M163"/>
      <c r="N163"/>
      <c r="AT163" t="str">
        <f>'sortie (6)'!$D$2</f>
        <v>Bourges</v>
      </c>
      <c r="AU163" s="155">
        <f>'sortie (6)'!$D$3</f>
        <v>37684</v>
      </c>
      <c r="AV163">
        <f>'sortie (6)'!C20</f>
        <v>0</v>
      </c>
      <c r="AW163">
        <f>'sortie (6)'!D20</f>
        <v>0</v>
      </c>
      <c r="AX163" t="str">
        <f t="shared" si="22"/>
        <v>0 0</v>
      </c>
      <c r="AY163" s="1">
        <f>'sortie (6)'!AH20</f>
        <v>0</v>
      </c>
      <c r="AZ163" s="1">
        <f>'sortie (6)'!AM20</f>
        <v>0</v>
      </c>
      <c r="BA163" s="1">
        <f>'sortie (6)'!AR20</f>
        <v>0</v>
      </c>
    </row>
    <row r="164" spans="2:53" x14ac:dyDescent="0.25">
      <c r="B164"/>
      <c r="D164"/>
      <c r="E164"/>
      <c r="F164"/>
      <c r="G164"/>
      <c r="H164"/>
      <c r="I164"/>
      <c r="J164"/>
      <c r="K164"/>
      <c r="L164"/>
      <c r="M164"/>
      <c r="N164"/>
      <c r="AT164" t="str">
        <f>'sortie (6)'!$D$2</f>
        <v>Bourges</v>
      </c>
      <c r="AU164" s="155">
        <f>'sortie (6)'!$D$3</f>
        <v>37684</v>
      </c>
      <c r="AV164">
        <f>'sortie (6)'!C21</f>
        <v>0</v>
      </c>
      <c r="AW164">
        <f>'sortie (6)'!D21</f>
        <v>0</v>
      </c>
      <c r="AX164" t="str">
        <f t="shared" si="22"/>
        <v>0 0</v>
      </c>
      <c r="AY164" s="1">
        <f>'sortie (6)'!AH21</f>
        <v>0</v>
      </c>
      <c r="AZ164" s="1">
        <f>'sortie (6)'!AM21</f>
        <v>0</v>
      </c>
      <c r="BA164" s="1">
        <f>'sortie (6)'!AR21</f>
        <v>0</v>
      </c>
    </row>
    <row r="165" spans="2:53" x14ac:dyDescent="0.25">
      <c r="B165"/>
      <c r="D165"/>
      <c r="E165"/>
      <c r="F165"/>
      <c r="G165"/>
      <c r="H165"/>
      <c r="I165"/>
      <c r="J165"/>
      <c r="K165"/>
      <c r="L165"/>
      <c r="M165"/>
      <c r="N165"/>
      <c r="AT165" t="str">
        <f>'sortie (6)'!$D$2</f>
        <v>Bourges</v>
      </c>
      <c r="AU165" s="155">
        <f>'sortie (6)'!$D$3</f>
        <v>37684</v>
      </c>
      <c r="AV165">
        <f>'sortie (6)'!C22</f>
        <v>0</v>
      </c>
      <c r="AW165">
        <f>'sortie (6)'!D22</f>
        <v>0</v>
      </c>
      <c r="AX165" t="str">
        <f t="shared" si="22"/>
        <v>0 0</v>
      </c>
      <c r="AY165" s="1">
        <f>'sortie (6)'!AH22</f>
        <v>0</v>
      </c>
      <c r="AZ165" s="1">
        <f>'sortie (6)'!AM22</f>
        <v>0</v>
      </c>
      <c r="BA165" s="1">
        <f>'sortie (6)'!AR22</f>
        <v>0</v>
      </c>
    </row>
    <row r="166" spans="2:53" x14ac:dyDescent="0.25">
      <c r="B166"/>
      <c r="D166"/>
      <c r="E166"/>
      <c r="F166"/>
      <c r="G166"/>
      <c r="H166"/>
      <c r="I166"/>
      <c r="J166"/>
      <c r="K166"/>
      <c r="L166"/>
      <c r="M166"/>
      <c r="N166"/>
      <c r="AT166" t="str">
        <f>'sortie (6)'!$D$2</f>
        <v>Bourges</v>
      </c>
      <c r="AU166" s="155">
        <f>'sortie (6)'!$D$3</f>
        <v>37684</v>
      </c>
      <c r="AV166">
        <f>'sortie (6)'!C23</f>
        <v>0</v>
      </c>
      <c r="AW166">
        <f>'sortie (6)'!D23</f>
        <v>0</v>
      </c>
      <c r="AX166" t="str">
        <f t="shared" si="22"/>
        <v>0 0</v>
      </c>
      <c r="AY166" s="179">
        <f>'sortie (6)'!AH23</f>
        <v>0</v>
      </c>
      <c r="AZ166" s="179">
        <f>'sortie (6)'!AM23</f>
        <v>0</v>
      </c>
      <c r="BA166" s="179">
        <f>'sortie (6)'!AR23</f>
        <v>0</v>
      </c>
    </row>
    <row r="167" spans="2:53" x14ac:dyDescent="0.25">
      <c r="B167"/>
      <c r="D167"/>
      <c r="E167"/>
      <c r="F167"/>
      <c r="G167"/>
      <c r="H167"/>
      <c r="I167"/>
      <c r="J167"/>
      <c r="K167"/>
      <c r="L167"/>
      <c r="M167"/>
      <c r="N167"/>
      <c r="AT167" t="str">
        <f>'sortie (6)'!$D$2</f>
        <v>Bourges</v>
      </c>
      <c r="AU167" s="155">
        <f>'sortie (6)'!$D$3</f>
        <v>37684</v>
      </c>
      <c r="AV167">
        <f>'sortie (6)'!C24</f>
        <v>0</v>
      </c>
      <c r="AW167">
        <f>'sortie (6)'!D24</f>
        <v>0</v>
      </c>
      <c r="AX167" t="str">
        <f t="shared" si="22"/>
        <v>0 0</v>
      </c>
      <c r="AY167" s="1">
        <f>'sortie (6)'!AH24</f>
        <v>0</v>
      </c>
      <c r="AZ167" s="1">
        <f>'sortie (6)'!AM24</f>
        <v>0</v>
      </c>
      <c r="BA167" s="1">
        <f>'sortie (6)'!AR24</f>
        <v>0</v>
      </c>
    </row>
    <row r="168" spans="2:53" x14ac:dyDescent="0.25">
      <c r="B168"/>
      <c r="D168"/>
      <c r="E168"/>
      <c r="F168"/>
      <c r="G168"/>
      <c r="H168"/>
      <c r="I168"/>
      <c r="J168"/>
      <c r="K168"/>
      <c r="L168"/>
      <c r="M168"/>
      <c r="N168"/>
      <c r="AT168" t="str">
        <f>'sortie (6)'!$D$2</f>
        <v>Bourges</v>
      </c>
      <c r="AU168" s="155">
        <f>'sortie (6)'!$D$3</f>
        <v>37684</v>
      </c>
      <c r="AV168">
        <f>'sortie (6)'!C25</f>
        <v>0</v>
      </c>
      <c r="AW168">
        <f>'sortie (6)'!D25</f>
        <v>0</v>
      </c>
      <c r="AX168" t="str">
        <f t="shared" si="22"/>
        <v>0 0</v>
      </c>
      <c r="AY168" s="1">
        <f>'sortie (6)'!AH25</f>
        <v>0</v>
      </c>
      <c r="AZ168" s="1">
        <f>'sortie (6)'!AM25</f>
        <v>0</v>
      </c>
      <c r="BA168" s="1">
        <f>'sortie (6)'!AR25</f>
        <v>0</v>
      </c>
    </row>
    <row r="169" spans="2:53" x14ac:dyDescent="0.25">
      <c r="B169"/>
      <c r="D169"/>
      <c r="E169"/>
      <c r="F169"/>
      <c r="G169"/>
      <c r="H169"/>
      <c r="I169"/>
      <c r="J169"/>
      <c r="K169"/>
      <c r="L169"/>
      <c r="M169"/>
      <c r="N169"/>
      <c r="AT169" t="str">
        <f>'sortie (6)'!$D$2</f>
        <v>Bourges</v>
      </c>
      <c r="AU169" s="155">
        <f>'sortie (6)'!$D$3</f>
        <v>37684</v>
      </c>
      <c r="AV169">
        <f>'sortie (6)'!C26</f>
        <v>0</v>
      </c>
      <c r="AW169">
        <f>'sortie (6)'!D26</f>
        <v>0</v>
      </c>
      <c r="AX169" t="str">
        <f t="shared" si="22"/>
        <v>0 0</v>
      </c>
      <c r="AY169" s="1">
        <f>'sortie (6)'!AH26</f>
        <v>0</v>
      </c>
      <c r="AZ169" s="1">
        <f>'sortie (6)'!AM26</f>
        <v>0</v>
      </c>
      <c r="BA169" s="1">
        <f>'sortie (6)'!AR26</f>
        <v>0</v>
      </c>
    </row>
    <row r="170" spans="2:53" x14ac:dyDescent="0.25">
      <c r="B170"/>
      <c r="D170"/>
      <c r="E170"/>
      <c r="F170"/>
      <c r="G170"/>
      <c r="H170"/>
      <c r="I170"/>
      <c r="J170"/>
      <c r="K170"/>
      <c r="L170"/>
      <c r="M170"/>
      <c r="N170"/>
      <c r="AT170" t="str">
        <f>'sortie (6)'!$D$2</f>
        <v>Bourges</v>
      </c>
      <c r="AU170" s="155">
        <f>'sortie (6)'!$D$3</f>
        <v>37684</v>
      </c>
      <c r="AV170">
        <f>'sortie (6)'!C27</f>
        <v>0</v>
      </c>
      <c r="AW170">
        <f>'sortie (6)'!D27</f>
        <v>0</v>
      </c>
      <c r="AX170" t="str">
        <f t="shared" si="22"/>
        <v>0 0</v>
      </c>
      <c r="AY170" s="1">
        <f>'sortie (6)'!AH27</f>
        <v>0</v>
      </c>
      <c r="AZ170" s="1">
        <f>'sortie (6)'!AM27</f>
        <v>0</v>
      </c>
      <c r="BA170" s="1">
        <f>'sortie (6)'!AR27</f>
        <v>0</v>
      </c>
    </row>
    <row r="171" spans="2:53" x14ac:dyDescent="0.25">
      <c r="B171"/>
      <c r="D171"/>
      <c r="E171"/>
      <c r="F171"/>
      <c r="G171"/>
      <c r="H171"/>
      <c r="I171"/>
      <c r="J171"/>
      <c r="K171"/>
      <c r="L171"/>
      <c r="M171"/>
      <c r="N171"/>
      <c r="AT171" t="str">
        <f>'sortie (6)'!$D$2</f>
        <v>Bourges</v>
      </c>
      <c r="AU171" s="155">
        <f>'sortie (6)'!$D$3</f>
        <v>37684</v>
      </c>
      <c r="AV171">
        <f>'sortie (6)'!C28</f>
        <v>0</v>
      </c>
      <c r="AW171">
        <f>'sortie (6)'!D28</f>
        <v>0</v>
      </c>
      <c r="AX171" t="str">
        <f t="shared" si="22"/>
        <v>0 0</v>
      </c>
      <c r="AY171" s="1">
        <f>'sortie (6)'!AH28</f>
        <v>0</v>
      </c>
      <c r="AZ171" s="1">
        <f>'sortie (6)'!AM28</f>
        <v>0</v>
      </c>
      <c r="BA171" s="1">
        <f>'sortie (6)'!AR28</f>
        <v>0</v>
      </c>
    </row>
    <row r="172" spans="2:53" x14ac:dyDescent="0.25">
      <c r="B172"/>
      <c r="D172"/>
      <c r="E172"/>
      <c r="F172"/>
      <c r="G172"/>
      <c r="H172"/>
      <c r="I172"/>
      <c r="J172"/>
      <c r="K172"/>
      <c r="L172"/>
      <c r="M172"/>
      <c r="N172"/>
      <c r="AT172" t="str">
        <f>'sortie (6)'!$D$2</f>
        <v>Bourges</v>
      </c>
      <c r="AU172" s="155">
        <f>'sortie (6)'!$D$3</f>
        <v>37684</v>
      </c>
      <c r="AV172">
        <f>'sortie (6)'!C29</f>
        <v>0</v>
      </c>
      <c r="AW172">
        <f>'sortie (6)'!D29</f>
        <v>0</v>
      </c>
      <c r="AX172" t="str">
        <f t="shared" si="22"/>
        <v>0 0</v>
      </c>
      <c r="AY172" s="1">
        <f>'sortie (6)'!AH29</f>
        <v>0</v>
      </c>
      <c r="AZ172" s="1">
        <f>'sortie (6)'!AM29</f>
        <v>0</v>
      </c>
      <c r="BA172" s="1">
        <f>'sortie (6)'!AR29</f>
        <v>0</v>
      </c>
    </row>
    <row r="173" spans="2:53" x14ac:dyDescent="0.25">
      <c r="B173"/>
      <c r="D173"/>
      <c r="E173"/>
      <c r="F173"/>
      <c r="G173"/>
      <c r="H173"/>
      <c r="I173"/>
      <c r="J173"/>
      <c r="K173"/>
      <c r="L173"/>
      <c r="M173"/>
      <c r="N173"/>
      <c r="AT173" t="str">
        <f>'sortie (6)'!$D$2</f>
        <v>Bourges</v>
      </c>
      <c r="AU173" s="155">
        <f>'sortie (6)'!$D$3</f>
        <v>37684</v>
      </c>
      <c r="AV173">
        <f>'sortie (6)'!C30</f>
        <v>0</v>
      </c>
      <c r="AW173">
        <f>'sortie (6)'!D30</f>
        <v>0</v>
      </c>
      <c r="AX173" t="str">
        <f t="shared" si="22"/>
        <v>0 0</v>
      </c>
      <c r="AY173" s="1">
        <f>'sortie (6)'!AH30</f>
        <v>0</v>
      </c>
      <c r="AZ173" s="1">
        <f>'sortie (6)'!AM30</f>
        <v>0</v>
      </c>
      <c r="BA173" s="1">
        <f>'sortie (6)'!AR30</f>
        <v>0</v>
      </c>
    </row>
    <row r="174" spans="2:53" x14ac:dyDescent="0.25">
      <c r="B174"/>
      <c r="D174"/>
      <c r="E174"/>
      <c r="F174"/>
      <c r="G174"/>
      <c r="H174"/>
      <c r="I174"/>
      <c r="J174"/>
      <c r="K174"/>
      <c r="L174"/>
      <c r="M174"/>
      <c r="N174"/>
      <c r="AT174" t="str">
        <f>'sortie (6)'!$D$2</f>
        <v>Bourges</v>
      </c>
      <c r="AU174" s="155">
        <f>'sortie (6)'!$D$3</f>
        <v>37684</v>
      </c>
      <c r="AV174">
        <f>'sortie (6)'!C31</f>
        <v>0</v>
      </c>
      <c r="AW174">
        <f>'sortie (6)'!D31</f>
        <v>0</v>
      </c>
      <c r="AX174" t="str">
        <f t="shared" si="22"/>
        <v>0 0</v>
      </c>
      <c r="AY174" s="1">
        <f>'sortie (6)'!AH31</f>
        <v>0</v>
      </c>
      <c r="AZ174" s="1">
        <f>'sortie (6)'!AM31</f>
        <v>0</v>
      </c>
      <c r="BA174" s="1">
        <f>'sortie (6)'!AR31</f>
        <v>0</v>
      </c>
    </row>
    <row r="175" spans="2:53" x14ac:dyDescent="0.25">
      <c r="B175"/>
      <c r="D175"/>
      <c r="E175"/>
      <c r="F175"/>
      <c r="G175"/>
      <c r="H175"/>
      <c r="I175"/>
      <c r="J175"/>
      <c r="K175"/>
      <c r="L175"/>
      <c r="M175"/>
      <c r="N175"/>
      <c r="AT175" t="str">
        <f>'sortie (6)'!$D$2</f>
        <v>Bourges</v>
      </c>
      <c r="AU175" s="155">
        <f>'sortie (6)'!$D$3</f>
        <v>37684</v>
      </c>
      <c r="AV175">
        <f>'sortie (6)'!C32</f>
        <v>0</v>
      </c>
      <c r="AW175">
        <f>'sortie (6)'!D32</f>
        <v>0</v>
      </c>
      <c r="AX175" t="str">
        <f t="shared" si="22"/>
        <v>0 0</v>
      </c>
      <c r="AY175" s="1">
        <f>'sortie (6)'!AH32</f>
        <v>0</v>
      </c>
      <c r="AZ175" s="1">
        <f>'sortie (6)'!AM32</f>
        <v>0</v>
      </c>
      <c r="BA175" s="1">
        <f>'sortie (6)'!AR32</f>
        <v>0</v>
      </c>
    </row>
    <row r="176" spans="2:53" x14ac:dyDescent="0.25">
      <c r="B176"/>
      <c r="D176"/>
      <c r="E176"/>
      <c r="F176"/>
      <c r="G176"/>
      <c r="H176"/>
      <c r="I176"/>
      <c r="J176"/>
      <c r="K176"/>
      <c r="L176"/>
      <c r="M176"/>
      <c r="N176"/>
      <c r="AT176" t="str">
        <f>'sortie (6)'!$D$2</f>
        <v>Bourges</v>
      </c>
      <c r="AU176" s="155">
        <f>'sortie (6)'!$D$3</f>
        <v>37684</v>
      </c>
      <c r="AV176">
        <f>'sortie (6)'!C33</f>
        <v>0</v>
      </c>
      <c r="AW176">
        <f>'sortie (6)'!D33</f>
        <v>0</v>
      </c>
      <c r="AX176" t="str">
        <f t="shared" si="22"/>
        <v>0 0</v>
      </c>
      <c r="AY176" s="1">
        <f>'sortie (6)'!AH33</f>
        <v>0</v>
      </c>
      <c r="AZ176" s="1">
        <f>'sortie (6)'!AM33</f>
        <v>0</v>
      </c>
      <c r="BA176" s="1">
        <f>'sortie (6)'!AR33</f>
        <v>0</v>
      </c>
    </row>
    <row r="177" spans="2:53" x14ac:dyDescent="0.25">
      <c r="B177"/>
      <c r="D177"/>
      <c r="E177"/>
      <c r="F177"/>
      <c r="G177"/>
      <c r="H177"/>
      <c r="I177"/>
      <c r="J177"/>
      <c r="K177"/>
      <c r="L177"/>
      <c r="M177"/>
      <c r="N177"/>
      <c r="AT177" t="str">
        <f>'sortie (6)'!$D$2</f>
        <v>Bourges</v>
      </c>
      <c r="AU177" s="155">
        <f>'sortie (6)'!$D$3</f>
        <v>37684</v>
      </c>
      <c r="AV177">
        <f>'sortie (6)'!C34</f>
        <v>0</v>
      </c>
      <c r="AW177">
        <f>'sortie (6)'!D34</f>
        <v>0</v>
      </c>
      <c r="AX177" t="str">
        <f t="shared" si="22"/>
        <v>0 0</v>
      </c>
      <c r="AY177" s="1">
        <f>'sortie (6)'!AH34</f>
        <v>0</v>
      </c>
      <c r="AZ177" s="1">
        <f>'sortie (6)'!AM34</f>
        <v>0</v>
      </c>
      <c r="BA177" s="1">
        <f>'sortie (6)'!AR34</f>
        <v>0</v>
      </c>
    </row>
    <row r="178" spans="2:53" x14ac:dyDescent="0.25">
      <c r="B178"/>
      <c r="D178"/>
      <c r="E178"/>
      <c r="F178"/>
      <c r="G178"/>
      <c r="H178"/>
      <c r="I178"/>
      <c r="J178"/>
      <c r="K178"/>
      <c r="L178"/>
      <c r="M178"/>
      <c r="N178"/>
      <c r="AT178" t="str">
        <f>'sortie (6)'!$D$2</f>
        <v>Bourges</v>
      </c>
      <c r="AU178" s="155">
        <f>'sortie (6)'!$D$3</f>
        <v>37684</v>
      </c>
      <c r="AV178">
        <f>'sortie (6)'!C35</f>
        <v>0</v>
      </c>
      <c r="AW178">
        <f>'sortie (6)'!D35</f>
        <v>0</v>
      </c>
      <c r="AX178" t="str">
        <f t="shared" si="22"/>
        <v>0 0</v>
      </c>
      <c r="AY178" s="1">
        <f>'sortie (6)'!AH35</f>
        <v>0</v>
      </c>
      <c r="AZ178" s="1">
        <f>'sortie (6)'!AM35</f>
        <v>0</v>
      </c>
      <c r="BA178" s="1">
        <f>'sortie (6)'!AR35</f>
        <v>0</v>
      </c>
    </row>
    <row r="179" spans="2:53" x14ac:dyDescent="0.25">
      <c r="B179"/>
      <c r="D179"/>
      <c r="E179"/>
      <c r="F179"/>
      <c r="G179"/>
      <c r="H179"/>
      <c r="I179"/>
      <c r="J179"/>
      <c r="K179"/>
      <c r="L179"/>
      <c r="M179"/>
      <c r="N179"/>
      <c r="AT179" t="str">
        <f>'sortie (6)'!$D$2</f>
        <v>Bourges</v>
      </c>
      <c r="AU179" s="155">
        <f>'sortie (6)'!$D$3</f>
        <v>37684</v>
      </c>
      <c r="AV179">
        <f>'sortie (6)'!C36</f>
        <v>0</v>
      </c>
      <c r="AW179">
        <f>'sortie (6)'!D36</f>
        <v>0</v>
      </c>
      <c r="AX179" t="str">
        <f t="shared" si="22"/>
        <v>0 0</v>
      </c>
      <c r="AY179" s="1">
        <f>'sortie (6)'!AH36</f>
        <v>0</v>
      </c>
      <c r="AZ179" s="1">
        <f>'sortie (6)'!AM36</f>
        <v>0</v>
      </c>
      <c r="BA179" s="1">
        <f>'sortie (6)'!AR36</f>
        <v>0</v>
      </c>
    </row>
    <row r="180" spans="2:53" x14ac:dyDescent="0.25">
      <c r="B180"/>
      <c r="D180"/>
      <c r="E180"/>
      <c r="F180"/>
      <c r="G180"/>
      <c r="H180"/>
      <c r="I180"/>
      <c r="J180"/>
      <c r="K180"/>
      <c r="L180"/>
      <c r="M180"/>
      <c r="N180"/>
      <c r="AT180" t="str">
        <f>'sortie (6)'!$D$2</f>
        <v>Bourges</v>
      </c>
      <c r="AU180" s="155">
        <f>'sortie (6)'!$D$3</f>
        <v>37684</v>
      </c>
      <c r="AV180">
        <f>'sortie (6)'!C37</f>
        <v>0</v>
      </c>
      <c r="AW180">
        <f>'sortie (6)'!D37</f>
        <v>0</v>
      </c>
      <c r="AX180" t="str">
        <f t="shared" si="22"/>
        <v>0 0</v>
      </c>
      <c r="AY180" s="1">
        <f>'sortie (6)'!AH37</f>
        <v>0</v>
      </c>
      <c r="AZ180" s="1">
        <f>'sortie (6)'!AM37</f>
        <v>0</v>
      </c>
      <c r="BA180" s="1">
        <f>'sortie (6)'!AR37</f>
        <v>0</v>
      </c>
    </row>
    <row r="181" spans="2:53" x14ac:dyDescent="0.25">
      <c r="B181"/>
      <c r="D181"/>
      <c r="E181"/>
      <c r="F181"/>
      <c r="G181"/>
      <c r="H181"/>
      <c r="I181"/>
      <c r="J181"/>
      <c r="K181"/>
      <c r="L181"/>
      <c r="M181"/>
      <c r="N181"/>
      <c r="AT181" t="str">
        <f>'sortie (6)'!$D$2</f>
        <v>Bourges</v>
      </c>
      <c r="AU181" s="155">
        <f>'sortie (6)'!$D$3</f>
        <v>37684</v>
      </c>
      <c r="AV181">
        <f>'sortie (6)'!C38</f>
        <v>0</v>
      </c>
      <c r="AW181">
        <f>'sortie (6)'!D38</f>
        <v>0</v>
      </c>
      <c r="AX181" t="str">
        <f t="shared" si="22"/>
        <v>0 0</v>
      </c>
      <c r="AY181" s="1">
        <f>'sortie (6)'!AH38</f>
        <v>0</v>
      </c>
      <c r="AZ181" s="1">
        <f>'sortie (6)'!AM38</f>
        <v>0</v>
      </c>
      <c r="BA181" s="1">
        <f>'sortie (6)'!AR38</f>
        <v>0</v>
      </c>
    </row>
    <row r="182" spans="2:53" x14ac:dyDescent="0.25">
      <c r="B182"/>
      <c r="D182"/>
      <c r="E182"/>
      <c r="F182"/>
      <c r="G182"/>
      <c r="H182"/>
      <c r="I182"/>
      <c r="J182"/>
      <c r="K182"/>
      <c r="L182"/>
      <c r="M182"/>
      <c r="N182"/>
      <c r="AT182" t="str">
        <f>'sortie (6)'!$D$2</f>
        <v>Bourges</v>
      </c>
      <c r="AU182" s="155">
        <f>'sortie (6)'!$D$3</f>
        <v>37684</v>
      </c>
      <c r="AV182">
        <f>'sortie (6)'!C39</f>
        <v>0</v>
      </c>
      <c r="AW182">
        <f>'sortie (6)'!D39</f>
        <v>0</v>
      </c>
      <c r="AX182" t="str">
        <f t="shared" si="22"/>
        <v>0 0</v>
      </c>
      <c r="AY182" s="1">
        <f>'sortie (6)'!AH39</f>
        <v>0</v>
      </c>
      <c r="AZ182" s="1">
        <f>'sortie (6)'!AM39</f>
        <v>0</v>
      </c>
      <c r="BA182" s="1">
        <f>'sortie (6)'!AR39</f>
        <v>0</v>
      </c>
    </row>
    <row r="183" spans="2:53" ht="15.75" thickBot="1" x14ac:dyDescent="0.3">
      <c r="B183"/>
      <c r="D183"/>
      <c r="E183"/>
      <c r="F183"/>
      <c r="G183"/>
      <c r="H183"/>
      <c r="I183"/>
      <c r="J183"/>
      <c r="K183"/>
      <c r="L183"/>
      <c r="M183"/>
      <c r="N183"/>
      <c r="AT183" s="157" t="str">
        <f>'sortie (6)'!$D$2</f>
        <v>Bourges</v>
      </c>
      <c r="AU183" s="158">
        <f>'sortie (6)'!$D$3</f>
        <v>37684</v>
      </c>
      <c r="AV183" s="157">
        <f>'sortie (6)'!C40</f>
        <v>0</v>
      </c>
      <c r="AW183" s="157">
        <f>'sortie (6)'!D40</f>
        <v>0</v>
      </c>
      <c r="AX183" s="157" t="str">
        <f t="shared" si="22"/>
        <v>0 0</v>
      </c>
      <c r="AY183" s="159">
        <f>'sortie (6)'!AH40</f>
        <v>0</v>
      </c>
      <c r="AZ183" s="159">
        <f>'sortie (6)'!AM40</f>
        <v>0</v>
      </c>
      <c r="BA183" s="159">
        <f>'sortie (6)'!AR40</f>
        <v>0</v>
      </c>
    </row>
    <row r="184" spans="2:53" ht="15.75" thickTop="1" x14ac:dyDescent="0.25">
      <c r="B184"/>
      <c r="D184"/>
      <c r="E184"/>
      <c r="F184"/>
      <c r="G184"/>
      <c r="H184"/>
      <c r="I184"/>
      <c r="J184"/>
      <c r="K184"/>
      <c r="L184"/>
      <c r="M184"/>
      <c r="N184"/>
      <c r="AT184" t="str">
        <f>'sortie (7)'!$D$2</f>
        <v>Bourges</v>
      </c>
      <c r="AU184" s="155">
        <f>'sortie (7)'!$D$3</f>
        <v>37684</v>
      </c>
      <c r="AV184">
        <f>'sortie (7)'!C11</f>
        <v>0</v>
      </c>
      <c r="AW184">
        <f>'sortie (7)'!D11</f>
        <v>0</v>
      </c>
      <c r="AX184" t="str">
        <f t="shared" si="22"/>
        <v>0 0</v>
      </c>
      <c r="AY184" s="179">
        <f>'sortie (7)'!AH11</f>
        <v>0</v>
      </c>
      <c r="AZ184" s="179">
        <f>'sortie (7)'!AM11</f>
        <v>0</v>
      </c>
      <c r="BA184" s="179">
        <f>'sortie (7)'!AR11</f>
        <v>0</v>
      </c>
    </row>
    <row r="185" spans="2:53" x14ac:dyDescent="0.25">
      <c r="B185"/>
      <c r="D185"/>
      <c r="E185"/>
      <c r="F185"/>
      <c r="G185"/>
      <c r="H185"/>
      <c r="I185"/>
      <c r="J185"/>
      <c r="K185"/>
      <c r="L185"/>
      <c r="M185"/>
      <c r="N185"/>
      <c r="AT185" t="str">
        <f>'sortie (7)'!$D$2</f>
        <v>Bourges</v>
      </c>
      <c r="AU185" s="155">
        <f>'sortie (7)'!$D$3</f>
        <v>37684</v>
      </c>
      <c r="AV185">
        <f>'sortie (7)'!C12</f>
        <v>0</v>
      </c>
      <c r="AW185">
        <f>'sortie (7)'!D12</f>
        <v>0</v>
      </c>
      <c r="AX185" t="str">
        <f t="shared" si="22"/>
        <v>0 0</v>
      </c>
      <c r="AY185" s="1">
        <f>'sortie (7)'!AH12</f>
        <v>0</v>
      </c>
      <c r="AZ185" s="1">
        <f>'sortie (7)'!AM12</f>
        <v>0</v>
      </c>
      <c r="BA185" s="1">
        <f>'sortie (7)'!AR12</f>
        <v>0</v>
      </c>
    </row>
    <row r="186" spans="2:53" x14ac:dyDescent="0.25">
      <c r="B186"/>
      <c r="D186"/>
      <c r="E186"/>
      <c r="F186"/>
      <c r="G186"/>
      <c r="H186"/>
      <c r="I186"/>
      <c r="J186"/>
      <c r="K186"/>
      <c r="L186"/>
      <c r="M186"/>
      <c r="N186"/>
      <c r="AT186" t="str">
        <f>'sortie (7)'!$D$2</f>
        <v>Bourges</v>
      </c>
      <c r="AU186" s="155">
        <f>'sortie (7)'!$D$3</f>
        <v>37684</v>
      </c>
      <c r="AV186">
        <f>'sortie (7)'!C13</f>
        <v>0</v>
      </c>
      <c r="AW186">
        <f>'sortie (7)'!D13</f>
        <v>0</v>
      </c>
      <c r="AX186" t="str">
        <f t="shared" si="22"/>
        <v>0 0</v>
      </c>
      <c r="AY186" s="1">
        <f>'sortie (7)'!AH13</f>
        <v>0</v>
      </c>
      <c r="AZ186" s="1">
        <f>'sortie (7)'!AM13</f>
        <v>0</v>
      </c>
      <c r="BA186" s="1">
        <f>'sortie (7)'!AR13</f>
        <v>0</v>
      </c>
    </row>
    <row r="187" spans="2:53" x14ac:dyDescent="0.25">
      <c r="B187"/>
      <c r="D187"/>
      <c r="E187"/>
      <c r="F187"/>
      <c r="G187"/>
      <c r="H187"/>
      <c r="I187"/>
      <c r="J187"/>
      <c r="K187"/>
      <c r="L187"/>
      <c r="M187"/>
      <c r="N187"/>
      <c r="AT187" t="str">
        <f>'sortie (7)'!$D$2</f>
        <v>Bourges</v>
      </c>
      <c r="AU187" s="155">
        <f>'sortie (7)'!$D$3</f>
        <v>37684</v>
      </c>
      <c r="AV187">
        <f>'sortie (7)'!C14</f>
        <v>0</v>
      </c>
      <c r="AW187">
        <f>'sortie (7)'!D14</f>
        <v>0</v>
      </c>
      <c r="AX187" t="str">
        <f t="shared" si="22"/>
        <v>0 0</v>
      </c>
      <c r="AY187" s="1">
        <f>'sortie (7)'!AH14</f>
        <v>0</v>
      </c>
      <c r="AZ187" s="1">
        <f>'sortie (7)'!AM14</f>
        <v>0</v>
      </c>
      <c r="BA187" s="1">
        <f>'sortie (7)'!AR14</f>
        <v>0</v>
      </c>
    </row>
    <row r="188" spans="2:53" x14ac:dyDescent="0.25">
      <c r="B188"/>
      <c r="D188"/>
      <c r="E188"/>
      <c r="F188"/>
      <c r="G188"/>
      <c r="H188"/>
      <c r="I188"/>
      <c r="J188"/>
      <c r="K188"/>
      <c r="L188"/>
      <c r="M188"/>
      <c r="N188"/>
      <c r="AT188" t="str">
        <f>'sortie (7)'!$D$2</f>
        <v>Bourges</v>
      </c>
      <c r="AU188" s="155">
        <f>'sortie (7)'!$D$3</f>
        <v>37684</v>
      </c>
      <c r="AV188">
        <f>'sortie (7)'!C15</f>
        <v>0</v>
      </c>
      <c r="AW188">
        <f>'sortie (7)'!D15</f>
        <v>0</v>
      </c>
      <c r="AX188" t="str">
        <f t="shared" si="22"/>
        <v>0 0</v>
      </c>
      <c r="AY188" s="1">
        <f>'sortie (7)'!AH15</f>
        <v>0</v>
      </c>
      <c r="AZ188" s="1">
        <f>'sortie (7)'!AM15</f>
        <v>0</v>
      </c>
      <c r="BA188" s="1">
        <f>'sortie (7)'!AR15</f>
        <v>0</v>
      </c>
    </row>
    <row r="189" spans="2:53" x14ac:dyDescent="0.25">
      <c r="B189"/>
      <c r="D189"/>
      <c r="E189"/>
      <c r="F189"/>
      <c r="G189"/>
      <c r="H189"/>
      <c r="I189"/>
      <c r="J189"/>
      <c r="K189"/>
      <c r="L189"/>
      <c r="M189"/>
      <c r="N189"/>
      <c r="AT189" t="str">
        <f>'sortie (7)'!$D$2</f>
        <v>Bourges</v>
      </c>
      <c r="AU189" s="155">
        <f>'sortie (7)'!$D$3</f>
        <v>37684</v>
      </c>
      <c r="AV189">
        <f>'sortie (7)'!C16</f>
        <v>0</v>
      </c>
      <c r="AW189">
        <f>'sortie (7)'!D16</f>
        <v>0</v>
      </c>
      <c r="AX189" t="str">
        <f t="shared" si="22"/>
        <v>0 0</v>
      </c>
      <c r="AY189" s="1">
        <f>'sortie (7)'!AH16</f>
        <v>0</v>
      </c>
      <c r="AZ189" s="1">
        <f>'sortie (7)'!AM16</f>
        <v>0</v>
      </c>
      <c r="BA189" s="1">
        <f>'sortie (7)'!AR16</f>
        <v>0</v>
      </c>
    </row>
    <row r="190" spans="2:53" x14ac:dyDescent="0.25">
      <c r="B190"/>
      <c r="D190"/>
      <c r="E190"/>
      <c r="F190"/>
      <c r="G190"/>
      <c r="H190"/>
      <c r="I190"/>
      <c r="J190"/>
      <c r="K190"/>
      <c r="L190"/>
      <c r="M190"/>
      <c r="N190"/>
      <c r="AT190" t="str">
        <f>'sortie (7)'!$D$2</f>
        <v>Bourges</v>
      </c>
      <c r="AU190" s="155">
        <f>'sortie (7)'!$D$3</f>
        <v>37684</v>
      </c>
      <c r="AV190">
        <f>'sortie (7)'!C17</f>
        <v>0</v>
      </c>
      <c r="AW190">
        <f>'sortie (7)'!D17</f>
        <v>0</v>
      </c>
      <c r="AX190" t="str">
        <f t="shared" si="22"/>
        <v>0 0</v>
      </c>
      <c r="AY190" s="1">
        <f>'sortie (7)'!AH17</f>
        <v>0</v>
      </c>
      <c r="AZ190" s="1">
        <f>'sortie (7)'!AM17</f>
        <v>0</v>
      </c>
      <c r="BA190" s="1">
        <f>'sortie (7)'!AR17</f>
        <v>0</v>
      </c>
    </row>
    <row r="191" spans="2:53" x14ac:dyDescent="0.25">
      <c r="B191"/>
      <c r="D191"/>
      <c r="E191"/>
      <c r="F191"/>
      <c r="G191"/>
      <c r="H191"/>
      <c r="I191"/>
      <c r="J191"/>
      <c r="K191"/>
      <c r="L191"/>
      <c r="M191"/>
      <c r="N191"/>
      <c r="AT191" t="str">
        <f>'sortie (7)'!$D$2</f>
        <v>Bourges</v>
      </c>
      <c r="AU191" s="155">
        <f>'sortie (7)'!$D$3</f>
        <v>37684</v>
      </c>
      <c r="AV191">
        <f>'sortie (7)'!C18</f>
        <v>0</v>
      </c>
      <c r="AW191">
        <f>'sortie (7)'!D18</f>
        <v>0</v>
      </c>
      <c r="AX191" t="str">
        <f t="shared" si="22"/>
        <v>0 0</v>
      </c>
      <c r="AY191" s="1">
        <f>'sortie (7)'!AH18</f>
        <v>0</v>
      </c>
      <c r="AZ191" s="1">
        <f>'sortie (7)'!AM18</f>
        <v>0</v>
      </c>
      <c r="BA191" s="1">
        <f>'sortie (7)'!AR18</f>
        <v>0</v>
      </c>
    </row>
    <row r="192" spans="2:53" x14ac:dyDescent="0.25">
      <c r="B192"/>
      <c r="D192"/>
      <c r="E192"/>
      <c r="F192"/>
      <c r="G192"/>
      <c r="H192"/>
      <c r="I192"/>
      <c r="J192"/>
      <c r="K192"/>
      <c r="L192"/>
      <c r="M192"/>
      <c r="N192"/>
      <c r="AT192" t="str">
        <f>'sortie (7)'!$D$2</f>
        <v>Bourges</v>
      </c>
      <c r="AU192" s="155">
        <f>'sortie (7)'!$D$3</f>
        <v>37684</v>
      </c>
      <c r="AV192">
        <f>'sortie (7)'!C19</f>
        <v>0</v>
      </c>
      <c r="AW192">
        <f>'sortie (7)'!D19</f>
        <v>0</v>
      </c>
      <c r="AX192" t="str">
        <f t="shared" si="22"/>
        <v>0 0</v>
      </c>
      <c r="AY192" s="1">
        <f>'sortie (7)'!AH19</f>
        <v>0</v>
      </c>
      <c r="AZ192" s="1">
        <f>'sortie (7)'!AM19</f>
        <v>0</v>
      </c>
      <c r="BA192" s="1">
        <f>'sortie (7)'!AR19</f>
        <v>0</v>
      </c>
    </row>
    <row r="193" spans="2:53" x14ac:dyDescent="0.25">
      <c r="B193"/>
      <c r="D193"/>
      <c r="E193"/>
      <c r="F193"/>
      <c r="G193"/>
      <c r="H193"/>
      <c r="I193"/>
      <c r="J193"/>
      <c r="K193"/>
      <c r="L193"/>
      <c r="M193"/>
      <c r="N193"/>
      <c r="AT193" t="str">
        <f>'sortie (7)'!$D$2</f>
        <v>Bourges</v>
      </c>
      <c r="AU193" s="155">
        <f>'sortie (7)'!$D$3</f>
        <v>37684</v>
      </c>
      <c r="AV193">
        <f>'sortie (7)'!C20</f>
        <v>0</v>
      </c>
      <c r="AW193">
        <f>'sortie (7)'!D20</f>
        <v>0</v>
      </c>
      <c r="AX193" t="str">
        <f t="shared" si="22"/>
        <v>0 0</v>
      </c>
      <c r="AY193" s="1">
        <f>'sortie (7)'!AH20</f>
        <v>0</v>
      </c>
      <c r="AZ193" s="1">
        <f>'sortie (7)'!AM20</f>
        <v>0</v>
      </c>
      <c r="BA193" s="1">
        <f>'sortie (7)'!AR20</f>
        <v>0</v>
      </c>
    </row>
    <row r="194" spans="2:53" x14ac:dyDescent="0.25">
      <c r="B194"/>
      <c r="D194"/>
      <c r="E194"/>
      <c r="F194"/>
      <c r="G194"/>
      <c r="H194"/>
      <c r="I194"/>
      <c r="J194"/>
      <c r="K194"/>
      <c r="L194"/>
      <c r="M194"/>
      <c r="N194"/>
      <c r="AT194" t="str">
        <f>'sortie (7)'!$D$2</f>
        <v>Bourges</v>
      </c>
      <c r="AU194" s="155">
        <f>'sortie (7)'!$D$3</f>
        <v>37684</v>
      </c>
      <c r="AV194">
        <f>'sortie (7)'!C21</f>
        <v>0</v>
      </c>
      <c r="AW194">
        <f>'sortie (7)'!D21</f>
        <v>0</v>
      </c>
      <c r="AX194" t="str">
        <f t="shared" si="22"/>
        <v>0 0</v>
      </c>
      <c r="AY194" s="1">
        <f>'sortie (7)'!AH21</f>
        <v>0</v>
      </c>
      <c r="AZ194" s="1">
        <f>'sortie (7)'!AM21</f>
        <v>0</v>
      </c>
      <c r="BA194" s="1">
        <f>'sortie (7)'!AR21</f>
        <v>0</v>
      </c>
    </row>
    <row r="195" spans="2:53" x14ac:dyDescent="0.25">
      <c r="B195"/>
      <c r="D195"/>
      <c r="E195"/>
      <c r="F195"/>
      <c r="G195"/>
      <c r="H195"/>
      <c r="I195"/>
      <c r="J195"/>
      <c r="K195"/>
      <c r="L195"/>
      <c r="M195"/>
      <c r="N195"/>
      <c r="AT195" t="str">
        <f>'sortie (7)'!$D$2</f>
        <v>Bourges</v>
      </c>
      <c r="AU195" s="155">
        <f>'sortie (7)'!$D$3</f>
        <v>37684</v>
      </c>
      <c r="AV195">
        <f>'sortie (7)'!C22</f>
        <v>0</v>
      </c>
      <c r="AW195">
        <f>'sortie (7)'!D22</f>
        <v>0</v>
      </c>
      <c r="AX195" t="str">
        <f t="shared" si="22"/>
        <v>0 0</v>
      </c>
      <c r="AY195" s="1">
        <f>'sortie (7)'!AH22</f>
        <v>0</v>
      </c>
      <c r="AZ195" s="1">
        <f>'sortie (7)'!AM22</f>
        <v>0</v>
      </c>
      <c r="BA195" s="1">
        <f>'sortie (7)'!AR22</f>
        <v>0</v>
      </c>
    </row>
    <row r="196" spans="2:53" x14ac:dyDescent="0.25">
      <c r="B196"/>
      <c r="D196"/>
      <c r="E196"/>
      <c r="F196"/>
      <c r="G196"/>
      <c r="H196"/>
      <c r="I196"/>
      <c r="J196"/>
      <c r="K196"/>
      <c r="L196"/>
      <c r="M196"/>
      <c r="N196"/>
      <c r="AT196" t="str">
        <f>'sortie (7)'!$D$2</f>
        <v>Bourges</v>
      </c>
      <c r="AU196" s="155">
        <f>'sortie (7)'!$D$3</f>
        <v>37684</v>
      </c>
      <c r="AV196">
        <f>'sortie (7)'!C23</f>
        <v>0</v>
      </c>
      <c r="AW196">
        <f>'sortie (7)'!D23</f>
        <v>0</v>
      </c>
      <c r="AX196" t="str">
        <f t="shared" ref="AX196:AX259" si="23">CONCATENATE(AV196," ",AW196)</f>
        <v>0 0</v>
      </c>
      <c r="AY196" s="179">
        <f>'sortie (7)'!AH23</f>
        <v>0</v>
      </c>
      <c r="AZ196" s="179">
        <f>'sortie (7)'!AM23</f>
        <v>0</v>
      </c>
      <c r="BA196" s="179">
        <f>'sortie (7)'!AR23</f>
        <v>0</v>
      </c>
    </row>
    <row r="197" spans="2:53" x14ac:dyDescent="0.25">
      <c r="B197"/>
      <c r="D197"/>
      <c r="E197"/>
      <c r="F197"/>
      <c r="G197"/>
      <c r="H197"/>
      <c r="I197"/>
      <c r="J197"/>
      <c r="K197"/>
      <c r="L197"/>
      <c r="M197"/>
      <c r="N197"/>
      <c r="AT197" t="str">
        <f>'sortie (7)'!$D$2</f>
        <v>Bourges</v>
      </c>
      <c r="AU197" s="155">
        <f>'sortie (7)'!$D$3</f>
        <v>37684</v>
      </c>
      <c r="AV197">
        <f>'sortie (7)'!C24</f>
        <v>0</v>
      </c>
      <c r="AW197">
        <f>'sortie (7)'!D24</f>
        <v>0</v>
      </c>
      <c r="AX197" t="str">
        <f t="shared" si="23"/>
        <v>0 0</v>
      </c>
      <c r="AY197" s="1">
        <f>'sortie (7)'!AH24</f>
        <v>0</v>
      </c>
      <c r="AZ197" s="1">
        <f>'sortie (7)'!AM24</f>
        <v>0</v>
      </c>
      <c r="BA197" s="1">
        <f>'sortie (7)'!AR24</f>
        <v>0</v>
      </c>
    </row>
    <row r="198" spans="2:53" x14ac:dyDescent="0.25">
      <c r="B198"/>
      <c r="D198"/>
      <c r="E198"/>
      <c r="F198"/>
      <c r="G198"/>
      <c r="H198"/>
      <c r="I198"/>
      <c r="J198"/>
      <c r="K198"/>
      <c r="L198"/>
      <c r="M198"/>
      <c r="N198"/>
      <c r="AT198" t="str">
        <f>'sortie (7)'!$D$2</f>
        <v>Bourges</v>
      </c>
      <c r="AU198" s="155">
        <f>'sortie (7)'!$D$3</f>
        <v>37684</v>
      </c>
      <c r="AV198">
        <f>'sortie (7)'!C25</f>
        <v>0</v>
      </c>
      <c r="AW198">
        <f>'sortie (7)'!D25</f>
        <v>0</v>
      </c>
      <c r="AX198" t="str">
        <f t="shared" si="23"/>
        <v>0 0</v>
      </c>
      <c r="AY198" s="1">
        <f>'sortie (7)'!AH25</f>
        <v>0</v>
      </c>
      <c r="AZ198" s="1">
        <f>'sortie (7)'!AM25</f>
        <v>0</v>
      </c>
      <c r="BA198" s="1">
        <f>'sortie (7)'!AR25</f>
        <v>0</v>
      </c>
    </row>
    <row r="199" spans="2:53" x14ac:dyDescent="0.25">
      <c r="B199"/>
      <c r="D199"/>
      <c r="E199"/>
      <c r="F199"/>
      <c r="G199"/>
      <c r="H199"/>
      <c r="I199"/>
      <c r="J199"/>
      <c r="K199"/>
      <c r="L199"/>
      <c r="M199"/>
      <c r="N199"/>
      <c r="AT199" t="str">
        <f>'sortie (7)'!$D$2</f>
        <v>Bourges</v>
      </c>
      <c r="AU199" s="155">
        <f>'sortie (7)'!$D$3</f>
        <v>37684</v>
      </c>
      <c r="AV199">
        <f>'sortie (7)'!C26</f>
        <v>0</v>
      </c>
      <c r="AW199">
        <f>'sortie (7)'!D26</f>
        <v>0</v>
      </c>
      <c r="AX199" t="str">
        <f t="shared" si="23"/>
        <v>0 0</v>
      </c>
      <c r="AY199" s="1">
        <f>'sortie (7)'!AH26</f>
        <v>0</v>
      </c>
      <c r="AZ199" s="1">
        <f>'sortie (7)'!AM26</f>
        <v>0</v>
      </c>
      <c r="BA199" s="1">
        <f>'sortie (7)'!AR26</f>
        <v>0</v>
      </c>
    </row>
    <row r="200" spans="2:53" x14ac:dyDescent="0.25">
      <c r="B200"/>
      <c r="D200"/>
      <c r="E200"/>
      <c r="F200"/>
      <c r="G200"/>
      <c r="H200"/>
      <c r="I200"/>
      <c r="J200"/>
      <c r="K200"/>
      <c r="L200"/>
      <c r="M200"/>
      <c r="N200"/>
      <c r="AT200" t="str">
        <f>'sortie (7)'!$D$2</f>
        <v>Bourges</v>
      </c>
      <c r="AU200" s="155">
        <f>'sortie (7)'!$D$3</f>
        <v>37684</v>
      </c>
      <c r="AV200">
        <f>'sortie (7)'!C27</f>
        <v>0</v>
      </c>
      <c r="AW200">
        <f>'sortie (7)'!D27</f>
        <v>0</v>
      </c>
      <c r="AX200" t="str">
        <f t="shared" si="23"/>
        <v>0 0</v>
      </c>
      <c r="AY200" s="1">
        <f>'sortie (7)'!AH27</f>
        <v>0</v>
      </c>
      <c r="AZ200" s="1">
        <f>'sortie (7)'!AM27</f>
        <v>0</v>
      </c>
      <c r="BA200" s="1">
        <f>'sortie (7)'!AR27</f>
        <v>0</v>
      </c>
    </row>
    <row r="201" spans="2:53" x14ac:dyDescent="0.25">
      <c r="B201"/>
      <c r="D201"/>
      <c r="E201"/>
      <c r="F201"/>
      <c r="G201"/>
      <c r="H201"/>
      <c r="I201"/>
      <c r="J201"/>
      <c r="K201"/>
      <c r="L201"/>
      <c r="M201"/>
      <c r="N201"/>
      <c r="AT201" t="str">
        <f>'sortie (7)'!$D$2</f>
        <v>Bourges</v>
      </c>
      <c r="AU201" s="155">
        <f>'sortie (7)'!$D$3</f>
        <v>37684</v>
      </c>
      <c r="AV201">
        <f>'sortie (7)'!C28</f>
        <v>0</v>
      </c>
      <c r="AW201">
        <f>'sortie (7)'!D28</f>
        <v>0</v>
      </c>
      <c r="AX201" t="str">
        <f t="shared" si="23"/>
        <v>0 0</v>
      </c>
      <c r="AY201" s="1">
        <f>'sortie (7)'!AH28</f>
        <v>0</v>
      </c>
      <c r="AZ201" s="1">
        <f>'sortie (7)'!AM28</f>
        <v>0</v>
      </c>
      <c r="BA201" s="1">
        <f>'sortie (7)'!AR28</f>
        <v>0</v>
      </c>
    </row>
    <row r="202" spans="2:53" x14ac:dyDescent="0.25">
      <c r="B202"/>
      <c r="D202"/>
      <c r="E202"/>
      <c r="F202"/>
      <c r="G202"/>
      <c r="H202"/>
      <c r="I202"/>
      <c r="J202"/>
      <c r="K202"/>
      <c r="L202"/>
      <c r="M202"/>
      <c r="N202"/>
      <c r="AT202" t="str">
        <f>'sortie (7)'!$D$2</f>
        <v>Bourges</v>
      </c>
      <c r="AU202" s="155">
        <f>'sortie (7)'!$D$3</f>
        <v>37684</v>
      </c>
      <c r="AV202">
        <f>'sortie (7)'!C29</f>
        <v>0</v>
      </c>
      <c r="AW202">
        <f>'sortie (7)'!D29</f>
        <v>0</v>
      </c>
      <c r="AX202" t="str">
        <f t="shared" si="23"/>
        <v>0 0</v>
      </c>
      <c r="AY202" s="1">
        <f>'sortie (7)'!AH29</f>
        <v>0</v>
      </c>
      <c r="AZ202" s="1">
        <f>'sortie (7)'!AM29</f>
        <v>0</v>
      </c>
      <c r="BA202" s="1">
        <f>'sortie (7)'!AR29</f>
        <v>0</v>
      </c>
    </row>
    <row r="203" spans="2:53" x14ac:dyDescent="0.25">
      <c r="B203"/>
      <c r="D203"/>
      <c r="E203"/>
      <c r="F203"/>
      <c r="G203"/>
      <c r="H203"/>
      <c r="I203"/>
      <c r="J203"/>
      <c r="K203"/>
      <c r="L203"/>
      <c r="M203"/>
      <c r="N203"/>
      <c r="AT203" t="str">
        <f>'sortie (7)'!$D$2</f>
        <v>Bourges</v>
      </c>
      <c r="AU203" s="155">
        <f>'sortie (7)'!$D$3</f>
        <v>37684</v>
      </c>
      <c r="AV203">
        <f>'sortie (7)'!C30</f>
        <v>0</v>
      </c>
      <c r="AW203">
        <f>'sortie (7)'!D30</f>
        <v>0</v>
      </c>
      <c r="AX203" t="str">
        <f t="shared" si="23"/>
        <v>0 0</v>
      </c>
      <c r="AY203" s="1">
        <f>'sortie (7)'!AH30</f>
        <v>0</v>
      </c>
      <c r="AZ203" s="1">
        <f>'sortie (7)'!AM30</f>
        <v>0</v>
      </c>
      <c r="BA203" s="1">
        <f>'sortie (7)'!AR30</f>
        <v>0</v>
      </c>
    </row>
    <row r="204" spans="2:53" x14ac:dyDescent="0.25">
      <c r="B204"/>
      <c r="D204"/>
      <c r="E204"/>
      <c r="F204"/>
      <c r="G204"/>
      <c r="H204"/>
      <c r="I204"/>
      <c r="J204"/>
      <c r="K204"/>
      <c r="L204"/>
      <c r="M204"/>
      <c r="N204"/>
      <c r="AT204" t="str">
        <f>'sortie (7)'!$D$2</f>
        <v>Bourges</v>
      </c>
      <c r="AU204" s="155">
        <f>'sortie (7)'!$D$3</f>
        <v>37684</v>
      </c>
      <c r="AV204">
        <f>'sortie (7)'!C31</f>
        <v>0</v>
      </c>
      <c r="AW204">
        <f>'sortie (7)'!D31</f>
        <v>0</v>
      </c>
      <c r="AX204" t="str">
        <f t="shared" si="23"/>
        <v>0 0</v>
      </c>
      <c r="AY204" s="1">
        <f>'sortie (7)'!AH31</f>
        <v>0</v>
      </c>
      <c r="AZ204" s="1">
        <f>'sortie (7)'!AM31</f>
        <v>0</v>
      </c>
      <c r="BA204" s="1">
        <f>'sortie (7)'!AR31</f>
        <v>0</v>
      </c>
    </row>
    <row r="205" spans="2:53" x14ac:dyDescent="0.25">
      <c r="B205"/>
      <c r="D205"/>
      <c r="E205"/>
      <c r="F205"/>
      <c r="G205"/>
      <c r="H205"/>
      <c r="I205"/>
      <c r="J205"/>
      <c r="K205"/>
      <c r="L205"/>
      <c r="M205"/>
      <c r="N205"/>
      <c r="AT205" t="str">
        <f>'sortie (7)'!$D$2</f>
        <v>Bourges</v>
      </c>
      <c r="AU205" s="155">
        <f>'sortie (7)'!$D$3</f>
        <v>37684</v>
      </c>
      <c r="AV205">
        <f>'sortie (7)'!C32</f>
        <v>0</v>
      </c>
      <c r="AW205">
        <f>'sortie (7)'!D32</f>
        <v>0</v>
      </c>
      <c r="AX205" t="str">
        <f t="shared" si="23"/>
        <v>0 0</v>
      </c>
      <c r="AY205" s="1">
        <f>'sortie (7)'!AH32</f>
        <v>0</v>
      </c>
      <c r="AZ205" s="1">
        <f>'sortie (7)'!AM32</f>
        <v>0</v>
      </c>
      <c r="BA205" s="1">
        <f>'sortie (7)'!AR32</f>
        <v>0</v>
      </c>
    </row>
    <row r="206" spans="2:53" x14ac:dyDescent="0.25">
      <c r="B206"/>
      <c r="D206"/>
      <c r="E206"/>
      <c r="F206"/>
      <c r="G206"/>
      <c r="H206"/>
      <c r="I206"/>
      <c r="J206"/>
      <c r="K206"/>
      <c r="L206"/>
      <c r="M206"/>
      <c r="N206"/>
      <c r="AT206" t="str">
        <f>'sortie (7)'!$D$2</f>
        <v>Bourges</v>
      </c>
      <c r="AU206" s="155">
        <f>'sortie (7)'!$D$3</f>
        <v>37684</v>
      </c>
      <c r="AV206">
        <f>'sortie (7)'!C33</f>
        <v>0</v>
      </c>
      <c r="AW206">
        <f>'sortie (7)'!D33</f>
        <v>0</v>
      </c>
      <c r="AX206" t="str">
        <f t="shared" si="23"/>
        <v>0 0</v>
      </c>
      <c r="AY206" s="1">
        <f>'sortie (7)'!AH33</f>
        <v>0</v>
      </c>
      <c r="AZ206" s="1">
        <f>'sortie (7)'!AM33</f>
        <v>0</v>
      </c>
      <c r="BA206" s="1">
        <f>'sortie (7)'!AR33</f>
        <v>0</v>
      </c>
    </row>
    <row r="207" spans="2:53" x14ac:dyDescent="0.25">
      <c r="B207"/>
      <c r="D207"/>
      <c r="E207"/>
      <c r="F207"/>
      <c r="G207"/>
      <c r="H207"/>
      <c r="I207"/>
      <c r="J207"/>
      <c r="K207"/>
      <c r="L207"/>
      <c r="M207"/>
      <c r="N207"/>
      <c r="AT207" t="str">
        <f>'sortie (7)'!$D$2</f>
        <v>Bourges</v>
      </c>
      <c r="AU207" s="155">
        <f>'sortie (7)'!$D$3</f>
        <v>37684</v>
      </c>
      <c r="AV207">
        <f>'sortie (7)'!C34</f>
        <v>0</v>
      </c>
      <c r="AW207">
        <f>'sortie (7)'!D34</f>
        <v>0</v>
      </c>
      <c r="AX207" t="str">
        <f t="shared" si="23"/>
        <v>0 0</v>
      </c>
      <c r="AY207" s="1">
        <f>'sortie (7)'!AH34</f>
        <v>0</v>
      </c>
      <c r="AZ207" s="1">
        <f>'sortie (7)'!AM34</f>
        <v>0</v>
      </c>
      <c r="BA207" s="1">
        <f>'sortie (7)'!AR34</f>
        <v>0</v>
      </c>
    </row>
    <row r="208" spans="2:53" x14ac:dyDescent="0.25">
      <c r="B208"/>
      <c r="D208"/>
      <c r="E208"/>
      <c r="F208"/>
      <c r="G208"/>
      <c r="H208"/>
      <c r="I208"/>
      <c r="J208"/>
      <c r="K208"/>
      <c r="L208"/>
      <c r="M208"/>
      <c r="N208"/>
      <c r="AT208" t="str">
        <f>'sortie (7)'!$D$2</f>
        <v>Bourges</v>
      </c>
      <c r="AU208" s="155">
        <f>'sortie (7)'!$D$3</f>
        <v>37684</v>
      </c>
      <c r="AV208">
        <f>'sortie (7)'!C35</f>
        <v>0</v>
      </c>
      <c r="AW208">
        <f>'sortie (7)'!D35</f>
        <v>0</v>
      </c>
      <c r="AX208" t="str">
        <f t="shared" si="23"/>
        <v>0 0</v>
      </c>
      <c r="AY208" s="1">
        <f>'sortie (7)'!AH35</f>
        <v>0</v>
      </c>
      <c r="AZ208" s="1">
        <f>'sortie (7)'!AM35</f>
        <v>0</v>
      </c>
      <c r="BA208" s="1">
        <f>'sortie (7)'!AR35</f>
        <v>0</v>
      </c>
    </row>
    <row r="209" spans="2:53" x14ac:dyDescent="0.25">
      <c r="B209"/>
      <c r="D209"/>
      <c r="E209"/>
      <c r="F209"/>
      <c r="G209"/>
      <c r="H209"/>
      <c r="I209"/>
      <c r="J209"/>
      <c r="K209"/>
      <c r="L209"/>
      <c r="M209"/>
      <c r="N209"/>
      <c r="AT209" t="str">
        <f>'sortie (7)'!$D$2</f>
        <v>Bourges</v>
      </c>
      <c r="AU209" s="155">
        <f>'sortie (7)'!$D$3</f>
        <v>37684</v>
      </c>
      <c r="AV209">
        <f>'sortie (7)'!C36</f>
        <v>0</v>
      </c>
      <c r="AW209">
        <f>'sortie (7)'!D36</f>
        <v>0</v>
      </c>
      <c r="AX209" t="str">
        <f t="shared" si="23"/>
        <v>0 0</v>
      </c>
      <c r="AY209" s="1">
        <f>'sortie (7)'!AH36</f>
        <v>0</v>
      </c>
      <c r="AZ209" s="1">
        <f>'sortie (7)'!AM36</f>
        <v>0</v>
      </c>
      <c r="BA209" s="1">
        <f>'sortie (7)'!AR36</f>
        <v>0</v>
      </c>
    </row>
    <row r="210" spans="2:53" x14ac:dyDescent="0.25">
      <c r="B210"/>
      <c r="D210"/>
      <c r="E210"/>
      <c r="F210"/>
      <c r="G210"/>
      <c r="H210"/>
      <c r="I210"/>
      <c r="J210"/>
      <c r="K210"/>
      <c r="L210"/>
      <c r="M210"/>
      <c r="N210"/>
      <c r="AT210" t="str">
        <f>'sortie (7)'!$D$2</f>
        <v>Bourges</v>
      </c>
      <c r="AU210" s="155">
        <f>'sortie (7)'!$D$3</f>
        <v>37684</v>
      </c>
      <c r="AV210">
        <f>'sortie (7)'!C37</f>
        <v>0</v>
      </c>
      <c r="AW210">
        <f>'sortie (7)'!D37</f>
        <v>0</v>
      </c>
      <c r="AX210" t="str">
        <f t="shared" si="23"/>
        <v>0 0</v>
      </c>
      <c r="AY210" s="1">
        <f>'sortie (7)'!AH37</f>
        <v>0</v>
      </c>
      <c r="AZ210" s="1">
        <f>'sortie (7)'!AM37</f>
        <v>0</v>
      </c>
      <c r="BA210" s="1">
        <f>'sortie (7)'!AR37</f>
        <v>0</v>
      </c>
    </row>
    <row r="211" spans="2:53" x14ac:dyDescent="0.25">
      <c r="B211"/>
      <c r="D211"/>
      <c r="E211"/>
      <c r="F211"/>
      <c r="G211"/>
      <c r="H211"/>
      <c r="I211"/>
      <c r="J211"/>
      <c r="K211"/>
      <c r="L211"/>
      <c r="M211"/>
      <c r="N211"/>
      <c r="AT211" t="str">
        <f>'sortie (7)'!$D$2</f>
        <v>Bourges</v>
      </c>
      <c r="AU211" s="155">
        <f>'sortie (7)'!$D$3</f>
        <v>37684</v>
      </c>
      <c r="AV211">
        <f>'sortie (7)'!C38</f>
        <v>0</v>
      </c>
      <c r="AW211">
        <f>'sortie (7)'!D38</f>
        <v>0</v>
      </c>
      <c r="AX211" t="str">
        <f t="shared" si="23"/>
        <v>0 0</v>
      </c>
      <c r="AY211" s="1">
        <f>'sortie (7)'!AH38</f>
        <v>0</v>
      </c>
      <c r="AZ211" s="1">
        <f>'sortie (7)'!AM38</f>
        <v>0</v>
      </c>
      <c r="BA211" s="1">
        <f>'sortie (7)'!AR38</f>
        <v>0</v>
      </c>
    </row>
    <row r="212" spans="2:53" x14ac:dyDescent="0.25">
      <c r="B212"/>
      <c r="D212"/>
      <c r="E212"/>
      <c r="F212"/>
      <c r="G212"/>
      <c r="H212"/>
      <c r="I212"/>
      <c r="J212"/>
      <c r="K212"/>
      <c r="L212"/>
      <c r="M212"/>
      <c r="N212"/>
      <c r="AT212" t="str">
        <f>'sortie (7)'!$D$2</f>
        <v>Bourges</v>
      </c>
      <c r="AU212" s="155">
        <f>'sortie (7)'!$D$3</f>
        <v>37684</v>
      </c>
      <c r="AV212">
        <f>'sortie (7)'!C39</f>
        <v>0</v>
      </c>
      <c r="AW212">
        <f>'sortie (7)'!D39</f>
        <v>0</v>
      </c>
      <c r="AX212" t="str">
        <f t="shared" si="23"/>
        <v>0 0</v>
      </c>
      <c r="AY212" s="1">
        <f>'sortie (7)'!AH39</f>
        <v>0</v>
      </c>
      <c r="AZ212" s="1">
        <f>'sortie (7)'!AM39</f>
        <v>0</v>
      </c>
      <c r="BA212" s="1">
        <f>'sortie (7)'!AR39</f>
        <v>0</v>
      </c>
    </row>
    <row r="213" spans="2:53" ht="15.75" thickBot="1" x14ac:dyDescent="0.3">
      <c r="B213"/>
      <c r="D213"/>
      <c r="E213"/>
      <c r="F213"/>
      <c r="G213"/>
      <c r="H213"/>
      <c r="I213"/>
      <c r="J213"/>
      <c r="K213"/>
      <c r="L213"/>
      <c r="M213"/>
      <c r="N213"/>
      <c r="AT213" s="157" t="str">
        <f>'sortie (7)'!$D$2</f>
        <v>Bourges</v>
      </c>
      <c r="AU213" s="158">
        <f>'sortie (7)'!$D$3</f>
        <v>37684</v>
      </c>
      <c r="AV213" s="157">
        <f>'sortie (7)'!C40</f>
        <v>0</v>
      </c>
      <c r="AW213" s="157">
        <f>'sortie (7)'!D40</f>
        <v>0</v>
      </c>
      <c r="AX213" s="157" t="str">
        <f t="shared" si="23"/>
        <v>0 0</v>
      </c>
      <c r="AY213" s="159">
        <f>'sortie (7)'!AH40</f>
        <v>0</v>
      </c>
      <c r="AZ213" s="159">
        <f>'sortie (7)'!AM40</f>
        <v>0</v>
      </c>
      <c r="BA213" s="159">
        <f>'sortie (7)'!AR40</f>
        <v>0</v>
      </c>
    </row>
    <row r="214" spans="2:53" ht="15.75" thickTop="1" x14ac:dyDescent="0.25">
      <c r="B214"/>
      <c r="D214"/>
      <c r="E214"/>
      <c r="F214"/>
      <c r="G214"/>
      <c r="H214"/>
      <c r="I214"/>
      <c r="J214"/>
      <c r="K214"/>
      <c r="L214"/>
      <c r="M214"/>
      <c r="N214"/>
      <c r="AT214" t="str">
        <f>'sortie (8)'!$D$2</f>
        <v>Bourges</v>
      </c>
      <c r="AU214" s="155">
        <f>'sortie (8)'!$D$3</f>
        <v>37684</v>
      </c>
      <c r="AV214">
        <f>'sortie (8)'!C11</f>
        <v>0</v>
      </c>
      <c r="AW214">
        <f>'sortie (8)'!D11</f>
        <v>0</v>
      </c>
      <c r="AX214" t="str">
        <f t="shared" si="23"/>
        <v>0 0</v>
      </c>
      <c r="AY214" s="179">
        <f>'sortie (8)'!AH11</f>
        <v>0</v>
      </c>
      <c r="AZ214" s="179">
        <f>'sortie (8)'!AM11</f>
        <v>0</v>
      </c>
      <c r="BA214" s="179">
        <f>'sortie (8)'!AR11</f>
        <v>0</v>
      </c>
    </row>
    <row r="215" spans="2:53" x14ac:dyDescent="0.25">
      <c r="B215"/>
      <c r="D215"/>
      <c r="E215"/>
      <c r="F215"/>
      <c r="G215"/>
      <c r="H215"/>
      <c r="I215"/>
      <c r="J215"/>
      <c r="K215"/>
      <c r="L215"/>
      <c r="M215"/>
      <c r="N215"/>
      <c r="AT215" t="str">
        <f>'sortie (8)'!$D$2</f>
        <v>Bourges</v>
      </c>
      <c r="AU215" s="155">
        <f>'sortie (8)'!$D$3</f>
        <v>37684</v>
      </c>
      <c r="AV215">
        <f>'sortie (8)'!C12</f>
        <v>0</v>
      </c>
      <c r="AW215">
        <f>'sortie (8)'!D12</f>
        <v>0</v>
      </c>
      <c r="AX215" t="str">
        <f t="shared" si="23"/>
        <v>0 0</v>
      </c>
      <c r="AY215" s="1">
        <f>'sortie (8)'!AH12</f>
        <v>0</v>
      </c>
      <c r="AZ215" s="1">
        <f>'sortie (8)'!AM12</f>
        <v>0</v>
      </c>
      <c r="BA215" s="1">
        <f>'sortie (8)'!AR12</f>
        <v>0</v>
      </c>
    </row>
    <row r="216" spans="2:53" x14ac:dyDescent="0.25">
      <c r="B216"/>
      <c r="D216"/>
      <c r="E216"/>
      <c r="F216"/>
      <c r="G216"/>
      <c r="H216"/>
      <c r="I216"/>
      <c r="J216"/>
      <c r="K216"/>
      <c r="L216"/>
      <c r="M216"/>
      <c r="N216"/>
      <c r="AT216" t="str">
        <f>'sortie (8)'!$D$2</f>
        <v>Bourges</v>
      </c>
      <c r="AU216" s="155">
        <f>'sortie (8)'!$D$3</f>
        <v>37684</v>
      </c>
      <c r="AV216">
        <f>'sortie (8)'!C13</f>
        <v>0</v>
      </c>
      <c r="AW216">
        <f>'sortie (8)'!D13</f>
        <v>0</v>
      </c>
      <c r="AX216" t="str">
        <f t="shared" si="23"/>
        <v>0 0</v>
      </c>
      <c r="AY216" s="1">
        <f>'sortie (8)'!AH13</f>
        <v>0</v>
      </c>
      <c r="AZ216" s="1">
        <f>'sortie (8)'!AM13</f>
        <v>0</v>
      </c>
      <c r="BA216" s="1">
        <f>'sortie (8)'!AR13</f>
        <v>0</v>
      </c>
    </row>
    <row r="217" spans="2:53" x14ac:dyDescent="0.25">
      <c r="B217"/>
      <c r="D217"/>
      <c r="E217"/>
      <c r="F217"/>
      <c r="G217"/>
      <c r="H217"/>
      <c r="I217"/>
      <c r="J217"/>
      <c r="K217"/>
      <c r="L217"/>
      <c r="M217"/>
      <c r="N217"/>
      <c r="AT217" t="str">
        <f>'sortie (8)'!$D$2</f>
        <v>Bourges</v>
      </c>
      <c r="AU217" s="155">
        <f>'sortie (8)'!$D$3</f>
        <v>37684</v>
      </c>
      <c r="AV217">
        <f>'sortie (8)'!C14</f>
        <v>0</v>
      </c>
      <c r="AW217">
        <f>'sortie (8)'!D14</f>
        <v>0</v>
      </c>
      <c r="AX217" t="str">
        <f t="shared" si="23"/>
        <v>0 0</v>
      </c>
      <c r="AY217" s="1">
        <f>'sortie (8)'!AH14</f>
        <v>0</v>
      </c>
      <c r="AZ217" s="1">
        <f>'sortie (8)'!AM14</f>
        <v>0</v>
      </c>
      <c r="BA217" s="1">
        <f>'sortie (8)'!AR14</f>
        <v>0</v>
      </c>
    </row>
    <row r="218" spans="2:53" x14ac:dyDescent="0.25">
      <c r="B218"/>
      <c r="D218"/>
      <c r="E218"/>
      <c r="F218"/>
      <c r="G218"/>
      <c r="H218"/>
      <c r="I218"/>
      <c r="J218"/>
      <c r="K218"/>
      <c r="L218"/>
      <c r="M218"/>
      <c r="N218"/>
      <c r="AT218" t="str">
        <f>'sortie (8)'!$D$2</f>
        <v>Bourges</v>
      </c>
      <c r="AU218" s="155">
        <f>'sortie (8)'!$D$3</f>
        <v>37684</v>
      </c>
      <c r="AV218">
        <f>'sortie (8)'!C15</f>
        <v>0</v>
      </c>
      <c r="AW218">
        <f>'sortie (8)'!D15</f>
        <v>0</v>
      </c>
      <c r="AX218" t="str">
        <f t="shared" si="23"/>
        <v>0 0</v>
      </c>
      <c r="AY218" s="1">
        <f>'sortie (8)'!AH15</f>
        <v>0</v>
      </c>
      <c r="AZ218" s="1">
        <f>'sortie (8)'!AM15</f>
        <v>0</v>
      </c>
      <c r="BA218" s="1">
        <f>'sortie (8)'!AR15</f>
        <v>0</v>
      </c>
    </row>
    <row r="219" spans="2:53" x14ac:dyDescent="0.25">
      <c r="B219"/>
      <c r="D219"/>
      <c r="E219"/>
      <c r="F219"/>
      <c r="G219"/>
      <c r="H219"/>
      <c r="I219"/>
      <c r="J219"/>
      <c r="K219"/>
      <c r="L219"/>
      <c r="M219"/>
      <c r="N219"/>
      <c r="AT219" t="str">
        <f>'sortie (8)'!$D$2</f>
        <v>Bourges</v>
      </c>
      <c r="AU219" s="155">
        <f>'sortie (8)'!$D$3</f>
        <v>37684</v>
      </c>
      <c r="AV219">
        <f>'sortie (8)'!C16</f>
        <v>0</v>
      </c>
      <c r="AW219">
        <f>'sortie (8)'!D16</f>
        <v>0</v>
      </c>
      <c r="AX219" t="str">
        <f t="shared" si="23"/>
        <v>0 0</v>
      </c>
      <c r="AY219" s="1">
        <f>'sortie (8)'!AH16</f>
        <v>0</v>
      </c>
      <c r="AZ219" s="1">
        <f>'sortie (8)'!AM16</f>
        <v>0</v>
      </c>
      <c r="BA219" s="1">
        <f>'sortie (8)'!AR16</f>
        <v>0</v>
      </c>
    </row>
    <row r="220" spans="2:53" x14ac:dyDescent="0.25">
      <c r="B220"/>
      <c r="D220"/>
      <c r="E220"/>
      <c r="F220"/>
      <c r="G220"/>
      <c r="H220"/>
      <c r="I220"/>
      <c r="J220"/>
      <c r="K220"/>
      <c r="L220"/>
      <c r="M220"/>
      <c r="N220"/>
      <c r="AT220" t="str">
        <f>'sortie (8)'!$D$2</f>
        <v>Bourges</v>
      </c>
      <c r="AU220" s="155">
        <f>'sortie (8)'!$D$3</f>
        <v>37684</v>
      </c>
      <c r="AV220">
        <f>'sortie (8)'!C17</f>
        <v>0</v>
      </c>
      <c r="AW220">
        <f>'sortie (8)'!D17</f>
        <v>0</v>
      </c>
      <c r="AX220" t="str">
        <f t="shared" si="23"/>
        <v>0 0</v>
      </c>
      <c r="AY220" s="1">
        <f>'sortie (8)'!AH17</f>
        <v>0</v>
      </c>
      <c r="AZ220" s="1">
        <f>'sortie (8)'!AM17</f>
        <v>0</v>
      </c>
      <c r="BA220" s="1">
        <f>'sortie (8)'!AR17</f>
        <v>0</v>
      </c>
    </row>
    <row r="221" spans="2:53" x14ac:dyDescent="0.25">
      <c r="B221"/>
      <c r="D221"/>
      <c r="E221"/>
      <c r="F221"/>
      <c r="G221"/>
      <c r="H221"/>
      <c r="I221"/>
      <c r="J221"/>
      <c r="K221"/>
      <c r="L221"/>
      <c r="M221"/>
      <c r="N221"/>
      <c r="AT221" t="str">
        <f>'sortie (8)'!$D$2</f>
        <v>Bourges</v>
      </c>
      <c r="AU221" s="155">
        <f>'sortie (8)'!$D$3</f>
        <v>37684</v>
      </c>
      <c r="AV221">
        <f>'sortie (8)'!C18</f>
        <v>0</v>
      </c>
      <c r="AW221">
        <f>'sortie (8)'!D18</f>
        <v>0</v>
      </c>
      <c r="AX221" t="str">
        <f t="shared" si="23"/>
        <v>0 0</v>
      </c>
      <c r="AY221" s="1">
        <f>'sortie (8)'!AH18</f>
        <v>0</v>
      </c>
      <c r="AZ221" s="1">
        <f>'sortie (8)'!AM18</f>
        <v>0</v>
      </c>
      <c r="BA221" s="1">
        <f>'sortie (8)'!AR18</f>
        <v>0</v>
      </c>
    </row>
    <row r="222" spans="2:53" x14ac:dyDescent="0.25">
      <c r="B222"/>
      <c r="D222"/>
      <c r="E222"/>
      <c r="F222"/>
      <c r="G222"/>
      <c r="H222"/>
      <c r="I222"/>
      <c r="J222"/>
      <c r="K222"/>
      <c r="L222"/>
      <c r="M222"/>
      <c r="N222"/>
      <c r="AT222" t="str">
        <f>'sortie (8)'!$D$2</f>
        <v>Bourges</v>
      </c>
      <c r="AU222" s="155">
        <f>'sortie (8)'!$D$3</f>
        <v>37684</v>
      </c>
      <c r="AV222">
        <f>'sortie (8)'!C19</f>
        <v>0</v>
      </c>
      <c r="AW222">
        <f>'sortie (8)'!D19</f>
        <v>0</v>
      </c>
      <c r="AX222" t="str">
        <f t="shared" si="23"/>
        <v>0 0</v>
      </c>
      <c r="AY222" s="1">
        <f>'sortie (8)'!AH19</f>
        <v>0</v>
      </c>
      <c r="AZ222" s="1">
        <f>'sortie (8)'!AM19</f>
        <v>0</v>
      </c>
      <c r="BA222" s="1">
        <f>'sortie (8)'!AR19</f>
        <v>0</v>
      </c>
    </row>
    <row r="223" spans="2:53" x14ac:dyDescent="0.25">
      <c r="B223"/>
      <c r="D223"/>
      <c r="E223"/>
      <c r="F223"/>
      <c r="G223"/>
      <c r="H223"/>
      <c r="I223"/>
      <c r="J223"/>
      <c r="K223"/>
      <c r="L223"/>
      <c r="M223"/>
      <c r="N223"/>
      <c r="AT223" t="str">
        <f>'sortie (8)'!$D$2</f>
        <v>Bourges</v>
      </c>
      <c r="AU223" s="155">
        <f>'sortie (8)'!$D$3</f>
        <v>37684</v>
      </c>
      <c r="AV223">
        <f>'sortie (8)'!C20</f>
        <v>0</v>
      </c>
      <c r="AW223">
        <f>'sortie (8)'!D20</f>
        <v>0</v>
      </c>
      <c r="AX223" t="str">
        <f t="shared" si="23"/>
        <v>0 0</v>
      </c>
      <c r="AY223" s="1">
        <f>'sortie (8)'!AH20</f>
        <v>0</v>
      </c>
      <c r="AZ223" s="1">
        <f>'sortie (8)'!AM20</f>
        <v>0</v>
      </c>
      <c r="BA223" s="1">
        <f>'sortie (8)'!AR20</f>
        <v>0</v>
      </c>
    </row>
    <row r="224" spans="2:53" x14ac:dyDescent="0.25">
      <c r="B224"/>
      <c r="D224"/>
      <c r="E224"/>
      <c r="F224"/>
      <c r="G224"/>
      <c r="H224"/>
      <c r="I224"/>
      <c r="J224"/>
      <c r="K224"/>
      <c r="L224"/>
      <c r="M224"/>
      <c r="N224"/>
      <c r="AT224" t="str">
        <f>'sortie (8)'!$D$2</f>
        <v>Bourges</v>
      </c>
      <c r="AU224" s="155">
        <f>'sortie (8)'!$D$3</f>
        <v>37684</v>
      </c>
      <c r="AV224">
        <f>'sortie (8)'!C21</f>
        <v>0</v>
      </c>
      <c r="AW224">
        <f>'sortie (8)'!D21</f>
        <v>0</v>
      </c>
      <c r="AX224" t="str">
        <f t="shared" si="23"/>
        <v>0 0</v>
      </c>
      <c r="AY224" s="1">
        <f>'sortie (8)'!AH21</f>
        <v>0</v>
      </c>
      <c r="AZ224" s="1">
        <f>'sortie (8)'!AM21</f>
        <v>0</v>
      </c>
      <c r="BA224" s="1">
        <f>'sortie (8)'!AR21</f>
        <v>0</v>
      </c>
    </row>
    <row r="225" spans="2:53" x14ac:dyDescent="0.25">
      <c r="B225"/>
      <c r="D225"/>
      <c r="E225"/>
      <c r="F225"/>
      <c r="G225"/>
      <c r="H225"/>
      <c r="I225"/>
      <c r="J225"/>
      <c r="K225"/>
      <c r="L225"/>
      <c r="M225"/>
      <c r="N225"/>
      <c r="AT225" t="str">
        <f>'sortie (8)'!$D$2</f>
        <v>Bourges</v>
      </c>
      <c r="AU225" s="155">
        <f>'sortie (8)'!$D$3</f>
        <v>37684</v>
      </c>
      <c r="AV225">
        <f>'sortie (8)'!C22</f>
        <v>0</v>
      </c>
      <c r="AW225">
        <f>'sortie (8)'!D22</f>
        <v>0</v>
      </c>
      <c r="AX225" t="str">
        <f t="shared" si="23"/>
        <v>0 0</v>
      </c>
      <c r="AY225" s="1">
        <f>'sortie (8)'!AH22</f>
        <v>0</v>
      </c>
      <c r="AZ225" s="1">
        <f>'sortie (8)'!AM22</f>
        <v>0</v>
      </c>
      <c r="BA225" s="1">
        <f>'sortie (8)'!AR22</f>
        <v>0</v>
      </c>
    </row>
    <row r="226" spans="2:53" x14ac:dyDescent="0.25">
      <c r="B226"/>
      <c r="D226"/>
      <c r="E226"/>
      <c r="F226"/>
      <c r="G226"/>
      <c r="H226"/>
      <c r="I226"/>
      <c r="J226"/>
      <c r="K226"/>
      <c r="L226"/>
      <c r="M226"/>
      <c r="N226"/>
      <c r="AT226" t="str">
        <f>'sortie (8)'!$D$2</f>
        <v>Bourges</v>
      </c>
      <c r="AU226" s="155">
        <f>'sortie (8)'!$D$3</f>
        <v>37684</v>
      </c>
      <c r="AV226">
        <f>'sortie (8)'!C23</f>
        <v>0</v>
      </c>
      <c r="AW226">
        <f>'sortie (8)'!D23</f>
        <v>0</v>
      </c>
      <c r="AX226" t="str">
        <f t="shared" si="23"/>
        <v>0 0</v>
      </c>
      <c r="AY226" s="179">
        <f>'sortie (8)'!AH23</f>
        <v>0</v>
      </c>
      <c r="AZ226" s="179">
        <f>'sortie (8)'!AM23</f>
        <v>0</v>
      </c>
      <c r="BA226" s="179">
        <f>'sortie (8)'!AR23</f>
        <v>0</v>
      </c>
    </row>
    <row r="227" spans="2:53" x14ac:dyDescent="0.25">
      <c r="B227"/>
      <c r="D227"/>
      <c r="E227"/>
      <c r="F227"/>
      <c r="G227"/>
      <c r="H227"/>
      <c r="I227"/>
      <c r="J227"/>
      <c r="K227"/>
      <c r="L227"/>
      <c r="M227"/>
      <c r="N227"/>
      <c r="AT227" t="str">
        <f>'sortie (8)'!$D$2</f>
        <v>Bourges</v>
      </c>
      <c r="AU227" s="155">
        <f>'sortie (8)'!$D$3</f>
        <v>37684</v>
      </c>
      <c r="AV227">
        <f>'sortie (8)'!C24</f>
        <v>0</v>
      </c>
      <c r="AW227">
        <f>'sortie (8)'!D24</f>
        <v>0</v>
      </c>
      <c r="AX227" t="str">
        <f t="shared" si="23"/>
        <v>0 0</v>
      </c>
      <c r="AY227" s="1">
        <f>'sortie (8)'!AH24</f>
        <v>0</v>
      </c>
      <c r="AZ227" s="1">
        <f>'sortie (8)'!AM24</f>
        <v>0</v>
      </c>
      <c r="BA227" s="1">
        <f>'sortie (8)'!AR24</f>
        <v>0</v>
      </c>
    </row>
    <row r="228" spans="2:53" x14ac:dyDescent="0.25">
      <c r="B228"/>
      <c r="D228"/>
      <c r="E228"/>
      <c r="F228"/>
      <c r="G228"/>
      <c r="H228"/>
      <c r="I228"/>
      <c r="J228"/>
      <c r="K228"/>
      <c r="L228"/>
      <c r="M228"/>
      <c r="N228"/>
      <c r="AT228" t="str">
        <f>'sortie (8)'!$D$2</f>
        <v>Bourges</v>
      </c>
      <c r="AU228" s="155">
        <f>'sortie (8)'!$D$3</f>
        <v>37684</v>
      </c>
      <c r="AV228">
        <f>'sortie (8)'!C25</f>
        <v>0</v>
      </c>
      <c r="AW228">
        <f>'sortie (8)'!D25</f>
        <v>0</v>
      </c>
      <c r="AX228" t="str">
        <f t="shared" si="23"/>
        <v>0 0</v>
      </c>
      <c r="AY228" s="1">
        <f>'sortie (8)'!AH25</f>
        <v>0</v>
      </c>
      <c r="AZ228" s="1">
        <f>'sortie (8)'!AM25</f>
        <v>0</v>
      </c>
      <c r="BA228" s="1">
        <f>'sortie (8)'!AR25</f>
        <v>0</v>
      </c>
    </row>
    <row r="229" spans="2:53" x14ac:dyDescent="0.25">
      <c r="B229"/>
      <c r="D229"/>
      <c r="E229"/>
      <c r="F229"/>
      <c r="G229"/>
      <c r="H229"/>
      <c r="I229"/>
      <c r="J229"/>
      <c r="K229"/>
      <c r="L229"/>
      <c r="M229"/>
      <c r="N229"/>
      <c r="AT229" t="str">
        <f>'sortie (8)'!$D$2</f>
        <v>Bourges</v>
      </c>
      <c r="AU229" s="155">
        <f>'sortie (8)'!$D$3</f>
        <v>37684</v>
      </c>
      <c r="AV229">
        <f>'sortie (8)'!C26</f>
        <v>0</v>
      </c>
      <c r="AW229">
        <f>'sortie (8)'!D26</f>
        <v>0</v>
      </c>
      <c r="AX229" t="str">
        <f t="shared" si="23"/>
        <v>0 0</v>
      </c>
      <c r="AY229" s="1">
        <f>'sortie (8)'!AH26</f>
        <v>0</v>
      </c>
      <c r="AZ229" s="1">
        <f>'sortie (8)'!AM26</f>
        <v>0</v>
      </c>
      <c r="BA229" s="1">
        <f>'sortie (8)'!AR26</f>
        <v>0</v>
      </c>
    </row>
    <row r="230" spans="2:53" x14ac:dyDescent="0.25">
      <c r="B230"/>
      <c r="D230"/>
      <c r="E230"/>
      <c r="F230"/>
      <c r="G230"/>
      <c r="H230"/>
      <c r="I230"/>
      <c r="J230"/>
      <c r="K230"/>
      <c r="L230"/>
      <c r="M230"/>
      <c r="N230"/>
      <c r="AT230" t="str">
        <f>'sortie (8)'!$D$2</f>
        <v>Bourges</v>
      </c>
      <c r="AU230" s="155">
        <f>'sortie (8)'!$D$3</f>
        <v>37684</v>
      </c>
      <c r="AV230">
        <f>'sortie (8)'!C27</f>
        <v>0</v>
      </c>
      <c r="AW230">
        <f>'sortie (8)'!D27</f>
        <v>0</v>
      </c>
      <c r="AX230" t="str">
        <f t="shared" si="23"/>
        <v>0 0</v>
      </c>
      <c r="AY230" s="1">
        <f>'sortie (8)'!AH27</f>
        <v>0</v>
      </c>
      <c r="AZ230" s="1">
        <f>'sortie (8)'!AM27</f>
        <v>0</v>
      </c>
      <c r="BA230" s="1">
        <f>'sortie (8)'!AR27</f>
        <v>0</v>
      </c>
    </row>
    <row r="231" spans="2:53" x14ac:dyDescent="0.25">
      <c r="B231"/>
      <c r="D231"/>
      <c r="E231"/>
      <c r="F231"/>
      <c r="G231"/>
      <c r="H231"/>
      <c r="I231"/>
      <c r="J231"/>
      <c r="K231"/>
      <c r="L231"/>
      <c r="M231"/>
      <c r="N231"/>
      <c r="AT231" t="str">
        <f>'sortie (8)'!$D$2</f>
        <v>Bourges</v>
      </c>
      <c r="AU231" s="155">
        <f>'sortie (8)'!$D$3</f>
        <v>37684</v>
      </c>
      <c r="AV231">
        <f>'sortie (8)'!C28</f>
        <v>0</v>
      </c>
      <c r="AW231">
        <f>'sortie (8)'!D28</f>
        <v>0</v>
      </c>
      <c r="AX231" t="str">
        <f t="shared" si="23"/>
        <v>0 0</v>
      </c>
      <c r="AY231" s="1">
        <f>'sortie (8)'!AH28</f>
        <v>0</v>
      </c>
      <c r="AZ231" s="1">
        <f>'sortie (8)'!AM28</f>
        <v>0</v>
      </c>
      <c r="BA231" s="1">
        <f>'sortie (8)'!AR28</f>
        <v>0</v>
      </c>
    </row>
    <row r="232" spans="2:53" x14ac:dyDescent="0.25">
      <c r="B232"/>
      <c r="D232"/>
      <c r="E232"/>
      <c r="F232"/>
      <c r="G232"/>
      <c r="H232"/>
      <c r="I232"/>
      <c r="J232"/>
      <c r="K232"/>
      <c r="L232"/>
      <c r="M232"/>
      <c r="N232"/>
      <c r="AT232" t="str">
        <f>'sortie (8)'!$D$2</f>
        <v>Bourges</v>
      </c>
      <c r="AU232" s="155">
        <f>'sortie (8)'!$D$3</f>
        <v>37684</v>
      </c>
      <c r="AV232">
        <f>'sortie (8)'!C29</f>
        <v>0</v>
      </c>
      <c r="AW232">
        <f>'sortie (8)'!D29</f>
        <v>0</v>
      </c>
      <c r="AX232" t="str">
        <f t="shared" si="23"/>
        <v>0 0</v>
      </c>
      <c r="AY232" s="1">
        <f>'sortie (8)'!AH29</f>
        <v>0</v>
      </c>
      <c r="AZ232" s="1">
        <f>'sortie (8)'!AM29</f>
        <v>0</v>
      </c>
      <c r="BA232" s="1">
        <f>'sortie (8)'!AR29</f>
        <v>0</v>
      </c>
    </row>
    <row r="233" spans="2:53" x14ac:dyDescent="0.25">
      <c r="B233"/>
      <c r="D233"/>
      <c r="E233"/>
      <c r="F233"/>
      <c r="G233"/>
      <c r="H233"/>
      <c r="I233"/>
      <c r="J233"/>
      <c r="K233"/>
      <c r="L233"/>
      <c r="M233"/>
      <c r="N233"/>
      <c r="AT233" t="str">
        <f>'sortie (8)'!$D$2</f>
        <v>Bourges</v>
      </c>
      <c r="AU233" s="155">
        <f>'sortie (8)'!$D$3</f>
        <v>37684</v>
      </c>
      <c r="AV233">
        <f>'sortie (8)'!C30</f>
        <v>0</v>
      </c>
      <c r="AW233">
        <f>'sortie (8)'!D30</f>
        <v>0</v>
      </c>
      <c r="AX233" t="str">
        <f t="shared" si="23"/>
        <v>0 0</v>
      </c>
      <c r="AY233" s="1">
        <f>'sortie (8)'!AH30</f>
        <v>0</v>
      </c>
      <c r="AZ233" s="1">
        <f>'sortie (8)'!AM30</f>
        <v>0</v>
      </c>
      <c r="BA233" s="1">
        <f>'sortie (8)'!AR30</f>
        <v>0</v>
      </c>
    </row>
    <row r="234" spans="2:53" x14ac:dyDescent="0.25">
      <c r="B234"/>
      <c r="D234"/>
      <c r="E234"/>
      <c r="F234"/>
      <c r="G234"/>
      <c r="H234"/>
      <c r="I234"/>
      <c r="J234"/>
      <c r="K234"/>
      <c r="L234"/>
      <c r="M234"/>
      <c r="N234"/>
      <c r="AT234" t="str">
        <f>'sortie (8)'!$D$2</f>
        <v>Bourges</v>
      </c>
      <c r="AU234" s="155">
        <f>'sortie (8)'!$D$3</f>
        <v>37684</v>
      </c>
      <c r="AV234">
        <f>'sortie (8)'!C31</f>
        <v>0</v>
      </c>
      <c r="AW234">
        <f>'sortie (8)'!D31</f>
        <v>0</v>
      </c>
      <c r="AX234" t="str">
        <f t="shared" si="23"/>
        <v>0 0</v>
      </c>
      <c r="AY234" s="1">
        <f>'sortie (8)'!AH31</f>
        <v>0</v>
      </c>
      <c r="AZ234" s="1">
        <f>'sortie (8)'!AM31</f>
        <v>0</v>
      </c>
      <c r="BA234" s="1">
        <f>'sortie (8)'!AR31</f>
        <v>0</v>
      </c>
    </row>
    <row r="235" spans="2:53" x14ac:dyDescent="0.25">
      <c r="B235"/>
      <c r="D235"/>
      <c r="E235"/>
      <c r="F235"/>
      <c r="G235"/>
      <c r="H235"/>
      <c r="I235"/>
      <c r="J235"/>
      <c r="K235"/>
      <c r="L235"/>
      <c r="M235"/>
      <c r="N235"/>
      <c r="AT235" t="str">
        <f>'sortie (8)'!$D$2</f>
        <v>Bourges</v>
      </c>
      <c r="AU235" s="155">
        <f>'sortie (8)'!$D$3</f>
        <v>37684</v>
      </c>
      <c r="AV235">
        <f>'sortie (8)'!C32</f>
        <v>0</v>
      </c>
      <c r="AW235">
        <f>'sortie (8)'!D32</f>
        <v>0</v>
      </c>
      <c r="AX235" t="str">
        <f t="shared" si="23"/>
        <v>0 0</v>
      </c>
      <c r="AY235" s="1">
        <f>'sortie (8)'!AH32</f>
        <v>0</v>
      </c>
      <c r="AZ235" s="1">
        <f>'sortie (8)'!AM32</f>
        <v>0</v>
      </c>
      <c r="BA235" s="1">
        <f>'sortie (8)'!AR32</f>
        <v>0</v>
      </c>
    </row>
    <row r="236" spans="2:53" x14ac:dyDescent="0.25">
      <c r="B236"/>
      <c r="D236"/>
      <c r="E236"/>
      <c r="F236"/>
      <c r="G236"/>
      <c r="H236"/>
      <c r="I236"/>
      <c r="J236"/>
      <c r="K236"/>
      <c r="L236"/>
      <c r="M236"/>
      <c r="N236"/>
      <c r="AT236" t="str">
        <f>'sortie (8)'!$D$2</f>
        <v>Bourges</v>
      </c>
      <c r="AU236" s="155">
        <f>'sortie (8)'!$D$3</f>
        <v>37684</v>
      </c>
      <c r="AV236">
        <f>'sortie (8)'!C33</f>
        <v>0</v>
      </c>
      <c r="AW236">
        <f>'sortie (8)'!D33</f>
        <v>0</v>
      </c>
      <c r="AX236" t="str">
        <f t="shared" si="23"/>
        <v>0 0</v>
      </c>
      <c r="AY236" s="1">
        <f>'sortie (8)'!AH33</f>
        <v>0</v>
      </c>
      <c r="AZ236" s="1">
        <f>'sortie (8)'!AM33</f>
        <v>0</v>
      </c>
      <c r="BA236" s="1">
        <f>'sortie (8)'!AR33</f>
        <v>0</v>
      </c>
    </row>
    <row r="237" spans="2:53" x14ac:dyDescent="0.25">
      <c r="B237"/>
      <c r="D237"/>
      <c r="E237"/>
      <c r="F237"/>
      <c r="G237"/>
      <c r="H237"/>
      <c r="I237"/>
      <c r="J237"/>
      <c r="K237"/>
      <c r="L237"/>
      <c r="M237"/>
      <c r="N237"/>
      <c r="AT237" t="str">
        <f>'sortie (8)'!$D$2</f>
        <v>Bourges</v>
      </c>
      <c r="AU237" s="155">
        <f>'sortie (8)'!$D$3</f>
        <v>37684</v>
      </c>
      <c r="AV237">
        <f>'sortie (8)'!C34</f>
        <v>0</v>
      </c>
      <c r="AW237">
        <f>'sortie (8)'!D34</f>
        <v>0</v>
      </c>
      <c r="AX237" t="str">
        <f t="shared" si="23"/>
        <v>0 0</v>
      </c>
      <c r="AY237" s="1">
        <f>'sortie (8)'!AH34</f>
        <v>0</v>
      </c>
      <c r="AZ237" s="1">
        <f>'sortie (8)'!AM34</f>
        <v>0</v>
      </c>
      <c r="BA237" s="1">
        <f>'sortie (8)'!AR34</f>
        <v>0</v>
      </c>
    </row>
    <row r="238" spans="2:53" x14ac:dyDescent="0.25">
      <c r="B238"/>
      <c r="D238"/>
      <c r="E238"/>
      <c r="F238"/>
      <c r="G238"/>
      <c r="H238"/>
      <c r="I238"/>
      <c r="J238"/>
      <c r="K238"/>
      <c r="L238"/>
      <c r="M238"/>
      <c r="N238"/>
      <c r="AT238" t="str">
        <f>'sortie (8)'!$D$2</f>
        <v>Bourges</v>
      </c>
      <c r="AU238" s="155">
        <f>'sortie (8)'!$D$3</f>
        <v>37684</v>
      </c>
      <c r="AV238">
        <f>'sortie (8)'!C35</f>
        <v>0</v>
      </c>
      <c r="AW238">
        <f>'sortie (8)'!D35</f>
        <v>0</v>
      </c>
      <c r="AX238" t="str">
        <f t="shared" si="23"/>
        <v>0 0</v>
      </c>
      <c r="AY238" s="1">
        <f>'sortie (8)'!AH35</f>
        <v>0</v>
      </c>
      <c r="AZ238" s="1">
        <f>'sortie (8)'!AM35</f>
        <v>0</v>
      </c>
      <c r="BA238" s="1">
        <f>'sortie (8)'!AR35</f>
        <v>0</v>
      </c>
    </row>
    <row r="239" spans="2:53" x14ac:dyDescent="0.25">
      <c r="B239"/>
      <c r="D239"/>
      <c r="E239"/>
      <c r="F239"/>
      <c r="G239"/>
      <c r="H239"/>
      <c r="I239"/>
      <c r="J239"/>
      <c r="K239"/>
      <c r="L239"/>
      <c r="M239"/>
      <c r="N239"/>
      <c r="AT239" t="str">
        <f>'sortie (8)'!$D$2</f>
        <v>Bourges</v>
      </c>
      <c r="AU239" s="155">
        <f>'sortie (8)'!$D$3</f>
        <v>37684</v>
      </c>
      <c r="AV239">
        <f>'sortie (8)'!C36</f>
        <v>0</v>
      </c>
      <c r="AW239">
        <f>'sortie (8)'!D36</f>
        <v>0</v>
      </c>
      <c r="AX239" t="str">
        <f t="shared" si="23"/>
        <v>0 0</v>
      </c>
      <c r="AY239" s="1">
        <f>'sortie (8)'!AH36</f>
        <v>0</v>
      </c>
      <c r="AZ239" s="1">
        <f>'sortie (8)'!AM36</f>
        <v>0</v>
      </c>
      <c r="BA239" s="1">
        <f>'sortie (8)'!AR36</f>
        <v>0</v>
      </c>
    </row>
    <row r="240" spans="2:53" x14ac:dyDescent="0.25">
      <c r="B240"/>
      <c r="D240"/>
      <c r="E240"/>
      <c r="F240"/>
      <c r="G240"/>
      <c r="H240"/>
      <c r="I240"/>
      <c r="J240"/>
      <c r="K240"/>
      <c r="L240"/>
      <c r="M240"/>
      <c r="N240"/>
      <c r="AT240" t="str">
        <f>'sortie (8)'!$D$2</f>
        <v>Bourges</v>
      </c>
      <c r="AU240" s="155">
        <f>'sortie (8)'!$D$3</f>
        <v>37684</v>
      </c>
      <c r="AV240">
        <f>'sortie (8)'!C37</f>
        <v>0</v>
      </c>
      <c r="AW240">
        <f>'sortie (8)'!D37</f>
        <v>0</v>
      </c>
      <c r="AX240" t="str">
        <f t="shared" si="23"/>
        <v>0 0</v>
      </c>
      <c r="AY240" s="1">
        <f>'sortie (8)'!AH37</f>
        <v>0</v>
      </c>
      <c r="AZ240" s="1">
        <f>'sortie (8)'!AM37</f>
        <v>0</v>
      </c>
      <c r="BA240" s="1">
        <f>'sortie (8)'!AR37</f>
        <v>0</v>
      </c>
    </row>
    <row r="241" spans="2:53" x14ac:dyDescent="0.25">
      <c r="B241"/>
      <c r="D241"/>
      <c r="E241"/>
      <c r="F241"/>
      <c r="G241"/>
      <c r="H241"/>
      <c r="I241"/>
      <c r="J241"/>
      <c r="K241"/>
      <c r="L241"/>
      <c r="M241"/>
      <c r="N241"/>
      <c r="AT241" t="str">
        <f>'sortie (8)'!$D$2</f>
        <v>Bourges</v>
      </c>
      <c r="AU241" s="155">
        <f>'sortie (8)'!$D$3</f>
        <v>37684</v>
      </c>
      <c r="AV241">
        <f>'sortie (8)'!C38</f>
        <v>0</v>
      </c>
      <c r="AW241">
        <f>'sortie (8)'!D38</f>
        <v>0</v>
      </c>
      <c r="AX241" t="str">
        <f t="shared" si="23"/>
        <v>0 0</v>
      </c>
      <c r="AY241" s="1">
        <f>'sortie (8)'!AH38</f>
        <v>0</v>
      </c>
      <c r="AZ241" s="1">
        <f>'sortie (8)'!AM38</f>
        <v>0</v>
      </c>
      <c r="BA241" s="1">
        <f>'sortie (8)'!AR38</f>
        <v>0</v>
      </c>
    </row>
    <row r="242" spans="2:53" x14ac:dyDescent="0.25">
      <c r="B242"/>
      <c r="D242"/>
      <c r="E242"/>
      <c r="F242"/>
      <c r="G242"/>
      <c r="H242"/>
      <c r="I242"/>
      <c r="J242"/>
      <c r="K242"/>
      <c r="L242"/>
      <c r="M242"/>
      <c r="N242"/>
      <c r="AT242" t="str">
        <f>'sortie (8)'!$D$2</f>
        <v>Bourges</v>
      </c>
      <c r="AU242" s="155">
        <f>'sortie (8)'!$D$3</f>
        <v>37684</v>
      </c>
      <c r="AV242">
        <f>'sortie (8)'!C39</f>
        <v>0</v>
      </c>
      <c r="AW242">
        <f>'sortie (8)'!D39</f>
        <v>0</v>
      </c>
      <c r="AX242" t="str">
        <f t="shared" si="23"/>
        <v>0 0</v>
      </c>
      <c r="AY242" s="1">
        <f>'sortie (8)'!AH39</f>
        <v>0</v>
      </c>
      <c r="AZ242" s="1">
        <f>'sortie (8)'!AM39</f>
        <v>0</v>
      </c>
      <c r="BA242" s="1">
        <f>'sortie (8)'!AR39</f>
        <v>0</v>
      </c>
    </row>
    <row r="243" spans="2:53" ht="15.75" thickBot="1" x14ac:dyDescent="0.3">
      <c r="B243"/>
      <c r="D243"/>
      <c r="E243"/>
      <c r="F243"/>
      <c r="G243"/>
      <c r="H243"/>
      <c r="I243"/>
      <c r="J243"/>
      <c r="K243"/>
      <c r="L243"/>
      <c r="M243"/>
      <c r="N243"/>
      <c r="AT243" s="157" t="str">
        <f>'sortie (8)'!$D$2</f>
        <v>Bourges</v>
      </c>
      <c r="AU243" s="158">
        <f>'sortie (8)'!$D$3</f>
        <v>37684</v>
      </c>
      <c r="AV243" s="157">
        <f>'sortie (8)'!C40</f>
        <v>0</v>
      </c>
      <c r="AW243" s="157">
        <f>'sortie (8)'!D40</f>
        <v>0</v>
      </c>
      <c r="AX243" s="157" t="str">
        <f t="shared" si="23"/>
        <v>0 0</v>
      </c>
      <c r="AY243" s="159">
        <f>'sortie (8)'!AH40</f>
        <v>0</v>
      </c>
      <c r="AZ243" s="159">
        <f>'sortie (8)'!AM40</f>
        <v>0</v>
      </c>
      <c r="BA243" s="159">
        <f>'sortie (8)'!AR40</f>
        <v>0</v>
      </c>
    </row>
    <row r="244" spans="2:53" ht="15.75" thickTop="1" x14ac:dyDescent="0.25">
      <c r="B244"/>
      <c r="D244"/>
      <c r="E244"/>
      <c r="F244"/>
      <c r="G244"/>
      <c r="H244"/>
      <c r="I244"/>
      <c r="J244"/>
      <c r="K244"/>
      <c r="L244"/>
      <c r="M244"/>
      <c r="N244"/>
      <c r="AT244" t="str">
        <f>'sortie (9)'!$D$2</f>
        <v>Bourges</v>
      </c>
      <c r="AU244" s="155">
        <f>'sortie (9)'!$D$3</f>
        <v>37684</v>
      </c>
      <c r="AV244">
        <f>'sortie (9)'!C11</f>
        <v>0</v>
      </c>
      <c r="AW244">
        <f>'sortie (9)'!D11</f>
        <v>0</v>
      </c>
      <c r="AX244" t="str">
        <f t="shared" si="23"/>
        <v>0 0</v>
      </c>
      <c r="AY244" s="179">
        <f>'sortie (9)'!AH11</f>
        <v>0</v>
      </c>
      <c r="AZ244" s="179">
        <f>'sortie (9)'!AM11</f>
        <v>0</v>
      </c>
      <c r="BA244" s="179">
        <f>'sortie (9)'!AR11</f>
        <v>0</v>
      </c>
    </row>
    <row r="245" spans="2:53" x14ac:dyDescent="0.25">
      <c r="B245"/>
      <c r="D245"/>
      <c r="E245"/>
      <c r="F245"/>
      <c r="G245"/>
      <c r="H245"/>
      <c r="I245"/>
      <c r="J245"/>
      <c r="K245"/>
      <c r="L245"/>
      <c r="M245"/>
      <c r="N245"/>
      <c r="AT245" t="str">
        <f>'sortie (9)'!$D$2</f>
        <v>Bourges</v>
      </c>
      <c r="AU245" s="155">
        <f>'sortie (9)'!$D$3</f>
        <v>37684</v>
      </c>
      <c r="AV245">
        <f>'sortie (9)'!C12</f>
        <v>0</v>
      </c>
      <c r="AW245">
        <f>'sortie (9)'!D12</f>
        <v>0</v>
      </c>
      <c r="AX245" t="str">
        <f t="shared" si="23"/>
        <v>0 0</v>
      </c>
      <c r="AY245" s="1">
        <f>'sortie (9)'!AH12</f>
        <v>0</v>
      </c>
      <c r="AZ245" s="1">
        <f>'sortie (9)'!AM12</f>
        <v>0</v>
      </c>
      <c r="BA245" s="1">
        <f>'sortie (9)'!AR12</f>
        <v>0</v>
      </c>
    </row>
    <row r="246" spans="2:53" x14ac:dyDescent="0.25">
      <c r="B246"/>
      <c r="D246"/>
      <c r="E246"/>
      <c r="F246"/>
      <c r="G246"/>
      <c r="H246"/>
      <c r="I246"/>
      <c r="J246"/>
      <c r="K246"/>
      <c r="L246"/>
      <c r="M246"/>
      <c r="N246"/>
      <c r="AT246" t="str">
        <f>'sortie (9)'!$D$2</f>
        <v>Bourges</v>
      </c>
      <c r="AU246" s="155">
        <f>'sortie (9)'!$D$3</f>
        <v>37684</v>
      </c>
      <c r="AV246">
        <f>'sortie (9)'!C13</f>
        <v>0</v>
      </c>
      <c r="AW246">
        <f>'sortie (9)'!D13</f>
        <v>0</v>
      </c>
      <c r="AX246" t="str">
        <f t="shared" si="23"/>
        <v>0 0</v>
      </c>
      <c r="AY246" s="1">
        <f>'sortie (9)'!AH13</f>
        <v>0</v>
      </c>
      <c r="AZ246" s="1">
        <f>'sortie (9)'!AM13</f>
        <v>0</v>
      </c>
      <c r="BA246" s="1">
        <f>'sortie (9)'!AR13</f>
        <v>0</v>
      </c>
    </row>
    <row r="247" spans="2:53" x14ac:dyDescent="0.25">
      <c r="B247"/>
      <c r="D247"/>
      <c r="E247"/>
      <c r="F247"/>
      <c r="G247"/>
      <c r="H247"/>
      <c r="I247"/>
      <c r="J247"/>
      <c r="K247"/>
      <c r="L247"/>
      <c r="M247"/>
      <c r="N247"/>
      <c r="AT247" t="str">
        <f>'sortie (9)'!$D$2</f>
        <v>Bourges</v>
      </c>
      <c r="AU247" s="155">
        <f>'sortie (9)'!$D$3</f>
        <v>37684</v>
      </c>
      <c r="AV247">
        <f>'sortie (9)'!C14</f>
        <v>0</v>
      </c>
      <c r="AW247">
        <f>'sortie (9)'!D14</f>
        <v>0</v>
      </c>
      <c r="AX247" t="str">
        <f t="shared" si="23"/>
        <v>0 0</v>
      </c>
      <c r="AY247" s="1">
        <f>'sortie (9)'!AH14</f>
        <v>0</v>
      </c>
      <c r="AZ247" s="1">
        <f>'sortie (9)'!AM14</f>
        <v>0</v>
      </c>
      <c r="BA247" s="1">
        <f>'sortie (9)'!AR14</f>
        <v>0</v>
      </c>
    </row>
    <row r="248" spans="2:53" x14ac:dyDescent="0.25">
      <c r="B248"/>
      <c r="D248"/>
      <c r="E248"/>
      <c r="F248"/>
      <c r="G248"/>
      <c r="H248"/>
      <c r="I248"/>
      <c r="J248"/>
      <c r="K248"/>
      <c r="L248"/>
      <c r="M248"/>
      <c r="N248"/>
      <c r="AT248" t="str">
        <f>'sortie (9)'!$D$2</f>
        <v>Bourges</v>
      </c>
      <c r="AU248" s="155">
        <f>'sortie (9)'!$D$3</f>
        <v>37684</v>
      </c>
      <c r="AV248">
        <f>'sortie (9)'!C15</f>
        <v>0</v>
      </c>
      <c r="AW248">
        <f>'sortie (9)'!D15</f>
        <v>0</v>
      </c>
      <c r="AX248" t="str">
        <f t="shared" si="23"/>
        <v>0 0</v>
      </c>
      <c r="AY248" s="1">
        <f>'sortie (9)'!AH15</f>
        <v>0</v>
      </c>
      <c r="AZ248" s="1">
        <f>'sortie (9)'!AM15</f>
        <v>0</v>
      </c>
      <c r="BA248" s="1">
        <f>'sortie (9)'!AR15</f>
        <v>0</v>
      </c>
    </row>
    <row r="249" spans="2:53" x14ac:dyDescent="0.25">
      <c r="B249"/>
      <c r="D249"/>
      <c r="E249"/>
      <c r="F249"/>
      <c r="G249"/>
      <c r="H249"/>
      <c r="I249"/>
      <c r="J249"/>
      <c r="K249"/>
      <c r="L249"/>
      <c r="M249"/>
      <c r="N249"/>
      <c r="AT249" t="str">
        <f>'sortie (9)'!$D$2</f>
        <v>Bourges</v>
      </c>
      <c r="AU249" s="155">
        <f>'sortie (9)'!$D$3</f>
        <v>37684</v>
      </c>
      <c r="AV249">
        <f>'sortie (9)'!C16</f>
        <v>0</v>
      </c>
      <c r="AW249">
        <f>'sortie (9)'!D16</f>
        <v>0</v>
      </c>
      <c r="AX249" t="str">
        <f t="shared" si="23"/>
        <v>0 0</v>
      </c>
      <c r="AY249" s="1">
        <f>'sortie (9)'!AH16</f>
        <v>0</v>
      </c>
      <c r="AZ249" s="1">
        <f>'sortie (9)'!AM16</f>
        <v>0</v>
      </c>
      <c r="BA249" s="1">
        <f>'sortie (9)'!AR16</f>
        <v>0</v>
      </c>
    </row>
    <row r="250" spans="2:53" x14ac:dyDescent="0.25">
      <c r="B250"/>
      <c r="D250"/>
      <c r="E250"/>
      <c r="F250"/>
      <c r="G250"/>
      <c r="H250"/>
      <c r="I250"/>
      <c r="J250"/>
      <c r="K250"/>
      <c r="L250"/>
      <c r="M250"/>
      <c r="N250"/>
      <c r="AT250" t="str">
        <f>'sortie (9)'!$D$2</f>
        <v>Bourges</v>
      </c>
      <c r="AU250" s="155">
        <f>'sortie (9)'!$D$3</f>
        <v>37684</v>
      </c>
      <c r="AV250">
        <f>'sortie (9)'!C17</f>
        <v>0</v>
      </c>
      <c r="AW250">
        <f>'sortie (9)'!D17</f>
        <v>0</v>
      </c>
      <c r="AX250" t="str">
        <f t="shared" si="23"/>
        <v>0 0</v>
      </c>
      <c r="AY250" s="1">
        <f>'sortie (9)'!AH17</f>
        <v>0</v>
      </c>
      <c r="AZ250" s="1">
        <f>'sortie (9)'!AM17</f>
        <v>0</v>
      </c>
      <c r="BA250" s="1">
        <f>'sortie (9)'!AR17</f>
        <v>0</v>
      </c>
    </row>
    <row r="251" spans="2:53" x14ac:dyDescent="0.25">
      <c r="B251"/>
      <c r="D251"/>
      <c r="E251"/>
      <c r="F251"/>
      <c r="G251"/>
      <c r="H251"/>
      <c r="I251"/>
      <c r="J251"/>
      <c r="K251"/>
      <c r="L251"/>
      <c r="M251"/>
      <c r="N251"/>
      <c r="AT251" t="str">
        <f>'sortie (9)'!$D$2</f>
        <v>Bourges</v>
      </c>
      <c r="AU251" s="155">
        <f>'sortie (9)'!$D$3</f>
        <v>37684</v>
      </c>
      <c r="AV251">
        <f>'sortie (9)'!C18</f>
        <v>0</v>
      </c>
      <c r="AW251">
        <f>'sortie (9)'!D18</f>
        <v>0</v>
      </c>
      <c r="AX251" t="str">
        <f t="shared" si="23"/>
        <v>0 0</v>
      </c>
      <c r="AY251" s="1">
        <f>'sortie (9)'!AH18</f>
        <v>0</v>
      </c>
      <c r="AZ251" s="1">
        <f>'sortie (9)'!AM18</f>
        <v>0</v>
      </c>
      <c r="BA251" s="1">
        <f>'sortie (9)'!AR18</f>
        <v>0</v>
      </c>
    </row>
    <row r="252" spans="2:53" x14ac:dyDescent="0.25">
      <c r="B252"/>
      <c r="D252"/>
      <c r="E252"/>
      <c r="F252"/>
      <c r="G252"/>
      <c r="H252"/>
      <c r="I252"/>
      <c r="J252"/>
      <c r="K252"/>
      <c r="L252"/>
      <c r="M252"/>
      <c r="N252"/>
      <c r="AT252" t="str">
        <f>'sortie (9)'!$D$2</f>
        <v>Bourges</v>
      </c>
      <c r="AU252" s="155">
        <f>'sortie (9)'!$D$3</f>
        <v>37684</v>
      </c>
      <c r="AV252">
        <f>'sortie (9)'!C19</f>
        <v>0</v>
      </c>
      <c r="AW252">
        <f>'sortie (9)'!D19</f>
        <v>0</v>
      </c>
      <c r="AX252" t="str">
        <f t="shared" si="23"/>
        <v>0 0</v>
      </c>
      <c r="AY252" s="1">
        <f>'sortie (9)'!AH19</f>
        <v>0</v>
      </c>
      <c r="AZ252" s="1">
        <f>'sortie (9)'!AM19</f>
        <v>0</v>
      </c>
      <c r="BA252" s="1">
        <f>'sortie (9)'!AR19</f>
        <v>0</v>
      </c>
    </row>
    <row r="253" spans="2:53" x14ac:dyDescent="0.25">
      <c r="B253"/>
      <c r="D253"/>
      <c r="E253"/>
      <c r="F253"/>
      <c r="G253"/>
      <c r="H253"/>
      <c r="I253"/>
      <c r="J253"/>
      <c r="K253"/>
      <c r="L253"/>
      <c r="M253"/>
      <c r="N253"/>
      <c r="AT253" t="str">
        <f>'sortie (9)'!$D$2</f>
        <v>Bourges</v>
      </c>
      <c r="AU253" s="155">
        <f>'sortie (9)'!$D$3</f>
        <v>37684</v>
      </c>
      <c r="AV253">
        <f>'sortie (9)'!C20</f>
        <v>0</v>
      </c>
      <c r="AW253">
        <f>'sortie (9)'!D20</f>
        <v>0</v>
      </c>
      <c r="AX253" t="str">
        <f t="shared" si="23"/>
        <v>0 0</v>
      </c>
      <c r="AY253" s="1">
        <f>'sortie (9)'!AH20</f>
        <v>0</v>
      </c>
      <c r="AZ253" s="1">
        <f>'sortie (9)'!AM20</f>
        <v>0</v>
      </c>
      <c r="BA253" s="1">
        <f>'sortie (9)'!AR20</f>
        <v>0</v>
      </c>
    </row>
    <row r="254" spans="2:53" x14ac:dyDescent="0.25">
      <c r="B254"/>
      <c r="D254"/>
      <c r="E254"/>
      <c r="F254"/>
      <c r="G254"/>
      <c r="H254"/>
      <c r="I254"/>
      <c r="J254"/>
      <c r="K254"/>
      <c r="L254"/>
      <c r="M254"/>
      <c r="N254"/>
      <c r="AT254" t="str">
        <f>'sortie (9)'!$D$2</f>
        <v>Bourges</v>
      </c>
      <c r="AU254" s="155">
        <f>'sortie (9)'!$D$3</f>
        <v>37684</v>
      </c>
      <c r="AV254">
        <f>'sortie (9)'!C21</f>
        <v>0</v>
      </c>
      <c r="AW254">
        <f>'sortie (9)'!D21</f>
        <v>0</v>
      </c>
      <c r="AX254" t="str">
        <f t="shared" si="23"/>
        <v>0 0</v>
      </c>
      <c r="AY254" s="1">
        <f>'sortie (9)'!AH21</f>
        <v>0</v>
      </c>
      <c r="AZ254" s="1">
        <f>'sortie (9)'!AM21</f>
        <v>0</v>
      </c>
      <c r="BA254" s="1">
        <f>'sortie (9)'!AR21</f>
        <v>0</v>
      </c>
    </row>
    <row r="255" spans="2:53" x14ac:dyDescent="0.25">
      <c r="B255"/>
      <c r="D255"/>
      <c r="E255"/>
      <c r="F255"/>
      <c r="G255"/>
      <c r="H255"/>
      <c r="I255"/>
      <c r="J255"/>
      <c r="K255"/>
      <c r="L255"/>
      <c r="M255"/>
      <c r="N255"/>
      <c r="AT255" t="str">
        <f>'sortie (9)'!$D$2</f>
        <v>Bourges</v>
      </c>
      <c r="AU255" s="155">
        <f>'sortie (9)'!$D$3</f>
        <v>37684</v>
      </c>
      <c r="AV255">
        <f>'sortie (9)'!C22</f>
        <v>0</v>
      </c>
      <c r="AW255">
        <f>'sortie (9)'!D22</f>
        <v>0</v>
      </c>
      <c r="AX255" t="str">
        <f t="shared" si="23"/>
        <v>0 0</v>
      </c>
      <c r="AY255" s="1">
        <f>'sortie (9)'!AH22</f>
        <v>0</v>
      </c>
      <c r="AZ255" s="1">
        <f>'sortie (9)'!AM22</f>
        <v>0</v>
      </c>
      <c r="BA255" s="1">
        <f>'sortie (9)'!AR22</f>
        <v>0</v>
      </c>
    </row>
    <row r="256" spans="2:53" x14ac:dyDescent="0.25">
      <c r="B256"/>
      <c r="D256"/>
      <c r="E256"/>
      <c r="F256"/>
      <c r="G256"/>
      <c r="H256"/>
      <c r="I256"/>
      <c r="J256"/>
      <c r="K256"/>
      <c r="L256"/>
      <c r="M256"/>
      <c r="N256"/>
      <c r="AT256" t="str">
        <f>'sortie (9)'!$D$2</f>
        <v>Bourges</v>
      </c>
      <c r="AU256" s="155">
        <f>'sortie (9)'!$D$3</f>
        <v>37684</v>
      </c>
      <c r="AV256">
        <f>'sortie (9)'!C23</f>
        <v>0</v>
      </c>
      <c r="AW256">
        <f>'sortie (9)'!D23</f>
        <v>0</v>
      </c>
      <c r="AX256" t="str">
        <f t="shared" si="23"/>
        <v>0 0</v>
      </c>
      <c r="AY256" s="179">
        <f>'sortie (9)'!AH23</f>
        <v>0</v>
      </c>
      <c r="AZ256" s="179">
        <f>'sortie (9)'!AM23</f>
        <v>0</v>
      </c>
      <c r="BA256" s="179">
        <f>'sortie (9)'!AR23</f>
        <v>0</v>
      </c>
    </row>
    <row r="257" spans="2:53" x14ac:dyDescent="0.25">
      <c r="B257"/>
      <c r="D257"/>
      <c r="E257"/>
      <c r="F257"/>
      <c r="G257"/>
      <c r="H257"/>
      <c r="I257"/>
      <c r="J257"/>
      <c r="K257"/>
      <c r="L257"/>
      <c r="M257"/>
      <c r="N257"/>
      <c r="AT257" t="str">
        <f>'sortie (9)'!$D$2</f>
        <v>Bourges</v>
      </c>
      <c r="AU257" s="155">
        <f>'sortie (9)'!$D$3</f>
        <v>37684</v>
      </c>
      <c r="AV257">
        <f>'sortie (9)'!C24</f>
        <v>0</v>
      </c>
      <c r="AW257">
        <f>'sortie (9)'!D24</f>
        <v>0</v>
      </c>
      <c r="AX257" t="str">
        <f t="shared" si="23"/>
        <v>0 0</v>
      </c>
      <c r="AY257" s="1">
        <f>'sortie (9)'!AH24</f>
        <v>0</v>
      </c>
      <c r="AZ257" s="1">
        <f>'sortie (9)'!AM24</f>
        <v>0</v>
      </c>
      <c r="BA257" s="1">
        <f>'sortie (9)'!AR24</f>
        <v>0</v>
      </c>
    </row>
    <row r="258" spans="2:53" x14ac:dyDescent="0.25">
      <c r="B258"/>
      <c r="D258"/>
      <c r="E258"/>
      <c r="F258"/>
      <c r="G258"/>
      <c r="H258"/>
      <c r="I258"/>
      <c r="J258"/>
      <c r="K258"/>
      <c r="L258"/>
      <c r="M258"/>
      <c r="N258"/>
      <c r="AT258" t="str">
        <f>'sortie (9)'!$D$2</f>
        <v>Bourges</v>
      </c>
      <c r="AU258" s="155">
        <f>'sortie (9)'!$D$3</f>
        <v>37684</v>
      </c>
      <c r="AV258">
        <f>'sortie (9)'!C25</f>
        <v>0</v>
      </c>
      <c r="AW258">
        <f>'sortie (9)'!D25</f>
        <v>0</v>
      </c>
      <c r="AX258" t="str">
        <f t="shared" si="23"/>
        <v>0 0</v>
      </c>
      <c r="AY258" s="1">
        <f>'sortie (9)'!AH25</f>
        <v>0</v>
      </c>
      <c r="AZ258" s="1">
        <f>'sortie (9)'!AM25</f>
        <v>0</v>
      </c>
      <c r="BA258" s="1">
        <f>'sortie (9)'!AR25</f>
        <v>0</v>
      </c>
    </row>
    <row r="259" spans="2:53" x14ac:dyDescent="0.25">
      <c r="B259"/>
      <c r="D259"/>
      <c r="E259"/>
      <c r="F259"/>
      <c r="G259"/>
      <c r="H259"/>
      <c r="I259"/>
      <c r="J259"/>
      <c r="K259"/>
      <c r="L259"/>
      <c r="M259"/>
      <c r="N259"/>
      <c r="AT259" t="str">
        <f>'sortie (9)'!$D$2</f>
        <v>Bourges</v>
      </c>
      <c r="AU259" s="155">
        <f>'sortie (9)'!$D$3</f>
        <v>37684</v>
      </c>
      <c r="AV259">
        <f>'sortie (9)'!C26</f>
        <v>0</v>
      </c>
      <c r="AW259">
        <f>'sortie (9)'!D26</f>
        <v>0</v>
      </c>
      <c r="AX259" t="str">
        <f t="shared" si="23"/>
        <v>0 0</v>
      </c>
      <c r="AY259" s="1">
        <f>'sortie (9)'!AH26</f>
        <v>0</v>
      </c>
      <c r="AZ259" s="1">
        <f>'sortie (9)'!AM26</f>
        <v>0</v>
      </c>
      <c r="BA259" s="1">
        <f>'sortie (9)'!AR26</f>
        <v>0</v>
      </c>
    </row>
    <row r="260" spans="2:53" x14ac:dyDescent="0.25">
      <c r="B260"/>
      <c r="D260"/>
      <c r="E260"/>
      <c r="F260"/>
      <c r="G260"/>
      <c r="H260"/>
      <c r="I260"/>
      <c r="J260"/>
      <c r="K260"/>
      <c r="L260"/>
      <c r="M260"/>
      <c r="N260"/>
      <c r="AT260" t="str">
        <f>'sortie (9)'!$D$2</f>
        <v>Bourges</v>
      </c>
      <c r="AU260" s="155">
        <f>'sortie (9)'!$D$3</f>
        <v>37684</v>
      </c>
      <c r="AV260">
        <f>'sortie (9)'!C27</f>
        <v>0</v>
      </c>
      <c r="AW260">
        <f>'sortie (9)'!D27</f>
        <v>0</v>
      </c>
      <c r="AX260" t="str">
        <f t="shared" ref="AX260:AX303" si="24">CONCATENATE(AV260," ",AW260)</f>
        <v>0 0</v>
      </c>
      <c r="AY260" s="1">
        <f>'sortie (9)'!AH27</f>
        <v>0</v>
      </c>
      <c r="AZ260" s="1">
        <f>'sortie (9)'!AM27</f>
        <v>0</v>
      </c>
      <c r="BA260" s="1">
        <f>'sortie (9)'!AR27</f>
        <v>0</v>
      </c>
    </row>
    <row r="261" spans="2:53" x14ac:dyDescent="0.25">
      <c r="B261"/>
      <c r="D261"/>
      <c r="E261"/>
      <c r="F261"/>
      <c r="G261"/>
      <c r="H261"/>
      <c r="I261"/>
      <c r="J261"/>
      <c r="K261"/>
      <c r="L261"/>
      <c r="M261"/>
      <c r="N261"/>
      <c r="AT261" t="str">
        <f>'sortie (9)'!$D$2</f>
        <v>Bourges</v>
      </c>
      <c r="AU261" s="155">
        <f>'sortie (9)'!$D$3</f>
        <v>37684</v>
      </c>
      <c r="AV261">
        <f>'sortie (9)'!C28</f>
        <v>0</v>
      </c>
      <c r="AW261">
        <f>'sortie (9)'!D28</f>
        <v>0</v>
      </c>
      <c r="AX261" t="str">
        <f t="shared" si="24"/>
        <v>0 0</v>
      </c>
      <c r="AY261" s="1">
        <f>'sortie (9)'!AH28</f>
        <v>0</v>
      </c>
      <c r="AZ261" s="1">
        <f>'sortie (9)'!AM28</f>
        <v>0</v>
      </c>
      <c r="BA261" s="1">
        <f>'sortie (9)'!AR28</f>
        <v>0</v>
      </c>
    </row>
    <row r="262" spans="2:53" x14ac:dyDescent="0.25">
      <c r="B262"/>
      <c r="D262"/>
      <c r="E262"/>
      <c r="F262"/>
      <c r="G262"/>
      <c r="H262"/>
      <c r="I262"/>
      <c r="J262"/>
      <c r="K262"/>
      <c r="L262"/>
      <c r="M262"/>
      <c r="N262"/>
      <c r="AT262" t="str">
        <f>'sortie (9)'!$D$2</f>
        <v>Bourges</v>
      </c>
      <c r="AU262" s="155">
        <f>'sortie (9)'!$D$3</f>
        <v>37684</v>
      </c>
      <c r="AV262">
        <f>'sortie (9)'!C29</f>
        <v>0</v>
      </c>
      <c r="AW262">
        <f>'sortie (9)'!D29</f>
        <v>0</v>
      </c>
      <c r="AX262" t="str">
        <f t="shared" si="24"/>
        <v>0 0</v>
      </c>
      <c r="AY262" s="1">
        <f>'sortie (9)'!AH29</f>
        <v>0</v>
      </c>
      <c r="AZ262" s="1">
        <f>'sortie (9)'!AM29</f>
        <v>0</v>
      </c>
      <c r="BA262" s="1">
        <f>'sortie (9)'!AR29</f>
        <v>0</v>
      </c>
    </row>
    <row r="263" spans="2:53" x14ac:dyDescent="0.25">
      <c r="B263"/>
      <c r="D263"/>
      <c r="E263"/>
      <c r="F263"/>
      <c r="G263"/>
      <c r="H263"/>
      <c r="I263"/>
      <c r="J263"/>
      <c r="K263"/>
      <c r="L263"/>
      <c r="M263"/>
      <c r="N263"/>
      <c r="AT263" t="str">
        <f>'sortie (9)'!$D$2</f>
        <v>Bourges</v>
      </c>
      <c r="AU263" s="155">
        <f>'sortie (9)'!$D$3</f>
        <v>37684</v>
      </c>
      <c r="AV263">
        <f>'sortie (9)'!C30</f>
        <v>0</v>
      </c>
      <c r="AW263">
        <f>'sortie (9)'!D30</f>
        <v>0</v>
      </c>
      <c r="AX263" t="str">
        <f t="shared" si="24"/>
        <v>0 0</v>
      </c>
      <c r="AY263" s="1">
        <f>'sortie (9)'!AH30</f>
        <v>0</v>
      </c>
      <c r="AZ263" s="1">
        <f>'sortie (9)'!AM30</f>
        <v>0</v>
      </c>
      <c r="BA263" s="1">
        <f>'sortie (9)'!AR30</f>
        <v>0</v>
      </c>
    </row>
    <row r="264" spans="2:53" x14ac:dyDescent="0.25">
      <c r="B264"/>
      <c r="D264"/>
      <c r="E264"/>
      <c r="F264"/>
      <c r="G264"/>
      <c r="H264"/>
      <c r="I264"/>
      <c r="J264"/>
      <c r="K264"/>
      <c r="L264"/>
      <c r="M264"/>
      <c r="N264"/>
      <c r="AT264" t="str">
        <f>'sortie (9)'!$D$2</f>
        <v>Bourges</v>
      </c>
      <c r="AU264" s="155">
        <f>'sortie (9)'!$D$3</f>
        <v>37684</v>
      </c>
      <c r="AV264">
        <f>'sortie (9)'!C31</f>
        <v>0</v>
      </c>
      <c r="AW264">
        <f>'sortie (9)'!D31</f>
        <v>0</v>
      </c>
      <c r="AX264" t="str">
        <f t="shared" si="24"/>
        <v>0 0</v>
      </c>
      <c r="AY264" s="1">
        <f>'sortie (9)'!AH31</f>
        <v>0</v>
      </c>
      <c r="AZ264" s="1">
        <f>'sortie (9)'!AM31</f>
        <v>0</v>
      </c>
      <c r="BA264" s="1">
        <f>'sortie (9)'!AR31</f>
        <v>0</v>
      </c>
    </row>
    <row r="265" spans="2:53" x14ac:dyDescent="0.25">
      <c r="B265"/>
      <c r="D265"/>
      <c r="E265"/>
      <c r="F265"/>
      <c r="G265"/>
      <c r="H265"/>
      <c r="I265"/>
      <c r="J265"/>
      <c r="K265"/>
      <c r="L265"/>
      <c r="M265"/>
      <c r="N265"/>
      <c r="AT265" t="str">
        <f>'sortie (9)'!$D$2</f>
        <v>Bourges</v>
      </c>
      <c r="AU265" s="155">
        <f>'sortie (9)'!$D$3</f>
        <v>37684</v>
      </c>
      <c r="AV265">
        <f>'sortie (9)'!C32</f>
        <v>0</v>
      </c>
      <c r="AW265">
        <f>'sortie (9)'!D32</f>
        <v>0</v>
      </c>
      <c r="AX265" t="str">
        <f t="shared" si="24"/>
        <v>0 0</v>
      </c>
      <c r="AY265" s="1">
        <f>'sortie (9)'!AH32</f>
        <v>0</v>
      </c>
      <c r="AZ265" s="1">
        <f>'sortie (9)'!AM32</f>
        <v>0</v>
      </c>
      <c r="BA265" s="1">
        <f>'sortie (9)'!AR32</f>
        <v>0</v>
      </c>
    </row>
    <row r="266" spans="2:53" x14ac:dyDescent="0.25">
      <c r="B266"/>
      <c r="D266"/>
      <c r="E266"/>
      <c r="F266"/>
      <c r="G266"/>
      <c r="H266"/>
      <c r="I266"/>
      <c r="J266"/>
      <c r="K266"/>
      <c r="L266"/>
      <c r="M266"/>
      <c r="N266"/>
      <c r="AT266" t="str">
        <f>'sortie (9)'!$D$2</f>
        <v>Bourges</v>
      </c>
      <c r="AU266" s="155">
        <f>'sortie (9)'!$D$3</f>
        <v>37684</v>
      </c>
      <c r="AV266">
        <f>'sortie (9)'!C33</f>
        <v>0</v>
      </c>
      <c r="AW266">
        <f>'sortie (9)'!D33</f>
        <v>0</v>
      </c>
      <c r="AX266" t="str">
        <f t="shared" si="24"/>
        <v>0 0</v>
      </c>
      <c r="AY266" s="1">
        <f>'sortie (9)'!AH33</f>
        <v>0</v>
      </c>
      <c r="AZ266" s="1">
        <f>'sortie (9)'!AM33</f>
        <v>0</v>
      </c>
      <c r="BA266" s="1">
        <f>'sortie (9)'!AR33</f>
        <v>0</v>
      </c>
    </row>
    <row r="267" spans="2:53" x14ac:dyDescent="0.25">
      <c r="B267"/>
      <c r="D267"/>
      <c r="E267"/>
      <c r="F267"/>
      <c r="G267"/>
      <c r="H267"/>
      <c r="I267"/>
      <c r="J267"/>
      <c r="K267"/>
      <c r="L267"/>
      <c r="M267"/>
      <c r="N267"/>
      <c r="AT267" t="str">
        <f>'sortie (9)'!$D$2</f>
        <v>Bourges</v>
      </c>
      <c r="AU267" s="155">
        <f>'sortie (9)'!$D$3</f>
        <v>37684</v>
      </c>
      <c r="AV267">
        <f>'sortie (9)'!C34</f>
        <v>0</v>
      </c>
      <c r="AW267">
        <f>'sortie (9)'!D34</f>
        <v>0</v>
      </c>
      <c r="AX267" t="str">
        <f t="shared" si="24"/>
        <v>0 0</v>
      </c>
      <c r="AY267" s="1">
        <f>'sortie (9)'!AH34</f>
        <v>0</v>
      </c>
      <c r="AZ267" s="1">
        <f>'sortie (9)'!AM34</f>
        <v>0</v>
      </c>
      <c r="BA267" s="1">
        <f>'sortie (9)'!AR34</f>
        <v>0</v>
      </c>
    </row>
    <row r="268" spans="2:53" x14ac:dyDescent="0.25">
      <c r="B268"/>
      <c r="D268"/>
      <c r="E268"/>
      <c r="F268"/>
      <c r="G268"/>
      <c r="H268"/>
      <c r="I268"/>
      <c r="J268"/>
      <c r="K268"/>
      <c r="L268"/>
      <c r="M268"/>
      <c r="N268"/>
      <c r="AT268" t="str">
        <f>'sortie (9)'!$D$2</f>
        <v>Bourges</v>
      </c>
      <c r="AU268" s="155">
        <f>'sortie (9)'!$D$3</f>
        <v>37684</v>
      </c>
      <c r="AV268">
        <f>'sortie (9)'!C35</f>
        <v>0</v>
      </c>
      <c r="AW268">
        <f>'sortie (9)'!D35</f>
        <v>0</v>
      </c>
      <c r="AX268" t="str">
        <f t="shared" si="24"/>
        <v>0 0</v>
      </c>
      <c r="AY268" s="1">
        <f>'sortie (9)'!AH35</f>
        <v>0</v>
      </c>
      <c r="AZ268" s="1">
        <f>'sortie (9)'!AM35</f>
        <v>0</v>
      </c>
      <c r="BA268" s="1">
        <f>'sortie (9)'!AR35</f>
        <v>0</v>
      </c>
    </row>
    <row r="269" spans="2:53" x14ac:dyDescent="0.25">
      <c r="B269"/>
      <c r="D269"/>
      <c r="E269"/>
      <c r="F269"/>
      <c r="G269"/>
      <c r="H269"/>
      <c r="I269"/>
      <c r="J269"/>
      <c r="K269"/>
      <c r="L269"/>
      <c r="M269"/>
      <c r="N269"/>
      <c r="AT269" t="str">
        <f>'sortie (9)'!$D$2</f>
        <v>Bourges</v>
      </c>
      <c r="AU269" s="155">
        <f>'sortie (9)'!$D$3</f>
        <v>37684</v>
      </c>
      <c r="AV269">
        <f>'sortie (9)'!C36</f>
        <v>0</v>
      </c>
      <c r="AW269">
        <f>'sortie (9)'!D36</f>
        <v>0</v>
      </c>
      <c r="AX269" t="str">
        <f t="shared" si="24"/>
        <v>0 0</v>
      </c>
      <c r="AY269" s="1">
        <f>'sortie (9)'!AH36</f>
        <v>0</v>
      </c>
      <c r="AZ269" s="1">
        <f>'sortie (9)'!AM36</f>
        <v>0</v>
      </c>
      <c r="BA269" s="1">
        <f>'sortie (9)'!AR36</f>
        <v>0</v>
      </c>
    </row>
    <row r="270" spans="2:53" x14ac:dyDescent="0.25">
      <c r="B270"/>
      <c r="D270"/>
      <c r="E270"/>
      <c r="F270"/>
      <c r="G270"/>
      <c r="H270"/>
      <c r="I270"/>
      <c r="J270"/>
      <c r="K270"/>
      <c r="L270"/>
      <c r="M270"/>
      <c r="N270"/>
      <c r="AT270" t="str">
        <f>'sortie (9)'!$D$2</f>
        <v>Bourges</v>
      </c>
      <c r="AU270" s="155">
        <f>'sortie (9)'!$D$3</f>
        <v>37684</v>
      </c>
      <c r="AV270">
        <f>'sortie (9)'!C37</f>
        <v>0</v>
      </c>
      <c r="AW270">
        <f>'sortie (9)'!D37</f>
        <v>0</v>
      </c>
      <c r="AX270" t="str">
        <f t="shared" si="24"/>
        <v>0 0</v>
      </c>
      <c r="AY270" s="1">
        <f>'sortie (9)'!AH37</f>
        <v>0</v>
      </c>
      <c r="AZ270" s="1">
        <f>'sortie (9)'!AM37</f>
        <v>0</v>
      </c>
      <c r="BA270" s="1">
        <f>'sortie (9)'!AR37</f>
        <v>0</v>
      </c>
    </row>
    <row r="271" spans="2:53" x14ac:dyDescent="0.25">
      <c r="B271"/>
      <c r="D271"/>
      <c r="E271"/>
      <c r="F271"/>
      <c r="G271"/>
      <c r="H271"/>
      <c r="I271"/>
      <c r="J271"/>
      <c r="K271"/>
      <c r="L271"/>
      <c r="M271"/>
      <c r="N271"/>
      <c r="AT271" t="str">
        <f>'sortie (9)'!$D$2</f>
        <v>Bourges</v>
      </c>
      <c r="AU271" s="155">
        <f>'sortie (9)'!$D$3</f>
        <v>37684</v>
      </c>
      <c r="AV271">
        <f>'sortie (9)'!C38</f>
        <v>0</v>
      </c>
      <c r="AW271">
        <f>'sortie (9)'!D38</f>
        <v>0</v>
      </c>
      <c r="AX271" t="str">
        <f t="shared" si="24"/>
        <v>0 0</v>
      </c>
      <c r="AY271" s="1">
        <f>'sortie (9)'!AH38</f>
        <v>0</v>
      </c>
      <c r="AZ271" s="1">
        <f>'sortie (9)'!AM38</f>
        <v>0</v>
      </c>
      <c r="BA271" s="1">
        <f>'sortie (9)'!AR38</f>
        <v>0</v>
      </c>
    </row>
    <row r="272" spans="2:53" x14ac:dyDescent="0.25">
      <c r="B272"/>
      <c r="D272"/>
      <c r="E272"/>
      <c r="F272"/>
      <c r="G272"/>
      <c r="H272"/>
      <c r="I272"/>
      <c r="J272"/>
      <c r="K272"/>
      <c r="L272"/>
      <c r="M272"/>
      <c r="N272"/>
      <c r="AT272" t="str">
        <f>'sortie (9)'!$D$2</f>
        <v>Bourges</v>
      </c>
      <c r="AU272" s="155">
        <f>'sortie (9)'!$D$3</f>
        <v>37684</v>
      </c>
      <c r="AV272">
        <f>'sortie (9)'!C39</f>
        <v>0</v>
      </c>
      <c r="AW272">
        <f>'sortie (9)'!D39</f>
        <v>0</v>
      </c>
      <c r="AX272" t="str">
        <f t="shared" si="24"/>
        <v>0 0</v>
      </c>
      <c r="AY272" s="1">
        <f>'sortie (9)'!AH39</f>
        <v>0</v>
      </c>
      <c r="AZ272" s="1">
        <f>'sortie (9)'!AM39</f>
        <v>0</v>
      </c>
      <c r="BA272" s="1">
        <f>'sortie (9)'!AR39</f>
        <v>0</v>
      </c>
    </row>
    <row r="273" spans="2:53" ht="15.75" thickBot="1" x14ac:dyDescent="0.3">
      <c r="B273"/>
      <c r="D273"/>
      <c r="E273"/>
      <c r="F273"/>
      <c r="G273"/>
      <c r="H273"/>
      <c r="I273"/>
      <c r="J273"/>
      <c r="K273"/>
      <c r="L273"/>
      <c r="M273"/>
      <c r="N273"/>
      <c r="AT273" s="157" t="str">
        <f>'sortie (9)'!$D$2</f>
        <v>Bourges</v>
      </c>
      <c r="AU273" s="158">
        <f>'sortie (9)'!$D$3</f>
        <v>37684</v>
      </c>
      <c r="AV273" s="157">
        <f>'sortie (9)'!C40</f>
        <v>0</v>
      </c>
      <c r="AW273" s="157">
        <f>'sortie (9)'!D40</f>
        <v>0</v>
      </c>
      <c r="AX273" s="157" t="str">
        <f t="shared" si="24"/>
        <v>0 0</v>
      </c>
      <c r="AY273" s="159">
        <f>'sortie (9)'!AH40</f>
        <v>0</v>
      </c>
      <c r="AZ273" s="159">
        <f>'sortie (9)'!AM40</f>
        <v>0</v>
      </c>
      <c r="BA273" s="159">
        <f>'sortie (9)'!AR40</f>
        <v>0</v>
      </c>
    </row>
    <row r="274" spans="2:53" ht="15.75" thickTop="1" x14ac:dyDescent="0.25">
      <c r="B274"/>
      <c r="D274"/>
      <c r="E274"/>
      <c r="F274"/>
      <c r="G274"/>
      <c r="H274"/>
      <c r="I274"/>
      <c r="J274"/>
      <c r="K274"/>
      <c r="L274"/>
      <c r="M274"/>
      <c r="N274"/>
      <c r="AT274" t="str">
        <f>'sortie (10)'!$D$2</f>
        <v>Bourges</v>
      </c>
      <c r="AU274" s="155">
        <f>'sortie (10)'!$D$3</f>
        <v>37684</v>
      </c>
      <c r="AV274">
        <f>'sortie (10)'!C11</f>
        <v>0</v>
      </c>
      <c r="AW274">
        <f>'sortie (10)'!D11</f>
        <v>0</v>
      </c>
      <c r="AX274" t="str">
        <f t="shared" si="24"/>
        <v>0 0</v>
      </c>
      <c r="AY274" s="179">
        <f>'sortie (10)'!AH11</f>
        <v>0</v>
      </c>
      <c r="AZ274" s="179">
        <f>'sortie (10)'!AM11</f>
        <v>0</v>
      </c>
      <c r="BA274" s="179">
        <f>'sortie (10)'!AR11</f>
        <v>0</v>
      </c>
    </row>
    <row r="275" spans="2:53" x14ac:dyDescent="0.25">
      <c r="B275"/>
      <c r="D275"/>
      <c r="E275"/>
      <c r="F275"/>
      <c r="G275"/>
      <c r="H275"/>
      <c r="I275"/>
      <c r="J275"/>
      <c r="K275"/>
      <c r="L275"/>
      <c r="M275"/>
      <c r="N275"/>
      <c r="AT275" t="str">
        <f>'sortie (10)'!$D$2</f>
        <v>Bourges</v>
      </c>
      <c r="AU275" s="155">
        <f>'sortie (10)'!$D$3</f>
        <v>37684</v>
      </c>
      <c r="AV275">
        <f>'sortie (10)'!C12</f>
        <v>0</v>
      </c>
      <c r="AW275">
        <f>'sortie (10)'!D12</f>
        <v>0</v>
      </c>
      <c r="AX275" t="str">
        <f t="shared" si="24"/>
        <v>0 0</v>
      </c>
      <c r="AY275" s="1">
        <f>'sortie (10)'!AH12</f>
        <v>0</v>
      </c>
      <c r="AZ275" s="1">
        <f>'sortie (10)'!AM12</f>
        <v>0</v>
      </c>
      <c r="BA275" s="1">
        <f>'sortie (10)'!AR12</f>
        <v>0</v>
      </c>
    </row>
    <row r="276" spans="2:53" x14ac:dyDescent="0.25">
      <c r="B276"/>
      <c r="D276"/>
      <c r="E276"/>
      <c r="F276"/>
      <c r="G276"/>
      <c r="H276"/>
      <c r="I276"/>
      <c r="J276"/>
      <c r="K276"/>
      <c r="L276"/>
      <c r="M276"/>
      <c r="N276"/>
      <c r="AT276" t="str">
        <f>'sortie (10)'!$D$2</f>
        <v>Bourges</v>
      </c>
      <c r="AU276" s="155">
        <f>'sortie (10)'!$D$3</f>
        <v>37684</v>
      </c>
      <c r="AV276">
        <f>'sortie (10)'!C13</f>
        <v>0</v>
      </c>
      <c r="AW276">
        <f>'sortie (10)'!D13</f>
        <v>0</v>
      </c>
      <c r="AX276" t="str">
        <f t="shared" si="24"/>
        <v>0 0</v>
      </c>
      <c r="AY276" s="1">
        <f>'sortie (10)'!AH13</f>
        <v>0</v>
      </c>
      <c r="AZ276" s="1">
        <f>'sortie (10)'!AM13</f>
        <v>0</v>
      </c>
      <c r="BA276" s="1">
        <f>'sortie (10)'!AR13</f>
        <v>0</v>
      </c>
    </row>
    <row r="277" spans="2:53" x14ac:dyDescent="0.25">
      <c r="B277"/>
      <c r="D277"/>
      <c r="E277"/>
      <c r="F277"/>
      <c r="G277"/>
      <c r="H277"/>
      <c r="I277"/>
      <c r="J277"/>
      <c r="K277"/>
      <c r="L277"/>
      <c r="M277"/>
      <c r="N277"/>
      <c r="AT277" t="str">
        <f>'sortie (10)'!$D$2</f>
        <v>Bourges</v>
      </c>
      <c r="AU277" s="155">
        <f>'sortie (10)'!$D$3</f>
        <v>37684</v>
      </c>
      <c r="AV277">
        <f>'sortie (10)'!C14</f>
        <v>0</v>
      </c>
      <c r="AW277">
        <f>'sortie (10)'!D14</f>
        <v>0</v>
      </c>
      <c r="AX277" t="str">
        <f t="shared" si="24"/>
        <v>0 0</v>
      </c>
      <c r="AY277" s="1">
        <f>'sortie (10)'!AH14</f>
        <v>0</v>
      </c>
      <c r="AZ277" s="1">
        <f>'sortie (10)'!AM14</f>
        <v>0</v>
      </c>
      <c r="BA277" s="1">
        <f>'sortie (10)'!AR14</f>
        <v>0</v>
      </c>
    </row>
    <row r="278" spans="2:53" x14ac:dyDescent="0.25">
      <c r="B278"/>
      <c r="D278"/>
      <c r="E278"/>
      <c r="F278"/>
      <c r="G278"/>
      <c r="H278"/>
      <c r="I278"/>
      <c r="J278"/>
      <c r="K278"/>
      <c r="L278"/>
      <c r="M278"/>
      <c r="N278"/>
      <c r="AT278" t="str">
        <f>'sortie (10)'!$D$2</f>
        <v>Bourges</v>
      </c>
      <c r="AU278" s="155">
        <f>'sortie (10)'!$D$3</f>
        <v>37684</v>
      </c>
      <c r="AV278">
        <f>'sortie (10)'!C15</f>
        <v>0</v>
      </c>
      <c r="AW278">
        <f>'sortie (10)'!D15</f>
        <v>0</v>
      </c>
      <c r="AX278" t="str">
        <f t="shared" si="24"/>
        <v>0 0</v>
      </c>
      <c r="AY278" s="1">
        <f>'sortie (10)'!AH15</f>
        <v>0</v>
      </c>
      <c r="AZ278" s="1">
        <f>'sortie (10)'!AM15</f>
        <v>0</v>
      </c>
      <c r="BA278" s="1">
        <f>'sortie (10)'!AR15</f>
        <v>0</v>
      </c>
    </row>
    <row r="279" spans="2:53" x14ac:dyDescent="0.25">
      <c r="B279"/>
      <c r="D279"/>
      <c r="E279"/>
      <c r="F279"/>
      <c r="G279"/>
      <c r="H279"/>
      <c r="I279"/>
      <c r="J279"/>
      <c r="K279"/>
      <c r="L279"/>
      <c r="M279"/>
      <c r="N279"/>
      <c r="AT279" t="str">
        <f>'sortie (10)'!$D$2</f>
        <v>Bourges</v>
      </c>
      <c r="AU279" s="155">
        <f>'sortie (10)'!$D$3</f>
        <v>37684</v>
      </c>
      <c r="AV279">
        <f>'sortie (10)'!C16</f>
        <v>0</v>
      </c>
      <c r="AW279">
        <f>'sortie (10)'!D16</f>
        <v>0</v>
      </c>
      <c r="AX279" t="str">
        <f t="shared" si="24"/>
        <v>0 0</v>
      </c>
      <c r="AY279" s="1">
        <f>'sortie (10)'!AH16</f>
        <v>0</v>
      </c>
      <c r="AZ279" s="1">
        <f>'sortie (10)'!AM16</f>
        <v>0</v>
      </c>
      <c r="BA279" s="1">
        <f>'sortie (10)'!AR16</f>
        <v>0</v>
      </c>
    </row>
    <row r="280" spans="2:53" x14ac:dyDescent="0.25">
      <c r="B280"/>
      <c r="D280"/>
      <c r="E280"/>
      <c r="F280"/>
      <c r="G280"/>
      <c r="H280"/>
      <c r="I280"/>
      <c r="J280"/>
      <c r="K280"/>
      <c r="L280"/>
      <c r="M280"/>
      <c r="N280"/>
      <c r="AT280" t="str">
        <f>'sortie (10)'!$D$2</f>
        <v>Bourges</v>
      </c>
      <c r="AU280" s="155">
        <f>'sortie (10)'!$D$3</f>
        <v>37684</v>
      </c>
      <c r="AV280">
        <f>'sortie (10)'!C17</f>
        <v>0</v>
      </c>
      <c r="AW280">
        <f>'sortie (10)'!D17</f>
        <v>0</v>
      </c>
      <c r="AX280" t="str">
        <f t="shared" si="24"/>
        <v>0 0</v>
      </c>
      <c r="AY280" s="1">
        <f>'sortie (10)'!AH17</f>
        <v>0</v>
      </c>
      <c r="AZ280" s="1">
        <f>'sortie (10)'!AM17</f>
        <v>0</v>
      </c>
      <c r="BA280" s="1">
        <f>'sortie (10)'!AR17</f>
        <v>0</v>
      </c>
    </row>
    <row r="281" spans="2:53" x14ac:dyDescent="0.25">
      <c r="B281"/>
      <c r="D281"/>
      <c r="E281"/>
      <c r="F281"/>
      <c r="G281"/>
      <c r="H281"/>
      <c r="I281"/>
      <c r="J281"/>
      <c r="K281"/>
      <c r="L281"/>
      <c r="M281"/>
      <c r="N281"/>
      <c r="AT281" t="str">
        <f>'sortie (10)'!$D$2</f>
        <v>Bourges</v>
      </c>
      <c r="AU281" s="155">
        <f>'sortie (10)'!$D$3</f>
        <v>37684</v>
      </c>
      <c r="AV281">
        <f>'sortie (10)'!C18</f>
        <v>0</v>
      </c>
      <c r="AW281">
        <f>'sortie (10)'!D18</f>
        <v>0</v>
      </c>
      <c r="AX281" t="str">
        <f t="shared" si="24"/>
        <v>0 0</v>
      </c>
      <c r="AY281" s="1">
        <f>'sortie (10)'!AH18</f>
        <v>0</v>
      </c>
      <c r="AZ281" s="1">
        <f>'sortie (10)'!AM18</f>
        <v>0</v>
      </c>
      <c r="BA281" s="1">
        <f>'sortie (10)'!AR18</f>
        <v>0</v>
      </c>
    </row>
    <row r="282" spans="2:53" x14ac:dyDescent="0.25">
      <c r="B282"/>
      <c r="D282"/>
      <c r="E282"/>
      <c r="F282"/>
      <c r="G282"/>
      <c r="H282"/>
      <c r="I282"/>
      <c r="J282"/>
      <c r="K282"/>
      <c r="L282"/>
      <c r="M282"/>
      <c r="N282"/>
      <c r="AT282" t="str">
        <f>'sortie (10)'!$D$2</f>
        <v>Bourges</v>
      </c>
      <c r="AU282" s="155">
        <f>'sortie (10)'!$D$3</f>
        <v>37684</v>
      </c>
      <c r="AV282">
        <f>'sortie (10)'!C19</f>
        <v>0</v>
      </c>
      <c r="AW282">
        <f>'sortie (10)'!D19</f>
        <v>0</v>
      </c>
      <c r="AX282" t="str">
        <f t="shared" si="24"/>
        <v>0 0</v>
      </c>
      <c r="AY282" s="1">
        <f>'sortie (10)'!AH19</f>
        <v>0</v>
      </c>
      <c r="AZ282" s="1">
        <f>'sortie (10)'!AM19</f>
        <v>0</v>
      </c>
      <c r="BA282" s="1">
        <f>'sortie (10)'!AR19</f>
        <v>0</v>
      </c>
    </row>
    <row r="283" spans="2:53" x14ac:dyDescent="0.25">
      <c r="B283"/>
      <c r="D283"/>
      <c r="E283"/>
      <c r="F283"/>
      <c r="G283"/>
      <c r="H283"/>
      <c r="I283"/>
      <c r="J283"/>
      <c r="K283"/>
      <c r="L283"/>
      <c r="M283"/>
      <c r="N283"/>
      <c r="AT283" t="str">
        <f>'sortie (10)'!$D$2</f>
        <v>Bourges</v>
      </c>
      <c r="AU283" s="155">
        <f>'sortie (10)'!$D$3</f>
        <v>37684</v>
      </c>
      <c r="AV283">
        <f>'sortie (10)'!C20</f>
        <v>0</v>
      </c>
      <c r="AW283">
        <f>'sortie (10)'!D20</f>
        <v>0</v>
      </c>
      <c r="AX283" t="str">
        <f t="shared" si="24"/>
        <v>0 0</v>
      </c>
      <c r="AY283" s="1">
        <f>'sortie (10)'!AH20</f>
        <v>0</v>
      </c>
      <c r="AZ283" s="1">
        <f>'sortie (10)'!AM20</f>
        <v>0</v>
      </c>
      <c r="BA283" s="1">
        <f>'sortie (10)'!AR20</f>
        <v>0</v>
      </c>
    </row>
    <row r="284" spans="2:53" x14ac:dyDescent="0.25">
      <c r="B284"/>
      <c r="D284"/>
      <c r="E284"/>
      <c r="F284"/>
      <c r="G284"/>
      <c r="H284"/>
      <c r="I284"/>
      <c r="J284"/>
      <c r="K284"/>
      <c r="L284"/>
      <c r="M284"/>
      <c r="N284"/>
      <c r="AT284" t="str">
        <f>'sortie (10)'!$D$2</f>
        <v>Bourges</v>
      </c>
      <c r="AU284" s="155">
        <f>'sortie (10)'!$D$3</f>
        <v>37684</v>
      </c>
      <c r="AV284">
        <f>'sortie (10)'!C21</f>
        <v>0</v>
      </c>
      <c r="AW284">
        <f>'sortie (10)'!D21</f>
        <v>0</v>
      </c>
      <c r="AX284" t="str">
        <f t="shared" si="24"/>
        <v>0 0</v>
      </c>
      <c r="AY284" s="1">
        <f>'sortie (10)'!AH21</f>
        <v>0</v>
      </c>
      <c r="AZ284" s="1">
        <f>'sortie (10)'!AM21</f>
        <v>0</v>
      </c>
      <c r="BA284" s="1">
        <f>'sortie (10)'!AR21</f>
        <v>0</v>
      </c>
    </row>
    <row r="285" spans="2:53" x14ac:dyDescent="0.25">
      <c r="B285"/>
      <c r="D285"/>
      <c r="E285"/>
      <c r="F285"/>
      <c r="G285"/>
      <c r="H285"/>
      <c r="I285"/>
      <c r="J285"/>
      <c r="K285"/>
      <c r="L285"/>
      <c r="M285"/>
      <c r="N285"/>
      <c r="AT285" t="str">
        <f>'sortie (10)'!$D$2</f>
        <v>Bourges</v>
      </c>
      <c r="AU285" s="155">
        <f>'sortie (10)'!$D$3</f>
        <v>37684</v>
      </c>
      <c r="AV285">
        <f>'sortie (10)'!C22</f>
        <v>0</v>
      </c>
      <c r="AW285">
        <f>'sortie (10)'!D22</f>
        <v>0</v>
      </c>
      <c r="AX285" t="str">
        <f t="shared" si="24"/>
        <v>0 0</v>
      </c>
      <c r="AY285" s="1">
        <f>'sortie (10)'!AH22</f>
        <v>0</v>
      </c>
      <c r="AZ285" s="1">
        <f>'sortie (10)'!AM22</f>
        <v>0</v>
      </c>
      <c r="BA285" s="1">
        <f>'sortie (10)'!AR22</f>
        <v>0</v>
      </c>
    </row>
    <row r="286" spans="2:53" x14ac:dyDescent="0.25">
      <c r="B286"/>
      <c r="D286"/>
      <c r="E286"/>
      <c r="F286"/>
      <c r="G286"/>
      <c r="H286"/>
      <c r="I286"/>
      <c r="J286"/>
      <c r="K286"/>
      <c r="L286"/>
      <c r="M286"/>
      <c r="N286"/>
      <c r="AT286" t="str">
        <f>'sortie (10)'!$D$2</f>
        <v>Bourges</v>
      </c>
      <c r="AU286" s="155">
        <f>'sortie (10)'!$D$3</f>
        <v>37684</v>
      </c>
      <c r="AV286">
        <f>'sortie (10)'!C23</f>
        <v>0</v>
      </c>
      <c r="AW286">
        <f>'sortie (10)'!D23</f>
        <v>0</v>
      </c>
      <c r="AX286" t="str">
        <f t="shared" si="24"/>
        <v>0 0</v>
      </c>
      <c r="AY286" s="179">
        <f>'sortie (10)'!AH23</f>
        <v>0</v>
      </c>
      <c r="AZ286" s="179">
        <f>'sortie (10)'!AM23</f>
        <v>0</v>
      </c>
      <c r="BA286" s="179">
        <f>'sortie (10)'!AR23</f>
        <v>0</v>
      </c>
    </row>
    <row r="287" spans="2:53" x14ac:dyDescent="0.25">
      <c r="B287"/>
      <c r="D287"/>
      <c r="E287"/>
      <c r="F287"/>
      <c r="G287"/>
      <c r="H287"/>
      <c r="I287"/>
      <c r="J287"/>
      <c r="K287"/>
      <c r="L287"/>
      <c r="M287"/>
      <c r="N287"/>
      <c r="AT287" t="str">
        <f>'sortie (10)'!$D$2</f>
        <v>Bourges</v>
      </c>
      <c r="AU287" s="155">
        <f>'sortie (10)'!$D$3</f>
        <v>37684</v>
      </c>
      <c r="AV287">
        <f>'sortie (10)'!C24</f>
        <v>0</v>
      </c>
      <c r="AW287">
        <f>'sortie (10)'!D24</f>
        <v>0</v>
      </c>
      <c r="AX287" t="str">
        <f t="shared" si="24"/>
        <v>0 0</v>
      </c>
      <c r="AY287" s="1">
        <f>'sortie (10)'!AH24</f>
        <v>0</v>
      </c>
      <c r="AZ287" s="1">
        <f>'sortie (10)'!AM24</f>
        <v>0</v>
      </c>
      <c r="BA287" s="1">
        <f>'sortie (10)'!AR24</f>
        <v>0</v>
      </c>
    </row>
    <row r="288" spans="2:53" x14ac:dyDescent="0.25">
      <c r="B288"/>
      <c r="D288"/>
      <c r="E288"/>
      <c r="F288"/>
      <c r="G288"/>
      <c r="H288"/>
      <c r="I288"/>
      <c r="J288"/>
      <c r="K288"/>
      <c r="L288"/>
      <c r="M288"/>
      <c r="N288"/>
      <c r="AT288" t="str">
        <f>'sortie (10)'!$D$2</f>
        <v>Bourges</v>
      </c>
      <c r="AU288" s="155">
        <f>'sortie (10)'!$D$3</f>
        <v>37684</v>
      </c>
      <c r="AV288">
        <f>'sortie (10)'!C25</f>
        <v>0</v>
      </c>
      <c r="AW288">
        <f>'sortie (10)'!D25</f>
        <v>0</v>
      </c>
      <c r="AX288" t="str">
        <f t="shared" si="24"/>
        <v>0 0</v>
      </c>
      <c r="AY288" s="1">
        <f>'sortie (10)'!AH25</f>
        <v>0</v>
      </c>
      <c r="AZ288" s="1">
        <f>'sortie (10)'!AM25</f>
        <v>0</v>
      </c>
      <c r="BA288" s="1">
        <f>'sortie (10)'!AR25</f>
        <v>0</v>
      </c>
    </row>
    <row r="289" spans="2:53" x14ac:dyDescent="0.25">
      <c r="B289"/>
      <c r="D289"/>
      <c r="E289"/>
      <c r="F289"/>
      <c r="G289"/>
      <c r="H289"/>
      <c r="I289"/>
      <c r="J289"/>
      <c r="K289"/>
      <c r="L289"/>
      <c r="M289"/>
      <c r="N289"/>
      <c r="AT289" t="str">
        <f>'sortie (10)'!$D$2</f>
        <v>Bourges</v>
      </c>
      <c r="AU289" s="155">
        <f>'sortie (10)'!$D$3</f>
        <v>37684</v>
      </c>
      <c r="AV289">
        <f>'sortie (10)'!C26</f>
        <v>0</v>
      </c>
      <c r="AW289">
        <f>'sortie (10)'!D26</f>
        <v>0</v>
      </c>
      <c r="AX289" t="str">
        <f t="shared" si="24"/>
        <v>0 0</v>
      </c>
      <c r="AY289" s="1">
        <f>'sortie (10)'!AH26</f>
        <v>0</v>
      </c>
      <c r="AZ289" s="1">
        <f>'sortie (10)'!AM26</f>
        <v>0</v>
      </c>
      <c r="BA289" s="1">
        <f>'sortie (10)'!AR26</f>
        <v>0</v>
      </c>
    </row>
    <row r="290" spans="2:53" x14ac:dyDescent="0.25">
      <c r="B290"/>
      <c r="D290"/>
      <c r="E290"/>
      <c r="F290"/>
      <c r="G290"/>
      <c r="H290"/>
      <c r="I290"/>
      <c r="J290"/>
      <c r="K290"/>
      <c r="L290"/>
      <c r="M290"/>
      <c r="N290"/>
      <c r="AT290" t="str">
        <f>'sortie (10)'!$D$2</f>
        <v>Bourges</v>
      </c>
      <c r="AU290" s="155">
        <f>'sortie (10)'!$D$3</f>
        <v>37684</v>
      </c>
      <c r="AV290">
        <f>'sortie (10)'!C27</f>
        <v>0</v>
      </c>
      <c r="AW290">
        <f>'sortie (10)'!D27</f>
        <v>0</v>
      </c>
      <c r="AX290" t="str">
        <f t="shared" si="24"/>
        <v>0 0</v>
      </c>
      <c r="AY290" s="1">
        <f>'sortie (10)'!AH27</f>
        <v>0</v>
      </c>
      <c r="AZ290" s="1">
        <f>'sortie (10)'!AM27</f>
        <v>0</v>
      </c>
      <c r="BA290" s="1">
        <f>'sortie (10)'!AR27</f>
        <v>0</v>
      </c>
    </row>
    <row r="291" spans="2:53" x14ac:dyDescent="0.25">
      <c r="B291"/>
      <c r="D291"/>
      <c r="E291"/>
      <c r="F291"/>
      <c r="G291"/>
      <c r="H291"/>
      <c r="I291"/>
      <c r="J291"/>
      <c r="K291"/>
      <c r="L291"/>
      <c r="M291"/>
      <c r="N291"/>
      <c r="AT291" t="str">
        <f>'sortie (10)'!$D$2</f>
        <v>Bourges</v>
      </c>
      <c r="AU291" s="155">
        <f>'sortie (10)'!$D$3</f>
        <v>37684</v>
      </c>
      <c r="AV291">
        <f>'sortie (10)'!C28</f>
        <v>0</v>
      </c>
      <c r="AW291">
        <f>'sortie (10)'!D28</f>
        <v>0</v>
      </c>
      <c r="AX291" t="str">
        <f t="shared" si="24"/>
        <v>0 0</v>
      </c>
      <c r="AY291" s="1">
        <f>'sortie (10)'!AH28</f>
        <v>0</v>
      </c>
      <c r="AZ291" s="1">
        <f>'sortie (10)'!AM28</f>
        <v>0</v>
      </c>
      <c r="BA291" s="1">
        <f>'sortie (10)'!AR28</f>
        <v>0</v>
      </c>
    </row>
    <row r="292" spans="2:53" x14ac:dyDescent="0.25">
      <c r="B292"/>
      <c r="D292"/>
      <c r="E292"/>
      <c r="F292"/>
      <c r="G292"/>
      <c r="H292"/>
      <c r="I292"/>
      <c r="J292"/>
      <c r="K292"/>
      <c r="L292"/>
      <c r="M292"/>
      <c r="N292"/>
      <c r="AT292" t="str">
        <f>'sortie (10)'!$D$2</f>
        <v>Bourges</v>
      </c>
      <c r="AU292" s="155">
        <f>'sortie (10)'!$D$3</f>
        <v>37684</v>
      </c>
      <c r="AV292">
        <f>'sortie (10)'!C29</f>
        <v>0</v>
      </c>
      <c r="AW292">
        <f>'sortie (10)'!D29</f>
        <v>0</v>
      </c>
      <c r="AX292" t="str">
        <f t="shared" si="24"/>
        <v>0 0</v>
      </c>
      <c r="AY292" s="1">
        <f>'sortie (10)'!AH29</f>
        <v>0</v>
      </c>
      <c r="AZ292" s="1">
        <f>'sortie (10)'!AM29</f>
        <v>0</v>
      </c>
      <c r="BA292" s="1">
        <f>'sortie (10)'!AR29</f>
        <v>0</v>
      </c>
    </row>
    <row r="293" spans="2:53" x14ac:dyDescent="0.25">
      <c r="B293"/>
      <c r="D293"/>
      <c r="E293"/>
      <c r="F293"/>
      <c r="G293"/>
      <c r="H293"/>
      <c r="I293"/>
      <c r="J293"/>
      <c r="K293"/>
      <c r="L293"/>
      <c r="M293"/>
      <c r="N293"/>
      <c r="AT293" t="str">
        <f>'sortie (10)'!$D$2</f>
        <v>Bourges</v>
      </c>
      <c r="AU293" s="155">
        <f>'sortie (10)'!$D$3</f>
        <v>37684</v>
      </c>
      <c r="AV293">
        <f>'sortie (10)'!C30</f>
        <v>0</v>
      </c>
      <c r="AW293">
        <f>'sortie (10)'!D30</f>
        <v>0</v>
      </c>
      <c r="AX293" t="str">
        <f t="shared" si="24"/>
        <v>0 0</v>
      </c>
      <c r="AY293" s="1">
        <f>'sortie (10)'!AH30</f>
        <v>0</v>
      </c>
      <c r="AZ293" s="1">
        <f>'sortie (10)'!AM30</f>
        <v>0</v>
      </c>
      <c r="BA293" s="1">
        <f>'sortie (10)'!AR30</f>
        <v>0</v>
      </c>
    </row>
    <row r="294" spans="2:53" x14ac:dyDescent="0.25">
      <c r="B294"/>
      <c r="D294"/>
      <c r="E294"/>
      <c r="F294"/>
      <c r="G294"/>
      <c r="H294"/>
      <c r="I294"/>
      <c r="J294"/>
      <c r="K294"/>
      <c r="L294"/>
      <c r="M294"/>
      <c r="N294"/>
      <c r="AT294" t="str">
        <f>'sortie (10)'!$D$2</f>
        <v>Bourges</v>
      </c>
      <c r="AU294" s="155">
        <f>'sortie (10)'!$D$3</f>
        <v>37684</v>
      </c>
      <c r="AV294">
        <f>'sortie (10)'!C31</f>
        <v>0</v>
      </c>
      <c r="AW294">
        <f>'sortie (10)'!D31</f>
        <v>0</v>
      </c>
      <c r="AX294" t="str">
        <f t="shared" si="24"/>
        <v>0 0</v>
      </c>
      <c r="AY294" s="1">
        <f>'sortie (10)'!AH31</f>
        <v>0</v>
      </c>
      <c r="AZ294" s="1">
        <f>'sortie (10)'!AM31</f>
        <v>0</v>
      </c>
      <c r="BA294" s="1">
        <f>'sortie (10)'!AR31</f>
        <v>0</v>
      </c>
    </row>
    <row r="295" spans="2:53" x14ac:dyDescent="0.25">
      <c r="B295"/>
      <c r="D295"/>
      <c r="E295"/>
      <c r="F295"/>
      <c r="G295"/>
      <c r="H295"/>
      <c r="I295"/>
      <c r="J295"/>
      <c r="K295"/>
      <c r="L295"/>
      <c r="M295"/>
      <c r="N295"/>
      <c r="AT295" t="str">
        <f>'sortie (10)'!$D$2</f>
        <v>Bourges</v>
      </c>
      <c r="AU295" s="155">
        <f>'sortie (10)'!$D$3</f>
        <v>37684</v>
      </c>
      <c r="AV295">
        <f>'sortie (10)'!C32</f>
        <v>0</v>
      </c>
      <c r="AW295">
        <f>'sortie (10)'!D32</f>
        <v>0</v>
      </c>
      <c r="AX295" t="str">
        <f t="shared" si="24"/>
        <v>0 0</v>
      </c>
      <c r="AY295" s="1">
        <f>'sortie (10)'!AH32</f>
        <v>0</v>
      </c>
      <c r="AZ295" s="1">
        <f>'sortie (10)'!AM32</f>
        <v>0</v>
      </c>
      <c r="BA295" s="1">
        <f>'sortie (10)'!AR32</f>
        <v>0</v>
      </c>
    </row>
    <row r="296" spans="2:53" x14ac:dyDescent="0.25">
      <c r="B296"/>
      <c r="D296"/>
      <c r="E296"/>
      <c r="F296"/>
      <c r="G296"/>
      <c r="H296"/>
      <c r="I296"/>
      <c r="J296"/>
      <c r="K296"/>
      <c r="L296"/>
      <c r="M296"/>
      <c r="N296"/>
      <c r="AT296" t="str">
        <f>'sortie (10)'!$D$2</f>
        <v>Bourges</v>
      </c>
      <c r="AU296" s="155">
        <f>'sortie (10)'!$D$3</f>
        <v>37684</v>
      </c>
      <c r="AV296">
        <f>'sortie (10)'!C33</f>
        <v>0</v>
      </c>
      <c r="AW296">
        <f>'sortie (10)'!D33</f>
        <v>0</v>
      </c>
      <c r="AX296" t="str">
        <f t="shared" si="24"/>
        <v>0 0</v>
      </c>
      <c r="AY296" s="1">
        <f>'sortie (10)'!AH33</f>
        <v>0</v>
      </c>
      <c r="AZ296" s="1">
        <f>'sortie (10)'!AM33</f>
        <v>0</v>
      </c>
      <c r="BA296" s="1">
        <f>'sortie (10)'!AR33</f>
        <v>0</v>
      </c>
    </row>
    <row r="297" spans="2:53" x14ac:dyDescent="0.25">
      <c r="B297"/>
      <c r="D297"/>
      <c r="E297"/>
      <c r="F297"/>
      <c r="G297"/>
      <c r="H297"/>
      <c r="I297"/>
      <c r="J297"/>
      <c r="K297"/>
      <c r="L297"/>
      <c r="M297"/>
      <c r="N297"/>
      <c r="AT297" t="str">
        <f>'sortie (10)'!$D$2</f>
        <v>Bourges</v>
      </c>
      <c r="AU297" s="155">
        <f>'sortie (10)'!$D$3</f>
        <v>37684</v>
      </c>
      <c r="AV297">
        <f>'sortie (10)'!C34</f>
        <v>0</v>
      </c>
      <c r="AW297">
        <f>'sortie (10)'!D34</f>
        <v>0</v>
      </c>
      <c r="AX297" t="str">
        <f t="shared" si="24"/>
        <v>0 0</v>
      </c>
      <c r="AY297" s="1">
        <f>'sortie (10)'!AH34</f>
        <v>0</v>
      </c>
      <c r="AZ297" s="1">
        <f>'sortie (10)'!AM34</f>
        <v>0</v>
      </c>
      <c r="BA297" s="1">
        <f>'sortie (10)'!AR34</f>
        <v>0</v>
      </c>
    </row>
    <row r="298" spans="2:53" x14ac:dyDescent="0.25">
      <c r="B298"/>
      <c r="D298"/>
      <c r="E298"/>
      <c r="F298"/>
      <c r="G298"/>
      <c r="H298"/>
      <c r="I298"/>
      <c r="J298"/>
      <c r="K298"/>
      <c r="L298"/>
      <c r="M298"/>
      <c r="N298"/>
      <c r="AT298" t="str">
        <f>'sortie (10)'!$D$2</f>
        <v>Bourges</v>
      </c>
      <c r="AU298" s="155">
        <f>'sortie (10)'!$D$3</f>
        <v>37684</v>
      </c>
      <c r="AV298">
        <f>'sortie (10)'!C35</f>
        <v>0</v>
      </c>
      <c r="AW298">
        <f>'sortie (10)'!D35</f>
        <v>0</v>
      </c>
      <c r="AX298" t="str">
        <f t="shared" si="24"/>
        <v>0 0</v>
      </c>
      <c r="AY298" s="1">
        <f>'sortie (10)'!AH35</f>
        <v>0</v>
      </c>
      <c r="AZ298" s="1">
        <f>'sortie (10)'!AM35</f>
        <v>0</v>
      </c>
      <c r="BA298" s="1">
        <f>'sortie (10)'!AR35</f>
        <v>0</v>
      </c>
    </row>
    <row r="299" spans="2:53" x14ac:dyDescent="0.25">
      <c r="B299"/>
      <c r="D299"/>
      <c r="E299"/>
      <c r="F299"/>
      <c r="G299"/>
      <c r="H299"/>
      <c r="I299"/>
      <c r="J299"/>
      <c r="K299"/>
      <c r="L299"/>
      <c r="M299"/>
      <c r="N299"/>
      <c r="AT299" t="str">
        <f>'sortie (10)'!$D$2</f>
        <v>Bourges</v>
      </c>
      <c r="AU299" s="155">
        <f>'sortie (10)'!$D$3</f>
        <v>37684</v>
      </c>
      <c r="AV299">
        <f>'sortie (10)'!C36</f>
        <v>0</v>
      </c>
      <c r="AW299">
        <f>'sortie (10)'!D36</f>
        <v>0</v>
      </c>
      <c r="AX299" t="str">
        <f t="shared" si="24"/>
        <v>0 0</v>
      </c>
      <c r="AY299" s="1">
        <f>'sortie (10)'!AH36</f>
        <v>0</v>
      </c>
      <c r="AZ299" s="1">
        <f>'sortie (10)'!AM36</f>
        <v>0</v>
      </c>
      <c r="BA299" s="1">
        <f>'sortie (10)'!AR36</f>
        <v>0</v>
      </c>
    </row>
    <row r="300" spans="2:53" x14ac:dyDescent="0.25">
      <c r="B300"/>
      <c r="D300"/>
      <c r="E300"/>
      <c r="F300"/>
      <c r="G300"/>
      <c r="H300"/>
      <c r="I300"/>
      <c r="J300"/>
      <c r="K300"/>
      <c r="L300"/>
      <c r="M300"/>
      <c r="N300"/>
      <c r="AT300" t="str">
        <f>'sortie (10)'!$D$2</f>
        <v>Bourges</v>
      </c>
      <c r="AU300" s="155">
        <f>'sortie (10)'!$D$3</f>
        <v>37684</v>
      </c>
      <c r="AV300">
        <f>'sortie (10)'!C37</f>
        <v>0</v>
      </c>
      <c r="AW300">
        <f>'sortie (10)'!D37</f>
        <v>0</v>
      </c>
      <c r="AX300" t="str">
        <f t="shared" si="24"/>
        <v>0 0</v>
      </c>
      <c r="AY300" s="1">
        <f>'sortie (10)'!AH37</f>
        <v>0</v>
      </c>
      <c r="AZ300" s="1">
        <f>'sortie (10)'!AM37</f>
        <v>0</v>
      </c>
      <c r="BA300" s="1">
        <f>'sortie (10)'!AR37</f>
        <v>0</v>
      </c>
    </row>
    <row r="301" spans="2:53" x14ac:dyDescent="0.25">
      <c r="B301"/>
      <c r="D301"/>
      <c r="E301"/>
      <c r="F301"/>
      <c r="G301"/>
      <c r="H301"/>
      <c r="I301"/>
      <c r="J301"/>
      <c r="K301"/>
      <c r="L301"/>
      <c r="M301"/>
      <c r="N301"/>
      <c r="AT301" t="str">
        <f>'sortie (10)'!$D$2</f>
        <v>Bourges</v>
      </c>
      <c r="AU301" s="155">
        <f>'sortie (10)'!$D$3</f>
        <v>37684</v>
      </c>
      <c r="AV301">
        <f>'sortie (10)'!C38</f>
        <v>0</v>
      </c>
      <c r="AW301">
        <f>'sortie (10)'!D38</f>
        <v>0</v>
      </c>
      <c r="AX301" t="str">
        <f t="shared" si="24"/>
        <v>0 0</v>
      </c>
      <c r="AY301" s="1">
        <f>'sortie (10)'!AH38</f>
        <v>0</v>
      </c>
      <c r="AZ301" s="1">
        <f>'sortie (10)'!AM38</f>
        <v>0</v>
      </c>
      <c r="BA301" s="1">
        <f>'sortie (10)'!AR38</f>
        <v>0</v>
      </c>
    </row>
    <row r="302" spans="2:53" x14ac:dyDescent="0.25">
      <c r="B302"/>
      <c r="D302"/>
      <c r="E302"/>
      <c r="F302"/>
      <c r="G302"/>
      <c r="H302"/>
      <c r="I302"/>
      <c r="J302"/>
      <c r="K302"/>
      <c r="L302"/>
      <c r="M302"/>
      <c r="N302"/>
      <c r="AT302" t="str">
        <f>'sortie (10)'!$D$2</f>
        <v>Bourges</v>
      </c>
      <c r="AU302" s="155">
        <f>'sortie (10)'!$D$3</f>
        <v>37684</v>
      </c>
      <c r="AV302">
        <f>'sortie (10)'!C39</f>
        <v>0</v>
      </c>
      <c r="AW302">
        <f>'sortie (10)'!D39</f>
        <v>0</v>
      </c>
      <c r="AX302" t="str">
        <f t="shared" si="24"/>
        <v>0 0</v>
      </c>
      <c r="AY302" s="1">
        <f>'sortie (10)'!AH39</f>
        <v>0</v>
      </c>
      <c r="AZ302" s="1">
        <f>'sortie (10)'!AM39</f>
        <v>0</v>
      </c>
      <c r="BA302" s="1">
        <f>'sortie (10)'!AR39</f>
        <v>0</v>
      </c>
    </row>
    <row r="303" spans="2:53" x14ac:dyDescent="0.25">
      <c r="B303"/>
      <c r="D303"/>
      <c r="E303"/>
      <c r="F303"/>
      <c r="G303"/>
      <c r="H303"/>
      <c r="I303"/>
      <c r="J303"/>
      <c r="K303"/>
      <c r="L303"/>
      <c r="M303"/>
      <c r="N303"/>
      <c r="AT303" t="str">
        <f>'sortie (10)'!$D$2</f>
        <v>Bourges</v>
      </c>
      <c r="AU303" s="155">
        <f>'sortie (10)'!$D$3</f>
        <v>37684</v>
      </c>
      <c r="AV303">
        <f>'sortie (10)'!C40</f>
        <v>0</v>
      </c>
      <c r="AW303">
        <f>'sortie (10)'!D40</f>
        <v>0</v>
      </c>
      <c r="AX303" t="str">
        <f t="shared" si="24"/>
        <v>0 0</v>
      </c>
      <c r="AY303" s="1">
        <f>'sortie (10)'!AH40</f>
        <v>0</v>
      </c>
      <c r="AZ303" s="1">
        <f>'sortie (10)'!AM40</f>
        <v>0</v>
      </c>
      <c r="BA303" s="1">
        <f>'sortie (10)'!AR40</f>
        <v>0</v>
      </c>
    </row>
  </sheetData>
  <mergeCells count="1">
    <mergeCell ref="AY2:BA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Classement">
                <anchor moveWithCells="1" sizeWithCells="1">
                  <from>
                    <xdr:col>2</xdr:col>
                    <xdr:colOff>142875</xdr:colOff>
                    <xdr:row>0</xdr:row>
                    <xdr:rowOff>38100</xdr:rowOff>
                  </from>
                  <to>
                    <xdr:col>3</xdr:col>
                    <xdr:colOff>666750</xdr:colOff>
                    <xdr:row>0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3678-1891-4E18-B10D-7D0F4E223791}">
  <sheetPr codeName="Feuil12"/>
  <dimension ref="A1:AD303"/>
  <sheetViews>
    <sheetView showGridLines="0" showZeros="0" zoomScale="80" zoomScaleNormal="80" workbookViewId="0">
      <selection activeCell="E5" sqref="E5"/>
    </sheetView>
  </sheetViews>
  <sheetFormatPr baseColWidth="10" defaultColWidth="11.42578125" defaultRowHeight="15" x14ac:dyDescent="0.25"/>
  <cols>
    <col min="1" max="1" width="3.140625" customWidth="1"/>
    <col min="2" max="2" width="4.28515625" style="171" customWidth="1"/>
    <col min="3" max="3" width="28" customWidth="1"/>
    <col min="4" max="4" width="11.5703125" style="1" customWidth="1"/>
    <col min="5" max="14" width="14.42578125" style="1" customWidth="1"/>
    <col min="24" max="24" width="11.7109375" bestFit="1" customWidth="1"/>
    <col min="25" max="25" width="20.140625" customWidth="1"/>
    <col min="26" max="26" width="21.5703125" customWidth="1"/>
    <col min="27" max="27" width="37.28515625" customWidth="1"/>
  </cols>
  <sheetData>
    <row r="1" spans="1:30" ht="45.95" customHeight="1" x14ac:dyDescent="0.25">
      <c r="Y1" s="2"/>
    </row>
    <row r="2" spans="1:30" ht="30" x14ac:dyDescent="0.25">
      <c r="A2" s="1"/>
      <c r="C2" s="171" t="s">
        <v>11</v>
      </c>
      <c r="D2" s="169"/>
      <c r="E2" s="173" t="str">
        <f>W4</f>
        <v>Bourges</v>
      </c>
      <c r="F2" s="173" t="str">
        <f>W34</f>
        <v>Cognac</v>
      </c>
      <c r="G2" s="173" t="str">
        <f>W64</f>
        <v>Royan La Palmyre</v>
      </c>
      <c r="H2" s="173" t="str">
        <f>W94</f>
        <v>Royan</v>
      </c>
      <c r="I2" s="173" t="str">
        <f>W124</f>
        <v>Bourges</v>
      </c>
      <c r="J2" s="173" t="str">
        <f>W154</f>
        <v>Bourges</v>
      </c>
      <c r="K2" s="173" t="str">
        <f>W184</f>
        <v>Bourges</v>
      </c>
      <c r="L2" s="173" t="str">
        <f>W214</f>
        <v>Bourges</v>
      </c>
      <c r="M2" s="173" t="str">
        <f>W244</f>
        <v>Bourges</v>
      </c>
      <c r="N2" s="173" t="str">
        <f>W274</f>
        <v>Bourges</v>
      </c>
      <c r="W2" s="160"/>
      <c r="X2" s="160"/>
      <c r="Y2" s="160"/>
      <c r="Z2" s="160"/>
      <c r="AA2" s="160"/>
      <c r="AB2" s="228" t="s">
        <v>12</v>
      </c>
      <c r="AC2" s="228"/>
      <c r="AD2" s="228"/>
    </row>
    <row r="3" spans="1:30" ht="15.75" thickBot="1" x14ac:dyDescent="0.3">
      <c r="A3" s="156"/>
      <c r="B3" s="172"/>
      <c r="C3" s="172" t="s">
        <v>21</v>
      </c>
      <c r="D3" s="170" t="s">
        <v>14</v>
      </c>
      <c r="E3" s="165">
        <f>X4</f>
        <v>44989</v>
      </c>
      <c r="F3" s="165">
        <f>X34</f>
        <v>45052</v>
      </c>
      <c r="G3" s="165">
        <f>X64</f>
        <v>44688</v>
      </c>
      <c r="H3" s="165">
        <f>X94</f>
        <v>45054</v>
      </c>
      <c r="I3" s="165">
        <f>X125</f>
        <v>37684</v>
      </c>
      <c r="J3" s="165">
        <f>X155</f>
        <v>37684</v>
      </c>
      <c r="K3" s="165">
        <f>X185</f>
        <v>37684</v>
      </c>
      <c r="L3" s="165">
        <f>X215</f>
        <v>37684</v>
      </c>
      <c r="M3" s="165">
        <f>X245</f>
        <v>37684</v>
      </c>
      <c r="N3" s="165">
        <f>X275</f>
        <v>37684</v>
      </c>
      <c r="W3" s="161" t="s">
        <v>15</v>
      </c>
      <c r="X3" s="161" t="s">
        <v>16</v>
      </c>
      <c r="Y3" s="161" t="s">
        <v>17</v>
      </c>
      <c r="Z3" s="161" t="s">
        <v>18</v>
      </c>
      <c r="AA3" s="161" t="s">
        <v>19</v>
      </c>
      <c r="AB3" s="162" t="s">
        <v>13</v>
      </c>
      <c r="AC3" s="162" t="s">
        <v>20</v>
      </c>
      <c r="AD3" s="162" t="s">
        <v>21</v>
      </c>
    </row>
    <row r="4" spans="1:30" ht="15.75" thickTop="1" x14ac:dyDescent="0.25">
      <c r="B4" s="166">
        <v>1</v>
      </c>
      <c r="C4" s="163" t="s">
        <v>30</v>
      </c>
      <c r="D4" s="166">
        <f t="shared" ref="D4:D35" si="0">SUM(E4:N4)</f>
        <v>102</v>
      </c>
      <c r="E4" s="164">
        <f t="shared" ref="E4:N13" si="1">SUMIFS(IF($C$3="NET",$AB$4:$AB$303,IF($C$3="BRUT",$AC$4:$AC$303,$AD$4:$AD$303)),$W$4:$W$303,E$2,$X$4:$X$303,E$3,$AA$4:$AA$303,$C4)</f>
        <v>30</v>
      </c>
      <c r="F4" s="164">
        <f t="shared" si="1"/>
        <v>30</v>
      </c>
      <c r="G4" s="164">
        <f t="shared" si="1"/>
        <v>17</v>
      </c>
      <c r="H4" s="164">
        <f t="shared" si="1"/>
        <v>25</v>
      </c>
      <c r="I4" s="164">
        <f t="shared" si="1"/>
        <v>0</v>
      </c>
      <c r="J4" s="164">
        <f t="shared" si="1"/>
        <v>0</v>
      </c>
      <c r="K4" s="164">
        <f t="shared" si="1"/>
        <v>0</v>
      </c>
      <c r="L4" s="164">
        <f t="shared" si="1"/>
        <v>0</v>
      </c>
      <c r="M4" s="164">
        <f t="shared" si="1"/>
        <v>0</v>
      </c>
      <c r="N4" s="164">
        <f t="shared" si="1"/>
        <v>0</v>
      </c>
      <c r="W4" t="str">
        <f>'Bourges 04-03'!$D$2</f>
        <v>Bourges</v>
      </c>
      <c r="X4" s="155">
        <f>'Bourges 04-03'!$D$3</f>
        <v>44989</v>
      </c>
      <c r="Y4" t="str">
        <f>'Bourges 04-03'!C11</f>
        <v>HERRAULT</v>
      </c>
      <c r="Z4" t="str">
        <f>'Bourges 04-03'!D11</f>
        <v>Sébastien</v>
      </c>
      <c r="AA4" t="str">
        <f t="shared" ref="AA4:AA35" si="2">CONCATENATE(Y4," ",Z4)</f>
        <v>HERRAULT Sébastien</v>
      </c>
      <c r="AB4" s="1">
        <f>'Bourges 04-03'!AH11</f>
        <v>15</v>
      </c>
      <c r="AC4" s="1">
        <f>'Bourges 04-03'!AM11</f>
        <v>30</v>
      </c>
      <c r="AD4" s="1">
        <f>'Bourges 04-03'!AR11</f>
        <v>30</v>
      </c>
    </row>
    <row r="5" spans="1:30" x14ac:dyDescent="0.25">
      <c r="B5" s="167">
        <v>2</v>
      </c>
      <c r="C5" s="185" t="s">
        <v>25</v>
      </c>
      <c r="D5" s="167">
        <f t="shared" si="0"/>
        <v>74</v>
      </c>
      <c r="E5" s="168">
        <f t="shared" si="1"/>
        <v>17</v>
      </c>
      <c r="F5" s="168">
        <f t="shared" si="1"/>
        <v>20</v>
      </c>
      <c r="G5" s="168">
        <f t="shared" si="1"/>
        <v>27</v>
      </c>
      <c r="H5" s="168">
        <f t="shared" si="1"/>
        <v>10</v>
      </c>
      <c r="I5" s="168">
        <f t="shared" si="1"/>
        <v>0</v>
      </c>
      <c r="J5" s="168">
        <f t="shared" si="1"/>
        <v>0</v>
      </c>
      <c r="K5" s="168">
        <f t="shared" si="1"/>
        <v>0</v>
      </c>
      <c r="L5" s="168">
        <f t="shared" si="1"/>
        <v>0</v>
      </c>
      <c r="M5" s="168">
        <f t="shared" si="1"/>
        <v>0</v>
      </c>
      <c r="N5" s="168">
        <f t="shared" si="1"/>
        <v>0</v>
      </c>
      <c r="W5" t="str">
        <f>'Bourges 04-03'!$D$2</f>
        <v>Bourges</v>
      </c>
      <c r="X5" s="155">
        <f>'Bourges 04-03'!$D$3</f>
        <v>44989</v>
      </c>
      <c r="Y5" t="str">
        <f>'Bourges 04-03'!C12</f>
        <v>VERRIER</v>
      </c>
      <c r="Z5" t="str">
        <f>'Bourges 04-03'!D12</f>
        <v>Alexandre</v>
      </c>
      <c r="AA5" t="str">
        <f t="shared" si="2"/>
        <v>VERRIER Alexandre</v>
      </c>
      <c r="AB5" s="1">
        <f>'Bourges 04-03'!AH12</f>
        <v>20</v>
      </c>
      <c r="AC5" s="1">
        <f>'Bourges 04-03'!AM12</f>
        <v>25</v>
      </c>
      <c r="AD5" s="1">
        <f>'Bourges 04-03'!AR12</f>
        <v>25</v>
      </c>
    </row>
    <row r="6" spans="1:30" x14ac:dyDescent="0.25">
      <c r="B6" s="167">
        <v>3</v>
      </c>
      <c r="C6" t="s">
        <v>32</v>
      </c>
      <c r="D6" s="167">
        <f t="shared" si="0"/>
        <v>70</v>
      </c>
      <c r="E6" s="168">
        <f t="shared" si="1"/>
        <v>25</v>
      </c>
      <c r="F6" s="168">
        <f t="shared" si="1"/>
        <v>20</v>
      </c>
      <c r="G6" s="168">
        <f t="shared" si="1"/>
        <v>10</v>
      </c>
      <c r="H6" s="168">
        <f t="shared" si="1"/>
        <v>15</v>
      </c>
      <c r="I6" s="168">
        <f t="shared" si="1"/>
        <v>0</v>
      </c>
      <c r="J6" s="168">
        <f t="shared" si="1"/>
        <v>0</v>
      </c>
      <c r="K6" s="168">
        <f t="shared" si="1"/>
        <v>0</v>
      </c>
      <c r="L6" s="168">
        <f t="shared" si="1"/>
        <v>0</v>
      </c>
      <c r="M6" s="168">
        <f t="shared" si="1"/>
        <v>0</v>
      </c>
      <c r="N6" s="168">
        <f t="shared" si="1"/>
        <v>0</v>
      </c>
      <c r="W6" t="str">
        <f>'Bourges 04-03'!$D$2</f>
        <v>Bourges</v>
      </c>
      <c r="X6" s="155">
        <f>'Bourges 04-03'!$D$3</f>
        <v>44989</v>
      </c>
      <c r="Y6" t="str">
        <f>'Bourges 04-03'!C13</f>
        <v>JACQUEMIN</v>
      </c>
      <c r="Z6" t="str">
        <f>'Bourges 04-03'!D13</f>
        <v>Franck</v>
      </c>
      <c r="AA6" t="str">
        <f t="shared" si="2"/>
        <v>JACQUEMIN Franck</v>
      </c>
      <c r="AB6" s="1">
        <f>'Bourges 04-03'!AH13</f>
        <v>8</v>
      </c>
      <c r="AC6" s="1">
        <f>'Bourges 04-03'!AM13</f>
        <v>11</v>
      </c>
      <c r="AD6" s="1">
        <f>'Bourges 04-03'!AR13</f>
        <v>17</v>
      </c>
    </row>
    <row r="7" spans="1:30" x14ac:dyDescent="0.25">
      <c r="B7" s="167">
        <v>4</v>
      </c>
      <c r="C7" t="s">
        <v>34</v>
      </c>
      <c r="D7" s="167">
        <f t="shared" si="0"/>
        <v>67</v>
      </c>
      <c r="E7" s="168">
        <f t="shared" si="1"/>
        <v>0</v>
      </c>
      <c r="F7" s="168">
        <f t="shared" si="1"/>
        <v>10</v>
      </c>
      <c r="G7" s="168">
        <f t="shared" si="1"/>
        <v>27</v>
      </c>
      <c r="H7" s="168">
        <f t="shared" si="1"/>
        <v>30</v>
      </c>
      <c r="I7" s="168">
        <f t="shared" si="1"/>
        <v>0</v>
      </c>
      <c r="J7" s="168">
        <f t="shared" si="1"/>
        <v>0</v>
      </c>
      <c r="K7" s="168">
        <f t="shared" si="1"/>
        <v>0</v>
      </c>
      <c r="L7" s="168">
        <f t="shared" si="1"/>
        <v>0</v>
      </c>
      <c r="M7" s="168">
        <f t="shared" si="1"/>
        <v>0</v>
      </c>
      <c r="N7" s="168">
        <f t="shared" si="1"/>
        <v>0</v>
      </c>
      <c r="W7" t="str">
        <f>'Bourges 04-03'!$D$2</f>
        <v>Bourges</v>
      </c>
      <c r="X7" s="155">
        <f>'Bourges 04-03'!$D$3</f>
        <v>44989</v>
      </c>
      <c r="Y7" t="str">
        <f>'Bourges 04-03'!C14</f>
        <v>DIOT</v>
      </c>
      <c r="Z7" t="str">
        <f>'Bourges 04-03'!D14</f>
        <v>Alex</v>
      </c>
      <c r="AA7" t="str">
        <f t="shared" si="2"/>
        <v>DIOT Alex</v>
      </c>
      <c r="AB7" s="1">
        <f>'Bourges 04-03'!AH14</f>
        <v>1</v>
      </c>
      <c r="AC7" s="1">
        <f>'Bourges 04-03'!AM14</f>
        <v>20</v>
      </c>
      <c r="AD7" s="1">
        <f>'Bourges 04-03'!AR14</f>
        <v>17</v>
      </c>
    </row>
    <row r="8" spans="1:30" x14ac:dyDescent="0.25">
      <c r="B8" s="167">
        <v>5</v>
      </c>
      <c r="C8" s="185" t="s">
        <v>27</v>
      </c>
      <c r="D8" s="167">
        <f t="shared" si="0"/>
        <v>48</v>
      </c>
      <c r="E8" s="168">
        <f t="shared" si="1"/>
        <v>10</v>
      </c>
      <c r="F8" s="168">
        <f t="shared" si="1"/>
        <v>9</v>
      </c>
      <c r="G8" s="168">
        <f t="shared" si="1"/>
        <v>9</v>
      </c>
      <c r="H8" s="168">
        <f t="shared" si="1"/>
        <v>20</v>
      </c>
      <c r="I8" s="168">
        <f t="shared" si="1"/>
        <v>0</v>
      </c>
      <c r="J8" s="168">
        <f t="shared" si="1"/>
        <v>0</v>
      </c>
      <c r="K8" s="168">
        <f t="shared" si="1"/>
        <v>0</v>
      </c>
      <c r="L8" s="168">
        <f t="shared" si="1"/>
        <v>0</v>
      </c>
      <c r="M8" s="168">
        <f t="shared" si="1"/>
        <v>0</v>
      </c>
      <c r="N8" s="168">
        <f t="shared" si="1"/>
        <v>0</v>
      </c>
      <c r="W8" t="str">
        <f>'Bourges 04-03'!$D$2</f>
        <v>Bourges</v>
      </c>
      <c r="X8" s="155">
        <f>'Bourges 04-03'!$D$3</f>
        <v>44989</v>
      </c>
      <c r="Y8" t="str">
        <f>'Bourges 04-03'!C15</f>
        <v>ZIAR</v>
      </c>
      <c r="Z8" t="str">
        <f>'Bourges 04-03'!D15</f>
        <v>Yacine</v>
      </c>
      <c r="AA8" t="str">
        <f t="shared" si="2"/>
        <v>ZIAR Yacine</v>
      </c>
      <c r="AB8" s="1">
        <f>'Bourges 04-03'!AH15</f>
        <v>10</v>
      </c>
      <c r="AC8" s="1">
        <f>'Bourges 04-03'!AM15</f>
        <v>11</v>
      </c>
      <c r="AD8" s="1">
        <f>'Bourges 04-03'!AR15</f>
        <v>10</v>
      </c>
    </row>
    <row r="9" spans="1:30" x14ac:dyDescent="0.25">
      <c r="B9" s="167">
        <v>6</v>
      </c>
      <c r="C9" t="s">
        <v>31</v>
      </c>
      <c r="D9" s="167">
        <f t="shared" si="0"/>
        <v>0</v>
      </c>
      <c r="E9" s="168">
        <f t="shared" si="1"/>
        <v>0</v>
      </c>
      <c r="F9" s="168">
        <f t="shared" si="1"/>
        <v>0</v>
      </c>
      <c r="G9" s="168">
        <f t="shared" si="1"/>
        <v>0</v>
      </c>
      <c r="H9" s="168">
        <f t="shared" si="1"/>
        <v>0</v>
      </c>
      <c r="I9" s="168">
        <f t="shared" si="1"/>
        <v>0</v>
      </c>
      <c r="J9" s="168">
        <f t="shared" si="1"/>
        <v>0</v>
      </c>
      <c r="K9" s="168">
        <f t="shared" si="1"/>
        <v>0</v>
      </c>
      <c r="L9" s="168">
        <f t="shared" si="1"/>
        <v>0</v>
      </c>
      <c r="M9" s="168">
        <f t="shared" si="1"/>
        <v>0</v>
      </c>
      <c r="N9" s="168">
        <f t="shared" si="1"/>
        <v>0</v>
      </c>
      <c r="W9" t="str">
        <f>'Bourges 04-03'!$D$2</f>
        <v>Bourges</v>
      </c>
      <c r="X9" s="155">
        <f>'Bourges 04-03'!$D$3</f>
        <v>44989</v>
      </c>
      <c r="Y9" t="str">
        <f>'Bourges 04-03'!C16</f>
        <v>MORALES</v>
      </c>
      <c r="Z9" t="str">
        <f>'Bourges 04-03'!D16</f>
        <v>José</v>
      </c>
      <c r="AA9" t="str">
        <f t="shared" si="2"/>
        <v>MORALES José</v>
      </c>
      <c r="AB9" s="1">
        <f>'Bourges 04-03'!AH16</f>
        <v>1</v>
      </c>
      <c r="AC9" s="1">
        <f>'Bourges 04-03'!AM16</f>
        <v>11</v>
      </c>
      <c r="AD9" s="1">
        <f>'Bourges 04-03'!AR16</f>
        <v>9</v>
      </c>
    </row>
    <row r="10" spans="1:30" x14ac:dyDescent="0.25">
      <c r="B10" s="167">
        <v>7</v>
      </c>
      <c r="C10" t="s">
        <v>130</v>
      </c>
      <c r="D10" s="167">
        <f t="shared" si="0"/>
        <v>29</v>
      </c>
      <c r="E10" s="168">
        <f t="shared" si="1"/>
        <v>0</v>
      </c>
      <c r="F10" s="168">
        <f t="shared" si="1"/>
        <v>20</v>
      </c>
      <c r="G10" s="168">
        <f t="shared" si="1"/>
        <v>2</v>
      </c>
      <c r="H10" s="168">
        <f t="shared" si="1"/>
        <v>7</v>
      </c>
      <c r="I10" s="168">
        <f t="shared" si="1"/>
        <v>0</v>
      </c>
      <c r="J10" s="168">
        <f t="shared" si="1"/>
        <v>0</v>
      </c>
      <c r="K10" s="168">
        <f t="shared" si="1"/>
        <v>0</v>
      </c>
      <c r="L10" s="168">
        <f t="shared" si="1"/>
        <v>0</v>
      </c>
      <c r="M10" s="168">
        <f t="shared" si="1"/>
        <v>0</v>
      </c>
      <c r="N10" s="168">
        <f t="shared" si="1"/>
        <v>0</v>
      </c>
      <c r="W10" t="str">
        <f>'Bourges 04-03'!$D$2</f>
        <v>Bourges</v>
      </c>
      <c r="X10" s="155">
        <f>'Bourges 04-03'!$D$3</f>
        <v>44989</v>
      </c>
      <c r="Y10" t="str">
        <f>'Bourges 04-03'!C17</f>
        <v>HODEAU</v>
      </c>
      <c r="Z10" t="str">
        <f>'Bourges 04-03'!D17</f>
        <v>Cédric</v>
      </c>
      <c r="AA10" t="str">
        <f t="shared" si="2"/>
        <v>HODEAU Cédric</v>
      </c>
      <c r="AB10" s="1">
        <f>'Bourges 04-03'!AH17</f>
        <v>25</v>
      </c>
      <c r="AC10" s="1">
        <f>'Bourges 04-03'!AM17</f>
        <v>8</v>
      </c>
      <c r="AD10" s="1">
        <f>'Bourges 04-03'!AR17</f>
        <v>8</v>
      </c>
    </row>
    <row r="11" spans="1:30" x14ac:dyDescent="0.25">
      <c r="B11" s="167">
        <v>8</v>
      </c>
      <c r="C11" t="s">
        <v>35</v>
      </c>
      <c r="D11" s="167">
        <f t="shared" si="0"/>
        <v>26</v>
      </c>
      <c r="E11" s="168">
        <f t="shared" si="1"/>
        <v>5</v>
      </c>
      <c r="F11" s="168">
        <f t="shared" si="1"/>
        <v>6</v>
      </c>
      <c r="G11" s="168">
        <f t="shared" si="1"/>
        <v>6</v>
      </c>
      <c r="H11" s="168">
        <f t="shared" si="1"/>
        <v>9</v>
      </c>
      <c r="I11" s="168">
        <f t="shared" si="1"/>
        <v>0</v>
      </c>
      <c r="J11" s="168">
        <f t="shared" si="1"/>
        <v>0</v>
      </c>
      <c r="K11" s="168">
        <f t="shared" si="1"/>
        <v>0</v>
      </c>
      <c r="L11" s="168">
        <f t="shared" si="1"/>
        <v>0</v>
      </c>
      <c r="M11" s="168">
        <f t="shared" si="1"/>
        <v>0</v>
      </c>
      <c r="N11" s="168">
        <f t="shared" si="1"/>
        <v>0</v>
      </c>
      <c r="W11" t="str">
        <f>'Bourges 04-03'!$D$2</f>
        <v>Bourges</v>
      </c>
      <c r="X11" s="155">
        <f>'Bourges 04-03'!$D$3</f>
        <v>44989</v>
      </c>
      <c r="Y11" t="str">
        <f>'Bourges 04-03'!C18</f>
        <v>FARE-PIORUNSKI</v>
      </c>
      <c r="Z11" t="str">
        <f>'Bourges 04-03'!D18</f>
        <v>Loïc</v>
      </c>
      <c r="AA11" t="str">
        <f t="shared" si="2"/>
        <v>FARE-PIORUNSKI Loïc</v>
      </c>
      <c r="AB11" s="1">
        <f>'Bourges 04-03'!AH18</f>
        <v>8</v>
      </c>
      <c r="AC11" s="1">
        <f>'Bourges 04-03'!AM18</f>
        <v>7</v>
      </c>
      <c r="AD11" s="1">
        <f>'Bourges 04-03'!AR18</f>
        <v>7</v>
      </c>
    </row>
    <row r="12" spans="1:30" x14ac:dyDescent="0.25">
      <c r="B12" s="167">
        <v>9</v>
      </c>
      <c r="C12" t="s">
        <v>29</v>
      </c>
      <c r="D12" s="167">
        <f t="shared" si="0"/>
        <v>23</v>
      </c>
      <c r="E12" s="168">
        <f t="shared" si="1"/>
        <v>0</v>
      </c>
      <c r="F12" s="168">
        <f t="shared" si="1"/>
        <v>7</v>
      </c>
      <c r="G12" s="168">
        <f t="shared" si="1"/>
        <v>8</v>
      </c>
      <c r="H12" s="168">
        <f t="shared" si="1"/>
        <v>8</v>
      </c>
      <c r="I12" s="168">
        <f t="shared" si="1"/>
        <v>0</v>
      </c>
      <c r="J12" s="168">
        <f t="shared" si="1"/>
        <v>0</v>
      </c>
      <c r="K12" s="168">
        <f t="shared" si="1"/>
        <v>0</v>
      </c>
      <c r="L12" s="168">
        <f t="shared" si="1"/>
        <v>0</v>
      </c>
      <c r="M12" s="168">
        <f t="shared" si="1"/>
        <v>0</v>
      </c>
      <c r="N12" s="168">
        <f t="shared" si="1"/>
        <v>0</v>
      </c>
      <c r="W12" t="str">
        <f>'Bourges 04-03'!$D$2</f>
        <v>Bourges</v>
      </c>
      <c r="X12" s="155">
        <f>'Bourges 04-03'!$D$3</f>
        <v>44989</v>
      </c>
      <c r="Y12" t="str">
        <f>'Bourges 04-03'!C19</f>
        <v>ROBERT</v>
      </c>
      <c r="Z12" t="str">
        <f>'Bourges 04-03'!D19</f>
        <v>Jean Christophe</v>
      </c>
      <c r="AA12" t="str">
        <f t="shared" si="2"/>
        <v>ROBERT Jean Christophe</v>
      </c>
      <c r="AB12" s="1">
        <f>'Bourges 04-03'!AH19</f>
        <v>6</v>
      </c>
      <c r="AC12" s="1">
        <f>'Bourges 04-03'!AM19</f>
        <v>6</v>
      </c>
      <c r="AD12" s="1">
        <f>'Bourges 04-03'!AR19</f>
        <v>6</v>
      </c>
    </row>
    <row r="13" spans="1:30" x14ac:dyDescent="0.25">
      <c r="B13" s="167">
        <v>10</v>
      </c>
      <c r="C13" t="s">
        <v>122</v>
      </c>
      <c r="D13" s="167">
        <f t="shared" si="0"/>
        <v>17</v>
      </c>
      <c r="E13" s="168">
        <f t="shared" si="1"/>
        <v>17</v>
      </c>
      <c r="F13" s="168">
        <f t="shared" si="1"/>
        <v>0</v>
      </c>
      <c r="G13" s="168">
        <f t="shared" si="1"/>
        <v>0</v>
      </c>
      <c r="H13" s="168">
        <f t="shared" si="1"/>
        <v>0</v>
      </c>
      <c r="I13" s="168">
        <f t="shared" si="1"/>
        <v>0</v>
      </c>
      <c r="J13" s="168">
        <f t="shared" si="1"/>
        <v>0</v>
      </c>
      <c r="K13" s="168">
        <f t="shared" si="1"/>
        <v>0</v>
      </c>
      <c r="L13" s="168">
        <f t="shared" si="1"/>
        <v>0</v>
      </c>
      <c r="M13" s="168">
        <f t="shared" si="1"/>
        <v>0</v>
      </c>
      <c r="N13" s="168">
        <f t="shared" si="1"/>
        <v>0</v>
      </c>
      <c r="W13" t="str">
        <f>'Bourges 04-03'!$D$2</f>
        <v>Bourges</v>
      </c>
      <c r="X13" s="155">
        <f>'Bourges 04-03'!$D$3</f>
        <v>44989</v>
      </c>
      <c r="Y13" t="str">
        <f>'Bourges 04-03'!C20</f>
        <v>LEVEQUE</v>
      </c>
      <c r="Z13" t="str">
        <f>'Bourges 04-03'!D20</f>
        <v>Claude</v>
      </c>
      <c r="AA13" t="str">
        <f t="shared" si="2"/>
        <v>LEVEQUE Claude</v>
      </c>
      <c r="AB13" s="1">
        <f>'Bourges 04-03'!AH20</f>
        <v>2</v>
      </c>
      <c r="AC13" s="1">
        <f>'Bourges 04-03'!AM20</f>
        <v>4</v>
      </c>
      <c r="AD13" s="1">
        <f>'Bourges 04-03'!AR20</f>
        <v>5</v>
      </c>
    </row>
    <row r="14" spans="1:30" x14ac:dyDescent="0.25">
      <c r="B14" s="167">
        <v>11</v>
      </c>
      <c r="C14" t="s">
        <v>23</v>
      </c>
      <c r="D14" s="167">
        <f t="shared" si="0"/>
        <v>15</v>
      </c>
      <c r="E14" s="168">
        <f t="shared" ref="E14:N23" si="3">SUMIFS(IF($C$3="NET",$AB$4:$AB$303,IF($C$3="BRUT",$AC$4:$AC$303,$AD$4:$AD$303)),$W$4:$W$303,E$2,$X$4:$X$303,E$3,$AA$4:$AA$303,$C14)</f>
        <v>1</v>
      </c>
      <c r="F14" s="168">
        <f t="shared" si="3"/>
        <v>5</v>
      </c>
      <c r="G14" s="168">
        <f t="shared" si="3"/>
        <v>6</v>
      </c>
      <c r="H14" s="168">
        <f t="shared" si="3"/>
        <v>3</v>
      </c>
      <c r="I14" s="168">
        <f t="shared" si="3"/>
        <v>0</v>
      </c>
      <c r="J14" s="168">
        <f t="shared" si="3"/>
        <v>0</v>
      </c>
      <c r="K14" s="168">
        <f t="shared" si="3"/>
        <v>0</v>
      </c>
      <c r="L14" s="168">
        <f t="shared" si="3"/>
        <v>0</v>
      </c>
      <c r="M14" s="168">
        <f t="shared" si="3"/>
        <v>0</v>
      </c>
      <c r="N14" s="168">
        <f t="shared" si="3"/>
        <v>0</v>
      </c>
      <c r="W14" t="str">
        <f>'Bourges 04-03'!$D$2</f>
        <v>Bourges</v>
      </c>
      <c r="X14" s="155">
        <f>'Bourges 04-03'!$D$3</f>
        <v>44989</v>
      </c>
      <c r="Y14" t="str">
        <f>'Bourges 04-03'!C21</f>
        <v>FONTAINE</v>
      </c>
      <c r="Z14" t="str">
        <f>'Bourges 04-03'!D21</f>
        <v>Michel</v>
      </c>
      <c r="AA14" t="str">
        <f t="shared" si="2"/>
        <v>FONTAINE Michel</v>
      </c>
      <c r="AB14" s="1">
        <f>'Bourges 04-03'!AH21</f>
        <v>1</v>
      </c>
      <c r="AC14" s="1">
        <f>'Bourges 04-03'!AM21</f>
        <v>2</v>
      </c>
      <c r="AD14" s="1">
        <f>'Bourges 04-03'!AR21</f>
        <v>4</v>
      </c>
    </row>
    <row r="15" spans="1:30" x14ac:dyDescent="0.25">
      <c r="B15" s="167">
        <v>12</v>
      </c>
      <c r="C15" t="s">
        <v>131</v>
      </c>
      <c r="D15" s="167">
        <f t="shared" si="0"/>
        <v>12</v>
      </c>
      <c r="E15" s="168">
        <f t="shared" si="3"/>
        <v>0</v>
      </c>
      <c r="F15" s="168">
        <f t="shared" si="3"/>
        <v>1</v>
      </c>
      <c r="G15" s="168">
        <f t="shared" si="3"/>
        <v>5</v>
      </c>
      <c r="H15" s="168">
        <f t="shared" si="3"/>
        <v>6</v>
      </c>
      <c r="I15" s="168">
        <f t="shared" si="3"/>
        <v>0</v>
      </c>
      <c r="J15" s="168">
        <f t="shared" si="3"/>
        <v>0</v>
      </c>
      <c r="K15" s="168">
        <f t="shared" si="3"/>
        <v>0</v>
      </c>
      <c r="L15" s="168">
        <f t="shared" si="3"/>
        <v>0</v>
      </c>
      <c r="M15" s="168">
        <f t="shared" si="3"/>
        <v>0</v>
      </c>
      <c r="N15" s="168">
        <f t="shared" si="3"/>
        <v>0</v>
      </c>
      <c r="W15" t="str">
        <f>'Bourges 04-03'!$D$2</f>
        <v>Bourges</v>
      </c>
      <c r="X15" s="155">
        <f>'Bourges 04-03'!$D$3</f>
        <v>44989</v>
      </c>
      <c r="Y15" t="str">
        <f>'Bourges 04-03'!C22</f>
        <v>NOTTIN</v>
      </c>
      <c r="Z15" t="str">
        <f>'Bourges 04-03'!D22</f>
        <v>Eric</v>
      </c>
      <c r="AA15" t="str">
        <f t="shared" si="2"/>
        <v>NOTTIN Eric</v>
      </c>
      <c r="AB15" s="1">
        <f>'Bourges 04-03'!AH22</f>
        <v>2</v>
      </c>
      <c r="AC15" s="1">
        <f>'Bourges 04-03'!AM22</f>
        <v>1</v>
      </c>
      <c r="AD15" s="1">
        <f>'Bourges 04-03'!AR22</f>
        <v>3</v>
      </c>
    </row>
    <row r="16" spans="1:30" x14ac:dyDescent="0.25">
      <c r="B16" s="167">
        <v>13</v>
      </c>
      <c r="C16" t="s">
        <v>127</v>
      </c>
      <c r="D16" s="167">
        <f t="shared" si="0"/>
        <v>11</v>
      </c>
      <c r="E16" s="168">
        <f t="shared" si="3"/>
        <v>1</v>
      </c>
      <c r="F16" s="168">
        <f t="shared" si="3"/>
        <v>3</v>
      </c>
      <c r="G16" s="168">
        <f t="shared" si="3"/>
        <v>3</v>
      </c>
      <c r="H16" s="168">
        <f t="shared" si="3"/>
        <v>4</v>
      </c>
      <c r="I16" s="168">
        <f t="shared" si="3"/>
        <v>0</v>
      </c>
      <c r="J16" s="168">
        <f t="shared" si="3"/>
        <v>0</v>
      </c>
      <c r="K16" s="168">
        <f t="shared" si="3"/>
        <v>0</v>
      </c>
      <c r="L16" s="168">
        <f t="shared" si="3"/>
        <v>0</v>
      </c>
      <c r="M16" s="168">
        <f t="shared" si="3"/>
        <v>0</v>
      </c>
      <c r="N16" s="168">
        <f t="shared" si="3"/>
        <v>0</v>
      </c>
      <c r="W16" t="str">
        <f>'Bourges 04-03'!$D$2</f>
        <v>Bourges</v>
      </c>
      <c r="X16" s="155">
        <f>'Bourges 04-03'!$D$3</f>
        <v>44989</v>
      </c>
      <c r="Y16" t="str">
        <f>'Bourges 04-03'!C23</f>
        <v>CHRETIEN</v>
      </c>
      <c r="Z16" t="str">
        <f>'Bourges 04-03'!D23</f>
        <v>Fabrice</v>
      </c>
      <c r="AA16" t="str">
        <f t="shared" si="2"/>
        <v>CHRETIEN Fabrice</v>
      </c>
      <c r="AB16" s="1">
        <f>'Bourges 04-03'!AH23</f>
        <v>1</v>
      </c>
      <c r="AC16" s="1">
        <f>'Bourges 04-03'!AM23</f>
        <v>4</v>
      </c>
      <c r="AD16" s="1">
        <f>'Bourges 04-03'!AR23</f>
        <v>1</v>
      </c>
    </row>
    <row r="17" spans="2:30" x14ac:dyDescent="0.25">
      <c r="B17" s="167">
        <v>14</v>
      </c>
      <c r="C17" t="s">
        <v>129</v>
      </c>
      <c r="D17" s="167">
        <f t="shared" si="0"/>
        <v>10</v>
      </c>
      <c r="E17" s="168">
        <f t="shared" si="3"/>
        <v>0</v>
      </c>
      <c r="F17" s="168">
        <f t="shared" si="3"/>
        <v>4</v>
      </c>
      <c r="G17" s="168">
        <f t="shared" si="3"/>
        <v>4</v>
      </c>
      <c r="H17" s="168">
        <f t="shared" si="3"/>
        <v>2</v>
      </c>
      <c r="I17" s="168">
        <f t="shared" si="3"/>
        <v>0</v>
      </c>
      <c r="J17" s="168">
        <f t="shared" si="3"/>
        <v>0</v>
      </c>
      <c r="K17" s="168">
        <f t="shared" si="3"/>
        <v>0</v>
      </c>
      <c r="L17" s="168">
        <f t="shared" si="3"/>
        <v>0</v>
      </c>
      <c r="M17" s="168">
        <f t="shared" si="3"/>
        <v>0</v>
      </c>
      <c r="N17" s="168">
        <f t="shared" si="3"/>
        <v>0</v>
      </c>
      <c r="W17" t="str">
        <f>'Bourges 04-03'!$D$2</f>
        <v>Bourges</v>
      </c>
      <c r="X17" s="155">
        <f>'Bourges 04-03'!$D$3</f>
        <v>44989</v>
      </c>
      <c r="Y17" t="str">
        <f>'Bourges 04-03'!C24</f>
        <v>MICHEL</v>
      </c>
      <c r="Z17" t="str">
        <f>'Bourges 04-03'!D24</f>
        <v>Eric</v>
      </c>
      <c r="AA17" t="str">
        <f t="shared" si="2"/>
        <v>MICHEL Eric</v>
      </c>
      <c r="AB17" s="1">
        <f>'Bourges 04-03'!AH24</f>
        <v>4</v>
      </c>
      <c r="AC17" s="1">
        <f>'Bourges 04-03'!AM24</f>
        <v>2</v>
      </c>
      <c r="AD17" s="1">
        <f>'Bourges 04-03'!AR24</f>
        <v>1</v>
      </c>
    </row>
    <row r="18" spans="2:30" x14ac:dyDescent="0.25">
      <c r="B18" s="167">
        <v>15</v>
      </c>
      <c r="C18" t="s">
        <v>26</v>
      </c>
      <c r="D18" s="167">
        <f t="shared" si="0"/>
        <v>9</v>
      </c>
      <c r="E18" s="168">
        <f t="shared" si="3"/>
        <v>9</v>
      </c>
      <c r="F18" s="168">
        <f t="shared" si="3"/>
        <v>0</v>
      </c>
      <c r="G18" s="168">
        <f t="shared" si="3"/>
        <v>0</v>
      </c>
      <c r="H18" s="168">
        <f t="shared" si="3"/>
        <v>0</v>
      </c>
      <c r="I18" s="168">
        <f t="shared" si="3"/>
        <v>0</v>
      </c>
      <c r="J18" s="168">
        <f t="shared" si="3"/>
        <v>0</v>
      </c>
      <c r="K18" s="168">
        <f t="shared" si="3"/>
        <v>0</v>
      </c>
      <c r="L18" s="168">
        <f t="shared" si="3"/>
        <v>0</v>
      </c>
      <c r="M18" s="168">
        <f t="shared" si="3"/>
        <v>0</v>
      </c>
      <c r="N18" s="168">
        <f t="shared" si="3"/>
        <v>0</v>
      </c>
      <c r="W18" t="str">
        <f>'Bourges 04-03'!$D$2</f>
        <v>Bourges</v>
      </c>
      <c r="X18" s="155">
        <f>'Bourges 04-03'!$D$3</f>
        <v>44989</v>
      </c>
      <c r="Y18" t="str">
        <f>'Bourges 04-03'!C25</f>
        <v>GAILLARD</v>
      </c>
      <c r="Z18" t="str">
        <f>'Bourges 04-03'!D25</f>
        <v>Fred</v>
      </c>
      <c r="AA18" t="str">
        <f t="shared" si="2"/>
        <v>GAILLARD Fred</v>
      </c>
      <c r="AB18" s="1">
        <f>'Bourges 04-03'!AH25</f>
        <v>30</v>
      </c>
      <c r="AC18" s="1">
        <f>'Bourges 04-03'!AM25</f>
        <v>2</v>
      </c>
      <c r="AD18" s="1">
        <f>'Bourges 04-03'!AR25</f>
        <v>1</v>
      </c>
    </row>
    <row r="19" spans="2:30" x14ac:dyDescent="0.25">
      <c r="B19" s="167">
        <v>16</v>
      </c>
      <c r="C19" t="s">
        <v>22</v>
      </c>
      <c r="D19" s="167">
        <f t="shared" si="0"/>
        <v>8</v>
      </c>
      <c r="E19" s="168">
        <f t="shared" si="3"/>
        <v>8</v>
      </c>
      <c r="F19" s="168">
        <f t="shared" si="3"/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 t="shared" si="3"/>
        <v>0</v>
      </c>
      <c r="K19" s="186">
        <f t="shared" si="3"/>
        <v>0</v>
      </c>
      <c r="L19" s="168">
        <f t="shared" si="3"/>
        <v>0</v>
      </c>
      <c r="M19" s="168">
        <f t="shared" si="3"/>
        <v>0</v>
      </c>
      <c r="N19" s="168">
        <f t="shared" si="3"/>
        <v>0</v>
      </c>
      <c r="W19" t="str">
        <f>'Bourges 04-03'!$D$2</f>
        <v>Bourges</v>
      </c>
      <c r="X19" s="155">
        <f>'Bourges 04-03'!$D$3</f>
        <v>44989</v>
      </c>
      <c r="Y19" t="str">
        <f>'Bourges 04-03'!C26</f>
        <v>DELOUCHE</v>
      </c>
      <c r="Z19" t="str">
        <f>'Bourges 04-03'!D26</f>
        <v>Yannick</v>
      </c>
      <c r="AA19" t="str">
        <f t="shared" si="2"/>
        <v>DELOUCHE Yannick</v>
      </c>
      <c r="AB19" s="1">
        <f>'Bourges 04-03'!AH26</f>
        <v>8</v>
      </c>
      <c r="AC19" s="1">
        <f>'Bourges 04-03'!AM26</f>
        <v>1</v>
      </c>
      <c r="AD19" s="1">
        <f>'Bourges 04-03'!AR26</f>
        <v>1</v>
      </c>
    </row>
    <row r="20" spans="2:30" x14ac:dyDescent="0.25">
      <c r="B20" s="167">
        <v>17</v>
      </c>
      <c r="C20" t="s">
        <v>123</v>
      </c>
      <c r="D20" s="167">
        <f t="shared" si="0"/>
        <v>37</v>
      </c>
      <c r="E20" s="168">
        <f t="shared" si="3"/>
        <v>7</v>
      </c>
      <c r="F20" s="168">
        <f t="shared" si="3"/>
        <v>8</v>
      </c>
      <c r="G20" s="168">
        <f t="shared" si="3"/>
        <v>17</v>
      </c>
      <c r="H20" s="168">
        <f t="shared" si="3"/>
        <v>5</v>
      </c>
      <c r="I20" s="168">
        <f t="shared" si="3"/>
        <v>0</v>
      </c>
      <c r="J20" s="168">
        <f t="shared" si="3"/>
        <v>0</v>
      </c>
      <c r="K20" s="186">
        <f t="shared" si="3"/>
        <v>0</v>
      </c>
      <c r="L20" s="168">
        <f t="shared" si="3"/>
        <v>0</v>
      </c>
      <c r="M20" s="168">
        <f t="shared" si="3"/>
        <v>0</v>
      </c>
      <c r="N20" s="168">
        <f t="shared" si="3"/>
        <v>0</v>
      </c>
      <c r="W20" t="str">
        <f>'Bourges 04-03'!$D$2</f>
        <v>Bourges</v>
      </c>
      <c r="X20" s="155">
        <f>'Bourges 04-03'!$D$3</f>
        <v>44989</v>
      </c>
      <c r="Y20" t="str">
        <f>'Bourges 04-03'!C27</f>
        <v>MORVAN</v>
      </c>
      <c r="Z20" t="str">
        <f>'Bourges 04-03'!D27</f>
        <v>Gilles</v>
      </c>
      <c r="AA20" t="str">
        <f t="shared" si="2"/>
        <v>MORVAN Gilles</v>
      </c>
      <c r="AB20" s="1">
        <f>'Bourges 04-03'!AH27</f>
        <v>5</v>
      </c>
      <c r="AC20" s="1">
        <f>'Bourges 04-03'!AM27</f>
        <v>1</v>
      </c>
      <c r="AD20" s="1">
        <f>'Bourges 04-03'!AR27</f>
        <v>1</v>
      </c>
    </row>
    <row r="21" spans="2:30" x14ac:dyDescent="0.25">
      <c r="B21" s="167">
        <v>18</v>
      </c>
      <c r="C21" s="185" t="s">
        <v>124</v>
      </c>
      <c r="D21" s="167">
        <f t="shared" si="0"/>
        <v>6</v>
      </c>
      <c r="E21" s="168">
        <f t="shared" si="3"/>
        <v>6</v>
      </c>
      <c r="F21" s="168">
        <f t="shared" si="3"/>
        <v>0</v>
      </c>
      <c r="G21" s="168">
        <f t="shared" si="3"/>
        <v>0</v>
      </c>
      <c r="H21" s="168">
        <f t="shared" si="3"/>
        <v>0</v>
      </c>
      <c r="I21" s="168">
        <f t="shared" si="3"/>
        <v>0</v>
      </c>
      <c r="J21" s="168">
        <f t="shared" si="3"/>
        <v>0</v>
      </c>
      <c r="K21" s="186">
        <f t="shared" si="3"/>
        <v>0</v>
      </c>
      <c r="L21" s="168">
        <f t="shared" si="3"/>
        <v>0</v>
      </c>
      <c r="M21" s="168">
        <f t="shared" si="3"/>
        <v>0</v>
      </c>
      <c r="N21" s="168">
        <f t="shared" si="3"/>
        <v>0</v>
      </c>
      <c r="W21" t="str">
        <f>'Bourges 04-03'!$D$2</f>
        <v>Bourges</v>
      </c>
      <c r="X21" s="155">
        <f>'Bourges 04-03'!$D$3</f>
        <v>44989</v>
      </c>
      <c r="Y21" t="str">
        <f>'Bourges 04-03'!C28</f>
        <v>VILATTE</v>
      </c>
      <c r="Z21" t="str">
        <f>'Bourges 04-03'!D28</f>
        <v>Joël</v>
      </c>
      <c r="AA21" t="str">
        <f t="shared" si="2"/>
        <v>VILATTE Joël</v>
      </c>
      <c r="AB21" s="1">
        <f>'Bourges 04-03'!AH28</f>
        <v>1</v>
      </c>
      <c r="AC21" s="1">
        <f>'Bourges 04-03'!AM28</f>
        <v>1</v>
      </c>
      <c r="AD21" s="1">
        <f>'Bourges 04-03'!AR28</f>
        <v>1</v>
      </c>
    </row>
    <row r="22" spans="2:30" x14ac:dyDescent="0.25">
      <c r="B22" s="167">
        <v>19</v>
      </c>
      <c r="C22" t="s">
        <v>125</v>
      </c>
      <c r="D22" s="167">
        <f t="shared" si="0"/>
        <v>4</v>
      </c>
      <c r="E22" s="168">
        <f t="shared" si="3"/>
        <v>4</v>
      </c>
      <c r="F22" s="168">
        <f t="shared" si="3"/>
        <v>0</v>
      </c>
      <c r="G22" s="168">
        <f t="shared" si="3"/>
        <v>0</v>
      </c>
      <c r="H22" s="168">
        <f t="shared" si="3"/>
        <v>0</v>
      </c>
      <c r="I22" s="168">
        <f t="shared" si="3"/>
        <v>0</v>
      </c>
      <c r="J22" s="168">
        <f t="shared" si="3"/>
        <v>0</v>
      </c>
      <c r="K22" s="186">
        <f t="shared" si="3"/>
        <v>0</v>
      </c>
      <c r="L22" s="168">
        <f t="shared" si="3"/>
        <v>0</v>
      </c>
      <c r="M22" s="168">
        <f t="shared" si="3"/>
        <v>0</v>
      </c>
      <c r="N22" s="168">
        <f t="shared" si="3"/>
        <v>0</v>
      </c>
      <c r="W22" t="str">
        <f>'Bourges 04-03'!$D$2</f>
        <v>Bourges</v>
      </c>
      <c r="X22" s="155">
        <f>'Bourges 04-03'!$D$3</f>
        <v>44989</v>
      </c>
      <c r="Y22">
        <f>'Bourges 04-03'!C29</f>
        <v>0</v>
      </c>
      <c r="Z22">
        <f>'Bourges 04-03'!D29</f>
        <v>0</v>
      </c>
      <c r="AA22" t="str">
        <f t="shared" si="2"/>
        <v>0 0</v>
      </c>
      <c r="AB22" s="1">
        <f>'Bourges 04-03'!AH29</f>
        <v>0</v>
      </c>
      <c r="AC22" s="1">
        <f>'Bourges 04-03'!AM29</f>
        <v>0</v>
      </c>
      <c r="AD22" s="1">
        <f>'Bourges 04-03'!AR29</f>
        <v>0</v>
      </c>
    </row>
    <row r="23" spans="2:30" x14ac:dyDescent="0.25">
      <c r="B23" s="167">
        <v>20</v>
      </c>
      <c r="C23" t="s">
        <v>28</v>
      </c>
      <c r="D23" s="167">
        <f t="shared" si="0"/>
        <v>3</v>
      </c>
      <c r="E23" s="168">
        <f t="shared" si="3"/>
        <v>3</v>
      </c>
      <c r="F23" s="168">
        <f t="shared" si="3"/>
        <v>0</v>
      </c>
      <c r="G23" s="168">
        <f t="shared" si="3"/>
        <v>0</v>
      </c>
      <c r="H23" s="168">
        <f t="shared" si="3"/>
        <v>0</v>
      </c>
      <c r="I23" s="168">
        <f t="shared" si="3"/>
        <v>0</v>
      </c>
      <c r="J23" s="168">
        <f t="shared" si="3"/>
        <v>0</v>
      </c>
      <c r="K23" s="186">
        <f t="shared" si="3"/>
        <v>0</v>
      </c>
      <c r="L23" s="168">
        <f t="shared" si="3"/>
        <v>0</v>
      </c>
      <c r="M23" s="168">
        <f t="shared" si="3"/>
        <v>0</v>
      </c>
      <c r="N23" s="168">
        <f t="shared" si="3"/>
        <v>0</v>
      </c>
      <c r="W23" t="str">
        <f>'Bourges 04-03'!$D$2</f>
        <v>Bourges</v>
      </c>
      <c r="X23" s="155">
        <f>'Bourges 04-03'!$D$3</f>
        <v>44989</v>
      </c>
      <c r="Y23">
        <f>'Bourges 04-03'!C30</f>
        <v>0</v>
      </c>
      <c r="Z23">
        <f>'Bourges 04-03'!D30</f>
        <v>0</v>
      </c>
      <c r="AA23" t="str">
        <f t="shared" si="2"/>
        <v>0 0</v>
      </c>
      <c r="AB23" s="1">
        <f>'Bourges 04-03'!AH30</f>
        <v>0</v>
      </c>
      <c r="AC23" s="1">
        <f>'Bourges 04-03'!AM30</f>
        <v>0</v>
      </c>
      <c r="AD23" s="1">
        <f>'Bourges 04-03'!AR30</f>
        <v>0</v>
      </c>
    </row>
    <row r="24" spans="2:30" x14ac:dyDescent="0.25">
      <c r="B24" s="167">
        <v>21</v>
      </c>
      <c r="C24" t="s">
        <v>33</v>
      </c>
      <c r="D24" s="167">
        <f t="shared" si="0"/>
        <v>1</v>
      </c>
      <c r="E24" s="168">
        <f t="shared" ref="E24:N33" si="4">SUMIFS(IF($C$3="NET",$AB$4:$AB$303,IF($C$3="BRUT",$AC$4:$AC$303,$AD$4:$AD$303)),$W$4:$W$303,E$2,$X$4:$X$303,E$3,$AA$4:$AA$303,$C24)</f>
        <v>1</v>
      </c>
      <c r="F24" s="168">
        <f t="shared" si="4"/>
        <v>0</v>
      </c>
      <c r="G24" s="168">
        <f t="shared" si="4"/>
        <v>0</v>
      </c>
      <c r="H24" s="168">
        <f t="shared" si="4"/>
        <v>0</v>
      </c>
      <c r="I24" s="168">
        <f t="shared" si="4"/>
        <v>0</v>
      </c>
      <c r="J24" s="168">
        <f t="shared" si="4"/>
        <v>0</v>
      </c>
      <c r="K24" s="186">
        <f t="shared" si="4"/>
        <v>0</v>
      </c>
      <c r="L24" s="168">
        <f t="shared" si="4"/>
        <v>0</v>
      </c>
      <c r="M24" s="168">
        <f t="shared" si="4"/>
        <v>0</v>
      </c>
      <c r="N24" s="168">
        <f t="shared" si="4"/>
        <v>0</v>
      </c>
      <c r="W24" t="str">
        <f>'Bourges 04-03'!$D$2</f>
        <v>Bourges</v>
      </c>
      <c r="X24" s="155">
        <f>'Bourges 04-03'!$D$3</f>
        <v>44989</v>
      </c>
      <c r="Y24">
        <f>'Bourges 04-03'!C31</f>
        <v>0</v>
      </c>
      <c r="Z24">
        <f>'Bourges 04-03'!D31</f>
        <v>0</v>
      </c>
      <c r="AA24" t="str">
        <f t="shared" si="2"/>
        <v>0 0</v>
      </c>
      <c r="AB24" s="1">
        <f>'Bourges 04-03'!AH31</f>
        <v>0</v>
      </c>
      <c r="AC24" s="1">
        <f>'Bourges 04-03'!AM31</f>
        <v>0</v>
      </c>
      <c r="AD24" s="1">
        <f>'Bourges 04-03'!AR31</f>
        <v>0</v>
      </c>
    </row>
    <row r="25" spans="2:30" x14ac:dyDescent="0.25">
      <c r="B25" s="167">
        <v>22</v>
      </c>
      <c r="C25" t="s">
        <v>24</v>
      </c>
      <c r="D25" s="167">
        <f t="shared" si="0"/>
        <v>1</v>
      </c>
      <c r="E25" s="168">
        <f t="shared" si="4"/>
        <v>1</v>
      </c>
      <c r="F25" s="168">
        <f t="shared" si="4"/>
        <v>0</v>
      </c>
      <c r="G25" s="168">
        <f t="shared" si="4"/>
        <v>0</v>
      </c>
      <c r="H25" s="168">
        <f t="shared" si="4"/>
        <v>0</v>
      </c>
      <c r="I25" s="168">
        <f t="shared" si="4"/>
        <v>0</v>
      </c>
      <c r="J25" s="168">
        <f t="shared" si="4"/>
        <v>0</v>
      </c>
      <c r="K25" s="186">
        <f t="shared" si="4"/>
        <v>0</v>
      </c>
      <c r="L25" s="168">
        <f t="shared" si="4"/>
        <v>0</v>
      </c>
      <c r="M25" s="168">
        <f t="shared" si="4"/>
        <v>0</v>
      </c>
      <c r="N25" s="168">
        <f t="shared" si="4"/>
        <v>0</v>
      </c>
      <c r="W25" t="str">
        <f>'Bourges 04-03'!$D$2</f>
        <v>Bourges</v>
      </c>
      <c r="X25" s="155">
        <f>'Bourges 04-03'!$D$3</f>
        <v>44989</v>
      </c>
      <c r="Y25">
        <f>'Bourges 04-03'!C32</f>
        <v>0</v>
      </c>
      <c r="Z25">
        <f>'Bourges 04-03'!D32</f>
        <v>0</v>
      </c>
      <c r="AA25" t="str">
        <f t="shared" si="2"/>
        <v>0 0</v>
      </c>
      <c r="AB25" s="1">
        <f>'Bourges 04-03'!AH32</f>
        <v>0</v>
      </c>
      <c r="AC25" s="1">
        <f>'Bourges 04-03'!AM32</f>
        <v>0</v>
      </c>
      <c r="AD25" s="1">
        <f>'Bourges 04-03'!AR32</f>
        <v>0</v>
      </c>
    </row>
    <row r="26" spans="2:30" x14ac:dyDescent="0.25">
      <c r="B26" s="167">
        <v>23</v>
      </c>
      <c r="C26" t="s">
        <v>126</v>
      </c>
      <c r="D26" s="167">
        <f t="shared" si="0"/>
        <v>1</v>
      </c>
      <c r="E26" s="168">
        <f t="shared" si="4"/>
        <v>1</v>
      </c>
      <c r="F26" s="168">
        <f t="shared" si="4"/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86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W26" t="str">
        <f>'Bourges 04-03'!$D$2</f>
        <v>Bourges</v>
      </c>
      <c r="X26" s="155">
        <f>'Bourges 04-03'!$D$3</f>
        <v>44989</v>
      </c>
      <c r="Y26">
        <f>'Bourges 04-03'!C33</f>
        <v>0</v>
      </c>
      <c r="Z26">
        <f>'Bourges 04-03'!D33</f>
        <v>0</v>
      </c>
      <c r="AA26" t="str">
        <f t="shared" si="2"/>
        <v>0 0</v>
      </c>
      <c r="AB26" s="1">
        <f>'Bourges 04-03'!AH33</f>
        <v>0</v>
      </c>
      <c r="AC26" s="1">
        <f>'Bourges 04-03'!AM33</f>
        <v>0</v>
      </c>
      <c r="AD26" s="1">
        <f>'Bourges 04-03'!AR33</f>
        <v>0</v>
      </c>
    </row>
    <row r="27" spans="2:30" x14ac:dyDescent="0.25">
      <c r="B27" s="167">
        <v>24</v>
      </c>
      <c r="C27" t="s">
        <v>128</v>
      </c>
      <c r="D27" s="167">
        <f t="shared" si="0"/>
        <v>1</v>
      </c>
      <c r="E27" s="168">
        <f t="shared" si="4"/>
        <v>1</v>
      </c>
      <c r="F27" s="168">
        <f t="shared" si="4"/>
        <v>0</v>
      </c>
      <c r="G27" s="168">
        <f t="shared" si="4"/>
        <v>0</v>
      </c>
      <c r="H27" s="168">
        <f t="shared" si="4"/>
        <v>0</v>
      </c>
      <c r="I27" s="168">
        <f t="shared" si="4"/>
        <v>0</v>
      </c>
      <c r="J27" s="168">
        <f t="shared" si="4"/>
        <v>0</v>
      </c>
      <c r="K27" s="186">
        <f t="shared" si="4"/>
        <v>0</v>
      </c>
      <c r="L27" s="168">
        <f t="shared" si="4"/>
        <v>0</v>
      </c>
      <c r="M27" s="168">
        <f t="shared" si="4"/>
        <v>0</v>
      </c>
      <c r="N27" s="168">
        <f t="shared" si="4"/>
        <v>0</v>
      </c>
      <c r="W27" t="str">
        <f>'Bourges 04-03'!$D$2</f>
        <v>Bourges</v>
      </c>
      <c r="X27" s="155">
        <f>'Bourges 04-03'!$D$3</f>
        <v>44989</v>
      </c>
      <c r="Y27">
        <f>'Bourges 04-03'!C34</f>
        <v>0</v>
      </c>
      <c r="Z27">
        <f>'Bourges 04-03'!D34</f>
        <v>0</v>
      </c>
      <c r="AA27" t="str">
        <f t="shared" si="2"/>
        <v>0 0</v>
      </c>
      <c r="AB27" s="1">
        <f>'Bourges 04-03'!AH34</f>
        <v>0</v>
      </c>
      <c r="AC27" s="1">
        <f>'Bourges 04-03'!AM34</f>
        <v>0</v>
      </c>
      <c r="AD27" s="1">
        <f>'Bourges 04-03'!AR34</f>
        <v>0</v>
      </c>
    </row>
    <row r="28" spans="2:30" x14ac:dyDescent="0.25">
      <c r="B28" s="167">
        <v>25</v>
      </c>
      <c r="C28" t="s">
        <v>36</v>
      </c>
      <c r="D28" s="167">
        <f t="shared" si="0"/>
        <v>0</v>
      </c>
      <c r="E28" s="168">
        <f t="shared" si="4"/>
        <v>0</v>
      </c>
      <c r="F28" s="168">
        <f t="shared" si="4"/>
        <v>0</v>
      </c>
      <c r="G28" s="168">
        <f t="shared" si="4"/>
        <v>0</v>
      </c>
      <c r="H28" s="168">
        <f t="shared" si="4"/>
        <v>0</v>
      </c>
      <c r="I28" s="168">
        <f t="shared" si="4"/>
        <v>0</v>
      </c>
      <c r="J28" s="168">
        <f t="shared" si="4"/>
        <v>0</v>
      </c>
      <c r="K28" s="186">
        <f t="shared" si="4"/>
        <v>0</v>
      </c>
      <c r="L28" s="168">
        <f t="shared" si="4"/>
        <v>0</v>
      </c>
      <c r="M28" s="168">
        <f t="shared" si="4"/>
        <v>0</v>
      </c>
      <c r="N28" s="168">
        <f t="shared" si="4"/>
        <v>0</v>
      </c>
      <c r="W28" t="str">
        <f>'Bourges 04-03'!$D$2</f>
        <v>Bourges</v>
      </c>
      <c r="X28" s="155">
        <f>'Bourges 04-03'!$D$3</f>
        <v>44989</v>
      </c>
      <c r="Y28">
        <f>'Bourges 04-03'!C35</f>
        <v>0</v>
      </c>
      <c r="Z28">
        <f>'Bourges 04-03'!D35</f>
        <v>0</v>
      </c>
      <c r="AA28" t="str">
        <f t="shared" si="2"/>
        <v>0 0</v>
      </c>
      <c r="AB28" s="1">
        <f>'Bourges 04-03'!AH35</f>
        <v>0</v>
      </c>
      <c r="AC28" s="1">
        <f>'Bourges 04-03'!AM35</f>
        <v>0</v>
      </c>
      <c r="AD28" s="1">
        <f>'Bourges 04-03'!AR35</f>
        <v>0</v>
      </c>
    </row>
    <row r="29" spans="2:30" x14ac:dyDescent="0.25">
      <c r="B29" s="167">
        <v>26</v>
      </c>
      <c r="D29" s="167">
        <f t="shared" si="0"/>
        <v>0</v>
      </c>
      <c r="E29" s="168">
        <f t="shared" si="4"/>
        <v>0</v>
      </c>
      <c r="F29" s="168">
        <f t="shared" si="4"/>
        <v>0</v>
      </c>
      <c r="G29" s="168">
        <f t="shared" si="4"/>
        <v>0</v>
      </c>
      <c r="H29" s="168">
        <f t="shared" si="4"/>
        <v>0</v>
      </c>
      <c r="I29" s="168">
        <f t="shared" si="4"/>
        <v>0</v>
      </c>
      <c r="J29" s="168">
        <f t="shared" si="4"/>
        <v>0</v>
      </c>
      <c r="K29" s="186">
        <f t="shared" si="4"/>
        <v>0</v>
      </c>
      <c r="L29" s="168">
        <f t="shared" si="4"/>
        <v>0</v>
      </c>
      <c r="M29" s="168">
        <f t="shared" si="4"/>
        <v>0</v>
      </c>
      <c r="N29" s="168">
        <f t="shared" si="4"/>
        <v>0</v>
      </c>
      <c r="W29" t="str">
        <f>'Bourges 04-03'!$D$2</f>
        <v>Bourges</v>
      </c>
      <c r="X29" s="155">
        <f>'Bourges 04-03'!$D$3</f>
        <v>44989</v>
      </c>
      <c r="Y29">
        <f>'Bourges 04-03'!C36</f>
        <v>0</v>
      </c>
      <c r="Z29">
        <f>'Bourges 04-03'!D36</f>
        <v>0</v>
      </c>
      <c r="AA29" t="str">
        <f t="shared" si="2"/>
        <v>0 0</v>
      </c>
      <c r="AB29" s="1">
        <f>'Bourges 04-03'!AH36</f>
        <v>0</v>
      </c>
      <c r="AC29" s="1">
        <f>'Bourges 04-03'!AM36</f>
        <v>0</v>
      </c>
      <c r="AD29" s="1">
        <f>'Bourges 04-03'!AR36</f>
        <v>0</v>
      </c>
    </row>
    <row r="30" spans="2:30" x14ac:dyDescent="0.25">
      <c r="B30" s="167">
        <v>27</v>
      </c>
      <c r="D30" s="167">
        <f t="shared" si="0"/>
        <v>0</v>
      </c>
      <c r="E30" s="168">
        <f t="shared" si="4"/>
        <v>0</v>
      </c>
      <c r="F30" s="168">
        <f t="shared" si="4"/>
        <v>0</v>
      </c>
      <c r="G30" s="168">
        <f t="shared" si="4"/>
        <v>0</v>
      </c>
      <c r="H30" s="168">
        <f t="shared" si="4"/>
        <v>0</v>
      </c>
      <c r="I30" s="168">
        <f t="shared" si="4"/>
        <v>0</v>
      </c>
      <c r="J30" s="168">
        <f t="shared" si="4"/>
        <v>0</v>
      </c>
      <c r="K30" s="186">
        <f t="shared" si="4"/>
        <v>0</v>
      </c>
      <c r="L30" s="168">
        <f t="shared" si="4"/>
        <v>0</v>
      </c>
      <c r="M30" s="168">
        <f t="shared" si="4"/>
        <v>0</v>
      </c>
      <c r="N30" s="168">
        <f t="shared" si="4"/>
        <v>0</v>
      </c>
      <c r="W30" t="str">
        <f>'Bourges 04-03'!$D$2</f>
        <v>Bourges</v>
      </c>
      <c r="X30" s="155">
        <f>'Bourges 04-03'!$D$3</f>
        <v>44989</v>
      </c>
      <c r="Y30">
        <f>'Bourges 04-03'!C37</f>
        <v>0</v>
      </c>
      <c r="Z30">
        <f>'Bourges 04-03'!D37</f>
        <v>0</v>
      </c>
      <c r="AA30" t="str">
        <f t="shared" si="2"/>
        <v>0 0</v>
      </c>
      <c r="AB30" s="1">
        <f>'Bourges 04-03'!AH37</f>
        <v>0</v>
      </c>
      <c r="AC30" s="1">
        <f>'Bourges 04-03'!AM37</f>
        <v>0</v>
      </c>
      <c r="AD30" s="1">
        <f>'Bourges 04-03'!AR37</f>
        <v>0</v>
      </c>
    </row>
    <row r="31" spans="2:30" x14ac:dyDescent="0.25">
      <c r="B31" s="167">
        <v>28</v>
      </c>
      <c r="D31" s="167">
        <f t="shared" si="0"/>
        <v>0</v>
      </c>
      <c r="E31" s="168">
        <f t="shared" si="4"/>
        <v>0</v>
      </c>
      <c r="F31" s="168">
        <f t="shared" si="4"/>
        <v>0</v>
      </c>
      <c r="G31" s="168">
        <f t="shared" si="4"/>
        <v>0</v>
      </c>
      <c r="H31" s="168">
        <f t="shared" si="4"/>
        <v>0</v>
      </c>
      <c r="I31" s="168">
        <f t="shared" si="4"/>
        <v>0</v>
      </c>
      <c r="J31" s="168">
        <f t="shared" si="4"/>
        <v>0</v>
      </c>
      <c r="K31" s="186">
        <f t="shared" si="4"/>
        <v>0</v>
      </c>
      <c r="L31" s="168">
        <f t="shared" si="4"/>
        <v>0</v>
      </c>
      <c r="M31" s="168">
        <f t="shared" si="4"/>
        <v>0</v>
      </c>
      <c r="N31" s="168">
        <f t="shared" si="4"/>
        <v>0</v>
      </c>
      <c r="W31" t="str">
        <f>'Bourges 04-03'!$D$2</f>
        <v>Bourges</v>
      </c>
      <c r="X31" s="155">
        <f>'Bourges 04-03'!$D$3</f>
        <v>44989</v>
      </c>
      <c r="Y31">
        <f>'Bourges 04-03'!C38</f>
        <v>0</v>
      </c>
      <c r="Z31">
        <f>'Bourges 04-03'!D38</f>
        <v>0</v>
      </c>
      <c r="AA31" t="str">
        <f t="shared" si="2"/>
        <v>0 0</v>
      </c>
      <c r="AB31" s="1">
        <f>'Bourges 04-03'!AH38</f>
        <v>0</v>
      </c>
      <c r="AC31" s="1">
        <f>'Bourges 04-03'!AM38</f>
        <v>0</v>
      </c>
      <c r="AD31" s="1">
        <f>'Bourges 04-03'!AR38</f>
        <v>0</v>
      </c>
    </row>
    <row r="32" spans="2:30" x14ac:dyDescent="0.25">
      <c r="B32" s="167">
        <v>29</v>
      </c>
      <c r="D32" s="167">
        <f t="shared" si="0"/>
        <v>0</v>
      </c>
      <c r="E32" s="168">
        <f t="shared" si="4"/>
        <v>0</v>
      </c>
      <c r="F32" s="168">
        <f t="shared" si="4"/>
        <v>0</v>
      </c>
      <c r="G32" s="168">
        <f t="shared" si="4"/>
        <v>0</v>
      </c>
      <c r="H32" s="168">
        <f t="shared" si="4"/>
        <v>0</v>
      </c>
      <c r="I32" s="168">
        <f t="shared" si="4"/>
        <v>0</v>
      </c>
      <c r="J32" s="168">
        <f t="shared" si="4"/>
        <v>0</v>
      </c>
      <c r="K32" s="186">
        <f t="shared" si="4"/>
        <v>0</v>
      </c>
      <c r="L32" s="168">
        <f t="shared" si="4"/>
        <v>0</v>
      </c>
      <c r="M32" s="168">
        <f t="shared" si="4"/>
        <v>0</v>
      </c>
      <c r="N32" s="168">
        <f t="shared" si="4"/>
        <v>0</v>
      </c>
      <c r="W32" t="str">
        <f>'Bourges 04-03'!$D$2</f>
        <v>Bourges</v>
      </c>
      <c r="X32" s="155">
        <f>'Bourges 04-03'!$D$3</f>
        <v>44989</v>
      </c>
      <c r="Y32">
        <f>'Bourges 04-03'!C39</f>
        <v>0</v>
      </c>
      <c r="Z32">
        <f>'Bourges 04-03'!D39</f>
        <v>0</v>
      </c>
      <c r="AA32" t="str">
        <f t="shared" si="2"/>
        <v>0 0</v>
      </c>
      <c r="AB32" s="1">
        <f>'Bourges 04-03'!AH39</f>
        <v>0</v>
      </c>
      <c r="AC32" s="1">
        <f>'Bourges 04-03'!AM39</f>
        <v>0</v>
      </c>
      <c r="AD32" s="1">
        <f>'Bourges 04-03'!AR39</f>
        <v>0</v>
      </c>
    </row>
    <row r="33" spans="2:30" ht="15.75" thickBot="1" x14ac:dyDescent="0.3">
      <c r="B33" s="167">
        <v>30</v>
      </c>
      <c r="D33" s="167">
        <f t="shared" si="0"/>
        <v>0</v>
      </c>
      <c r="E33" s="168">
        <f t="shared" si="4"/>
        <v>0</v>
      </c>
      <c r="F33" s="168">
        <f t="shared" si="4"/>
        <v>0</v>
      </c>
      <c r="G33" s="168">
        <f t="shared" si="4"/>
        <v>0</v>
      </c>
      <c r="H33" s="168">
        <f t="shared" si="4"/>
        <v>0</v>
      </c>
      <c r="I33" s="168">
        <f t="shared" si="4"/>
        <v>0</v>
      </c>
      <c r="J33" s="168">
        <f t="shared" si="4"/>
        <v>0</v>
      </c>
      <c r="K33" s="186">
        <f t="shared" si="4"/>
        <v>0</v>
      </c>
      <c r="L33" s="168">
        <f t="shared" si="4"/>
        <v>0</v>
      </c>
      <c r="M33" s="168">
        <f t="shared" si="4"/>
        <v>0</v>
      </c>
      <c r="N33" s="168">
        <f t="shared" si="4"/>
        <v>0</v>
      </c>
      <c r="W33" s="157" t="str">
        <f>'Bourges 04-03'!$D$2</f>
        <v>Bourges</v>
      </c>
      <c r="X33" s="158">
        <f>'Bourges 04-03'!$D$3</f>
        <v>44989</v>
      </c>
      <c r="Y33" s="157">
        <f>'Bourges 04-03'!C40</f>
        <v>0</v>
      </c>
      <c r="Z33" s="157">
        <f>'Bourges 04-03'!D40</f>
        <v>0</v>
      </c>
      <c r="AA33" s="157" t="str">
        <f t="shared" si="2"/>
        <v>0 0</v>
      </c>
      <c r="AB33" s="159">
        <f>'Bourges 04-03'!AH40</f>
        <v>0</v>
      </c>
      <c r="AC33" s="159">
        <f>'Bourges 04-03'!AM40</f>
        <v>0</v>
      </c>
      <c r="AD33" s="159">
        <f>'Bourges 04-03'!AR40</f>
        <v>0</v>
      </c>
    </row>
    <row r="34" spans="2:30" ht="15.75" thickTop="1" x14ac:dyDescent="0.25">
      <c r="B34" s="167">
        <v>31</v>
      </c>
      <c r="D34" s="167">
        <f t="shared" si="0"/>
        <v>0</v>
      </c>
      <c r="E34" s="168">
        <f t="shared" ref="E34:N43" si="5">SUMIFS(IF($C$3="NET",$AB$4:$AB$303,IF($C$3="BRUT",$AC$4:$AC$303,$AD$4:$AD$303)),$W$4:$W$303,E$2,$X$4:$X$303,E$3,$AA$4:$AA$303,$C34)</f>
        <v>0</v>
      </c>
      <c r="F34" s="168">
        <f t="shared" si="5"/>
        <v>0</v>
      </c>
      <c r="G34" s="168">
        <f t="shared" si="5"/>
        <v>0</v>
      </c>
      <c r="H34" s="168">
        <f t="shared" si="5"/>
        <v>0</v>
      </c>
      <c r="I34" s="168">
        <f t="shared" si="5"/>
        <v>0</v>
      </c>
      <c r="J34" s="168">
        <f t="shared" si="5"/>
        <v>0</v>
      </c>
      <c r="K34" s="1">
        <f t="shared" si="5"/>
        <v>0</v>
      </c>
      <c r="L34" s="168">
        <f t="shared" si="5"/>
        <v>0</v>
      </c>
      <c r="M34" s="168">
        <f t="shared" si="5"/>
        <v>0</v>
      </c>
      <c r="N34" s="168">
        <f t="shared" si="5"/>
        <v>0</v>
      </c>
      <c r="W34" t="str">
        <f>'Cognac 06-05'!$D$2</f>
        <v>Cognac</v>
      </c>
      <c r="X34" s="155">
        <f>'Cognac 06-05'!$D$3</f>
        <v>45052</v>
      </c>
      <c r="Y34" t="str">
        <f>'Cognac 06-05'!C11</f>
        <v>BRISSE</v>
      </c>
      <c r="Z34" t="str">
        <f>'Cognac 06-05'!D11</f>
        <v>Jean-Pierre</v>
      </c>
      <c r="AA34" t="str">
        <f t="shared" si="2"/>
        <v>BRISSE Jean-Pierre</v>
      </c>
      <c r="AB34" s="179">
        <f>'Cognac 06-05'!AH11</f>
        <v>5</v>
      </c>
      <c r="AC34" s="179">
        <f>'Cognac 06-05'!AM11</f>
        <v>3</v>
      </c>
      <c r="AD34" s="179">
        <f>'Cognac 06-05'!AR11</f>
        <v>4</v>
      </c>
    </row>
    <row r="35" spans="2:30" x14ac:dyDescent="0.25">
      <c r="B35" s="167">
        <v>32</v>
      </c>
      <c r="D35" s="167">
        <f t="shared" si="0"/>
        <v>0</v>
      </c>
      <c r="E35" s="168">
        <f t="shared" si="5"/>
        <v>0</v>
      </c>
      <c r="F35" s="168">
        <f t="shared" si="5"/>
        <v>0</v>
      </c>
      <c r="G35" s="168">
        <f t="shared" si="5"/>
        <v>0</v>
      </c>
      <c r="H35" s="168">
        <f t="shared" si="5"/>
        <v>0</v>
      </c>
      <c r="I35" s="168">
        <f t="shared" si="5"/>
        <v>0</v>
      </c>
      <c r="J35" s="168">
        <f t="shared" si="5"/>
        <v>0</v>
      </c>
      <c r="K35" s="1">
        <f t="shared" si="5"/>
        <v>0</v>
      </c>
      <c r="L35" s="168">
        <f t="shared" si="5"/>
        <v>0</v>
      </c>
      <c r="M35" s="168">
        <f t="shared" si="5"/>
        <v>0</v>
      </c>
      <c r="N35" s="168">
        <f t="shared" si="5"/>
        <v>0</v>
      </c>
      <c r="W35" t="str">
        <f>'Cognac 06-05'!$D$2</f>
        <v>Cognac</v>
      </c>
      <c r="X35" s="155">
        <f>'Cognac 06-05'!$D$3</f>
        <v>45052</v>
      </c>
      <c r="Y35" t="str">
        <f>'Cognac 06-05'!C12</f>
        <v>PAUL</v>
      </c>
      <c r="Z35" t="str">
        <f>'Cognac 06-05'!D12</f>
        <v>David</v>
      </c>
      <c r="AA35" t="str">
        <f t="shared" si="2"/>
        <v>PAUL David</v>
      </c>
      <c r="AB35" s="1">
        <f>'Cognac 06-05'!AH12</f>
        <v>22</v>
      </c>
      <c r="AC35" s="1">
        <f>'Cognac 06-05'!AM12</f>
        <v>12</v>
      </c>
      <c r="AD35" s="1">
        <f>'Cognac 06-05'!AR12</f>
        <v>20</v>
      </c>
    </row>
    <row r="36" spans="2:30" x14ac:dyDescent="0.25">
      <c r="B36" s="167">
        <v>33</v>
      </c>
      <c r="D36" s="167">
        <f t="shared" ref="D36:D65" si="6">SUM(E36:N36)</f>
        <v>0</v>
      </c>
      <c r="E36" s="168">
        <f t="shared" si="5"/>
        <v>0</v>
      </c>
      <c r="F36" s="168">
        <f t="shared" si="5"/>
        <v>0</v>
      </c>
      <c r="G36" s="168">
        <f t="shared" si="5"/>
        <v>0</v>
      </c>
      <c r="H36" s="168">
        <f t="shared" si="5"/>
        <v>0</v>
      </c>
      <c r="I36" s="168">
        <f t="shared" si="5"/>
        <v>0</v>
      </c>
      <c r="J36" s="168">
        <f t="shared" si="5"/>
        <v>0</v>
      </c>
      <c r="K36" s="1">
        <f t="shared" si="5"/>
        <v>0</v>
      </c>
      <c r="L36" s="168">
        <f t="shared" si="5"/>
        <v>0</v>
      </c>
      <c r="M36" s="168">
        <f t="shared" si="5"/>
        <v>0</v>
      </c>
      <c r="N36" s="168">
        <f t="shared" si="5"/>
        <v>0</v>
      </c>
      <c r="W36" t="str">
        <f>'Cognac 06-05'!$D$2</f>
        <v>Cognac</v>
      </c>
      <c r="X36" s="155">
        <f>'Cognac 06-05'!$D$3</f>
        <v>45052</v>
      </c>
      <c r="Y36" t="str">
        <f>'Cognac 06-05'!C13</f>
        <v>DELOUCHE</v>
      </c>
      <c r="Z36" t="str">
        <f>'Cognac 06-05'!D13</f>
        <v>Yannick</v>
      </c>
      <c r="AA36" t="str">
        <f t="shared" ref="AA36:AA65" si="7">CONCATENATE(Y36," ",Z36)</f>
        <v>DELOUCHE Yannick</v>
      </c>
      <c r="AB36" s="1">
        <f>'Cognac 06-05'!AH13</f>
        <v>30</v>
      </c>
      <c r="AC36" s="1">
        <f>'Cognac 06-05'!AM13</f>
        <v>6</v>
      </c>
      <c r="AD36" s="1">
        <f>'Cognac 06-05'!AR13</f>
        <v>5</v>
      </c>
    </row>
    <row r="37" spans="2:30" x14ac:dyDescent="0.25">
      <c r="B37" s="167">
        <v>34</v>
      </c>
      <c r="D37" s="167">
        <f t="shared" si="6"/>
        <v>0</v>
      </c>
      <c r="E37" s="168">
        <f t="shared" si="5"/>
        <v>0</v>
      </c>
      <c r="F37" s="168">
        <f t="shared" si="5"/>
        <v>0</v>
      </c>
      <c r="G37" s="168">
        <f t="shared" si="5"/>
        <v>0</v>
      </c>
      <c r="H37" s="168">
        <f t="shared" si="5"/>
        <v>0</v>
      </c>
      <c r="I37" s="168">
        <f t="shared" si="5"/>
        <v>0</v>
      </c>
      <c r="J37" s="168">
        <f t="shared" si="5"/>
        <v>0</v>
      </c>
      <c r="K37" s="1">
        <f t="shared" si="5"/>
        <v>0</v>
      </c>
      <c r="L37" s="168">
        <f t="shared" si="5"/>
        <v>0</v>
      </c>
      <c r="M37" s="168">
        <f t="shared" si="5"/>
        <v>0</v>
      </c>
      <c r="N37" s="168">
        <f t="shared" si="5"/>
        <v>0</v>
      </c>
      <c r="W37" t="str">
        <f>'Cognac 06-05'!$D$2</f>
        <v>Cognac</v>
      </c>
      <c r="X37" s="155">
        <f>'Cognac 06-05'!$D$3</f>
        <v>45052</v>
      </c>
      <c r="Y37" t="str">
        <f>'Cognac 06-05'!C14</f>
        <v>DIOT</v>
      </c>
      <c r="Z37" t="str">
        <f>'Cognac 06-05'!D14</f>
        <v>Alexandre</v>
      </c>
      <c r="AA37" t="str">
        <f t="shared" si="7"/>
        <v>DIOT Alexandre</v>
      </c>
      <c r="AB37" s="1">
        <f>'Cognac 06-05'!AH14</f>
        <v>6</v>
      </c>
      <c r="AC37" s="1">
        <f>'Cognac 06-05'!AM14</f>
        <v>25</v>
      </c>
      <c r="AD37" s="1">
        <f>'Cognac 06-05'!AR14</f>
        <v>10</v>
      </c>
    </row>
    <row r="38" spans="2:30" x14ac:dyDescent="0.25">
      <c r="B38" s="167">
        <v>35</v>
      </c>
      <c r="D38" s="167">
        <f t="shared" si="6"/>
        <v>0</v>
      </c>
      <c r="E38" s="168">
        <f t="shared" si="5"/>
        <v>0</v>
      </c>
      <c r="F38" s="168">
        <f t="shared" si="5"/>
        <v>0</v>
      </c>
      <c r="G38" s="168">
        <f t="shared" si="5"/>
        <v>0</v>
      </c>
      <c r="H38" s="168">
        <f t="shared" si="5"/>
        <v>0</v>
      </c>
      <c r="I38" s="168">
        <f t="shared" si="5"/>
        <v>0</v>
      </c>
      <c r="J38" s="168">
        <f t="shared" si="5"/>
        <v>0</v>
      </c>
      <c r="K38" s="1">
        <f t="shared" si="5"/>
        <v>0</v>
      </c>
      <c r="L38" s="168">
        <f t="shared" si="5"/>
        <v>0</v>
      </c>
      <c r="M38" s="168">
        <f t="shared" si="5"/>
        <v>0</v>
      </c>
      <c r="N38" s="168">
        <f t="shared" si="5"/>
        <v>0</v>
      </c>
      <c r="W38" t="str">
        <f>'Cognac 06-05'!$D$2</f>
        <v>Cognac</v>
      </c>
      <c r="X38" s="155">
        <f>'Cognac 06-05'!$D$3</f>
        <v>45052</v>
      </c>
      <c r="Y38" t="str">
        <f>'Cognac 06-05'!C15</f>
        <v>FARE-PIORUNSKI</v>
      </c>
      <c r="Z38" t="str">
        <f>'Cognac 06-05'!D15</f>
        <v>Loïc</v>
      </c>
      <c r="AA38" t="str">
        <f t="shared" si="7"/>
        <v>FARE-PIORUNSKI Loïc</v>
      </c>
      <c r="AB38" s="1">
        <f>'Cognac 06-05'!AH15</f>
        <v>8</v>
      </c>
      <c r="AC38" s="1">
        <f>'Cognac 06-05'!AM15</f>
        <v>7</v>
      </c>
      <c r="AD38" s="1">
        <f>'Cognac 06-05'!AR15</f>
        <v>8</v>
      </c>
    </row>
    <row r="39" spans="2:30" x14ac:dyDescent="0.25">
      <c r="B39" s="167">
        <v>36</v>
      </c>
      <c r="D39" s="167">
        <f t="shared" si="6"/>
        <v>0</v>
      </c>
      <c r="E39" s="168">
        <f t="shared" si="5"/>
        <v>0</v>
      </c>
      <c r="F39" s="168">
        <f t="shared" si="5"/>
        <v>0</v>
      </c>
      <c r="G39" s="168">
        <f t="shared" si="5"/>
        <v>0</v>
      </c>
      <c r="H39" s="168">
        <f t="shared" si="5"/>
        <v>0</v>
      </c>
      <c r="I39" s="168">
        <f t="shared" si="5"/>
        <v>0</v>
      </c>
      <c r="J39" s="168">
        <f t="shared" si="5"/>
        <v>0</v>
      </c>
      <c r="K39" s="1">
        <f t="shared" si="5"/>
        <v>0</v>
      </c>
      <c r="L39" s="168">
        <f t="shared" si="5"/>
        <v>0</v>
      </c>
      <c r="M39" s="168">
        <f t="shared" si="5"/>
        <v>0</v>
      </c>
      <c r="N39" s="168">
        <f t="shared" si="5"/>
        <v>0</v>
      </c>
      <c r="W39" t="str">
        <f>'Cognac 06-05'!$D$2</f>
        <v>Cognac</v>
      </c>
      <c r="X39" s="155">
        <f>'Cognac 06-05'!$D$3</f>
        <v>45052</v>
      </c>
      <c r="Y39" t="str">
        <f>'Cognac 06-05'!C16</f>
        <v>HERRAULT</v>
      </c>
      <c r="Z39" t="str">
        <f>'Cognac 06-05'!D16</f>
        <v>Sébastien</v>
      </c>
      <c r="AA39" t="str">
        <f t="shared" si="7"/>
        <v>HERRAULT Sébastien</v>
      </c>
      <c r="AB39" s="1">
        <f>'Cognac 06-05'!AH16</f>
        <v>22</v>
      </c>
      <c r="AC39" s="1">
        <f>'Cognac 06-05'!AM16</f>
        <v>30</v>
      </c>
      <c r="AD39" s="1">
        <f>'Cognac 06-05'!AR16</f>
        <v>30</v>
      </c>
    </row>
    <row r="40" spans="2:30" x14ac:dyDescent="0.25">
      <c r="B40" s="167">
        <v>37</v>
      </c>
      <c r="D40" s="167">
        <f t="shared" si="6"/>
        <v>0</v>
      </c>
      <c r="E40" s="168">
        <f t="shared" si="5"/>
        <v>0</v>
      </c>
      <c r="F40" s="168">
        <f t="shared" si="5"/>
        <v>0</v>
      </c>
      <c r="G40" s="168">
        <f t="shared" si="5"/>
        <v>0</v>
      </c>
      <c r="H40" s="168">
        <f t="shared" si="5"/>
        <v>0</v>
      </c>
      <c r="I40" s="168">
        <f t="shared" si="5"/>
        <v>0</v>
      </c>
      <c r="J40" s="168">
        <f t="shared" si="5"/>
        <v>0</v>
      </c>
      <c r="K40" s="1">
        <f t="shared" si="5"/>
        <v>0</v>
      </c>
      <c r="L40" s="168">
        <f t="shared" si="5"/>
        <v>0</v>
      </c>
      <c r="M40" s="168">
        <f t="shared" si="5"/>
        <v>0</v>
      </c>
      <c r="N40" s="168">
        <f t="shared" si="5"/>
        <v>0</v>
      </c>
      <c r="W40" t="str">
        <f>'Cognac 06-05'!$D$2</f>
        <v>Cognac</v>
      </c>
      <c r="X40" s="155">
        <f>'Cognac 06-05'!$D$3</f>
        <v>45052</v>
      </c>
      <c r="Y40" t="str">
        <f>'Cognac 06-05'!C17</f>
        <v>JACQUEMIN</v>
      </c>
      <c r="Z40" t="str">
        <f>'Cognac 06-05'!D17</f>
        <v>Franck</v>
      </c>
      <c r="AA40" t="str">
        <f t="shared" si="7"/>
        <v>JACQUEMIN Franck</v>
      </c>
      <c r="AB40" s="1">
        <f>'Cognac 06-05'!AH17</f>
        <v>9</v>
      </c>
      <c r="AC40" s="1">
        <f>'Cognac 06-05'!AM17</f>
        <v>12</v>
      </c>
      <c r="AD40" s="1">
        <f>'Cognac 06-05'!AR17</f>
        <v>20</v>
      </c>
    </row>
    <row r="41" spans="2:30" x14ac:dyDescent="0.25">
      <c r="B41" s="167">
        <v>38</v>
      </c>
      <c r="D41" s="167">
        <f t="shared" si="6"/>
        <v>0</v>
      </c>
      <c r="E41" s="168">
        <f t="shared" si="5"/>
        <v>0</v>
      </c>
      <c r="F41" s="168">
        <f t="shared" si="5"/>
        <v>0</v>
      </c>
      <c r="G41" s="168">
        <f t="shared" si="5"/>
        <v>0</v>
      </c>
      <c r="H41" s="168">
        <f t="shared" si="5"/>
        <v>0</v>
      </c>
      <c r="I41" s="168">
        <f t="shared" si="5"/>
        <v>0</v>
      </c>
      <c r="J41" s="168">
        <f t="shared" si="5"/>
        <v>0</v>
      </c>
      <c r="K41" s="1">
        <f t="shared" si="5"/>
        <v>0</v>
      </c>
      <c r="L41" s="168">
        <f t="shared" si="5"/>
        <v>0</v>
      </c>
      <c r="M41" s="168">
        <f t="shared" si="5"/>
        <v>0</v>
      </c>
      <c r="N41" s="168">
        <f t="shared" si="5"/>
        <v>0</v>
      </c>
      <c r="W41" t="str">
        <f>'Cognac 06-05'!$D$2</f>
        <v>Cognac</v>
      </c>
      <c r="X41" s="155">
        <f>'Cognac 06-05'!$D$3</f>
        <v>45052</v>
      </c>
      <c r="Y41" t="str">
        <f>'Cognac 06-05'!C18</f>
        <v>LEVEQUE</v>
      </c>
      <c r="Z41" t="str">
        <f>'Cognac 06-05'!D18</f>
        <v>Claude</v>
      </c>
      <c r="AA41" t="str">
        <f t="shared" si="7"/>
        <v>LEVEQUE Claude</v>
      </c>
      <c r="AB41" s="1">
        <f>'Cognac 06-05'!AH18</f>
        <v>3</v>
      </c>
      <c r="AC41" s="1">
        <f>'Cognac 06-05'!AM18</f>
        <v>5</v>
      </c>
      <c r="AD41" s="1">
        <f>'Cognac 06-05'!AR18</f>
        <v>6</v>
      </c>
    </row>
    <row r="42" spans="2:30" x14ac:dyDescent="0.25">
      <c r="B42" s="167">
        <v>39</v>
      </c>
      <c r="D42" s="167">
        <f t="shared" si="6"/>
        <v>0</v>
      </c>
      <c r="E42" s="168">
        <f t="shared" si="5"/>
        <v>0</v>
      </c>
      <c r="F42" s="168">
        <f t="shared" si="5"/>
        <v>0</v>
      </c>
      <c r="G42" s="168">
        <f t="shared" si="5"/>
        <v>0</v>
      </c>
      <c r="H42" s="168">
        <f t="shared" si="5"/>
        <v>0</v>
      </c>
      <c r="I42" s="168">
        <f t="shared" si="5"/>
        <v>0</v>
      </c>
      <c r="J42" s="168">
        <f t="shared" si="5"/>
        <v>0</v>
      </c>
      <c r="K42" s="1">
        <f t="shared" si="5"/>
        <v>0</v>
      </c>
      <c r="L42" s="168">
        <f t="shared" si="5"/>
        <v>0</v>
      </c>
      <c r="M42" s="168">
        <f t="shared" si="5"/>
        <v>0</v>
      </c>
      <c r="N42" s="168">
        <f t="shared" si="5"/>
        <v>0</v>
      </c>
      <c r="W42" t="str">
        <f>'Cognac 06-05'!$D$2</f>
        <v>Cognac</v>
      </c>
      <c r="X42" s="155">
        <f>'Cognac 06-05'!$D$3</f>
        <v>45052</v>
      </c>
      <c r="Y42" t="str">
        <f>'Cognac 06-05'!C19</f>
        <v>MAITRE</v>
      </c>
      <c r="Z42" t="str">
        <f>'Cognac 06-05'!D19</f>
        <v>Benoît</v>
      </c>
      <c r="AA42" t="str">
        <f t="shared" si="7"/>
        <v>MAITRE Benoît</v>
      </c>
      <c r="AB42" s="1">
        <f>'Cognac 06-05'!AH19</f>
        <v>15</v>
      </c>
      <c r="AC42" s="1">
        <f>'Cognac 06-05'!AM19</f>
        <v>9</v>
      </c>
      <c r="AD42" s="1">
        <f>'Cognac 06-05'!AR19</f>
        <v>7</v>
      </c>
    </row>
    <row r="43" spans="2:30" x14ac:dyDescent="0.25">
      <c r="B43" s="167">
        <v>40</v>
      </c>
      <c r="D43" s="167">
        <f t="shared" si="6"/>
        <v>0</v>
      </c>
      <c r="E43" s="168">
        <f t="shared" si="5"/>
        <v>0</v>
      </c>
      <c r="F43" s="168">
        <f t="shared" si="5"/>
        <v>0</v>
      </c>
      <c r="G43" s="168">
        <f t="shared" si="5"/>
        <v>0</v>
      </c>
      <c r="H43" s="168">
        <f t="shared" si="5"/>
        <v>0</v>
      </c>
      <c r="I43" s="168">
        <f t="shared" si="5"/>
        <v>0</v>
      </c>
      <c r="J43" s="168">
        <f t="shared" si="5"/>
        <v>0</v>
      </c>
      <c r="K43" s="1">
        <f t="shared" si="5"/>
        <v>0</v>
      </c>
      <c r="L43" s="168">
        <f t="shared" si="5"/>
        <v>0</v>
      </c>
      <c r="M43" s="168">
        <f t="shared" si="5"/>
        <v>0</v>
      </c>
      <c r="N43" s="168">
        <f t="shared" si="5"/>
        <v>0</v>
      </c>
      <c r="W43" t="str">
        <f>'Cognac 06-05'!$D$2</f>
        <v>Cognac</v>
      </c>
      <c r="X43" s="155">
        <f>'Cognac 06-05'!$D$3</f>
        <v>45052</v>
      </c>
      <c r="Y43" t="str">
        <f>'Cognac 06-05'!C20</f>
        <v>MORVAN</v>
      </c>
      <c r="Z43" t="str">
        <f>'Cognac 06-05'!D20</f>
        <v>Gilles</v>
      </c>
      <c r="AA43" t="str">
        <f t="shared" si="7"/>
        <v>MORVAN Gilles</v>
      </c>
      <c r="AB43" s="1">
        <f>'Cognac 06-05'!AH20</f>
        <v>4</v>
      </c>
      <c r="AC43" s="1">
        <f>'Cognac 06-05'!AM20</f>
        <v>3</v>
      </c>
      <c r="AD43" s="1">
        <f>'Cognac 06-05'!AR20</f>
        <v>3</v>
      </c>
    </row>
    <row r="44" spans="2:30" x14ac:dyDescent="0.25">
      <c r="B44" s="167">
        <v>41</v>
      </c>
      <c r="D44" s="167">
        <f t="shared" si="6"/>
        <v>0</v>
      </c>
      <c r="E44" s="168">
        <f t="shared" ref="E44:N53" si="8">SUMIFS(IF($C$3="NET",$AB$4:$AB$303,IF($C$3="BRUT",$AC$4:$AC$303,$AD$4:$AD$303)),$W$4:$W$303,E$2,$X$4:$X$303,E$3,$AA$4:$AA$303,$C44)</f>
        <v>0</v>
      </c>
      <c r="F44" s="168">
        <f t="shared" si="8"/>
        <v>0</v>
      </c>
      <c r="G44" s="168">
        <f t="shared" si="8"/>
        <v>0</v>
      </c>
      <c r="H44" s="168">
        <f t="shared" si="8"/>
        <v>0</v>
      </c>
      <c r="I44" s="168">
        <f t="shared" si="8"/>
        <v>0</v>
      </c>
      <c r="J44" s="168">
        <f t="shared" si="8"/>
        <v>0</v>
      </c>
      <c r="K44" s="1">
        <f t="shared" si="8"/>
        <v>0</v>
      </c>
      <c r="L44" s="168">
        <f t="shared" si="8"/>
        <v>0</v>
      </c>
      <c r="M44" s="168">
        <f t="shared" si="8"/>
        <v>0</v>
      </c>
      <c r="N44" s="168">
        <f t="shared" si="8"/>
        <v>0</v>
      </c>
      <c r="W44" t="str">
        <f>'Cognac 06-05'!$D$2</f>
        <v>Cognac</v>
      </c>
      <c r="X44" s="155">
        <f>'Cognac 06-05'!$D$3</f>
        <v>45052</v>
      </c>
      <c r="Y44" t="str">
        <f>'Cognac 06-05'!C21</f>
        <v>VERRIER</v>
      </c>
      <c r="Z44" t="str">
        <f>'Cognac 06-05'!D21</f>
        <v>Alexandre</v>
      </c>
      <c r="AA44" t="str">
        <f t="shared" si="7"/>
        <v>VERRIER Alexandre</v>
      </c>
      <c r="AB44" s="1">
        <f>'Cognac 06-05'!AH21</f>
        <v>10</v>
      </c>
      <c r="AC44" s="1">
        <f>'Cognac 06-05'!AM21</f>
        <v>20</v>
      </c>
      <c r="AD44" s="1">
        <f>'Cognac 06-05'!AR21</f>
        <v>20</v>
      </c>
    </row>
    <row r="45" spans="2:30" x14ac:dyDescent="0.25">
      <c r="B45" s="167">
        <v>42</v>
      </c>
      <c r="D45" s="167">
        <f t="shared" si="6"/>
        <v>0</v>
      </c>
      <c r="E45" s="168">
        <f t="shared" si="8"/>
        <v>0</v>
      </c>
      <c r="F45" s="168">
        <f t="shared" si="8"/>
        <v>0</v>
      </c>
      <c r="G45" s="168">
        <f t="shared" si="8"/>
        <v>0</v>
      </c>
      <c r="H45" s="168">
        <f t="shared" si="8"/>
        <v>0</v>
      </c>
      <c r="I45" s="168">
        <f t="shared" si="8"/>
        <v>0</v>
      </c>
      <c r="J45" s="168">
        <f t="shared" si="8"/>
        <v>0</v>
      </c>
      <c r="K45" s="1">
        <f t="shared" si="8"/>
        <v>0</v>
      </c>
      <c r="L45" s="168">
        <f t="shared" si="8"/>
        <v>0</v>
      </c>
      <c r="M45" s="168">
        <f t="shared" si="8"/>
        <v>0</v>
      </c>
      <c r="N45" s="168">
        <f t="shared" si="8"/>
        <v>0</v>
      </c>
      <c r="W45" t="str">
        <f>'Cognac 06-05'!$D$2</f>
        <v>Cognac</v>
      </c>
      <c r="X45" s="155">
        <f>'Cognac 06-05'!$D$3</f>
        <v>45052</v>
      </c>
      <c r="Y45" t="str">
        <f>'Cognac 06-05'!C22</f>
        <v>ZIAR</v>
      </c>
      <c r="Z45" t="str">
        <f>'Cognac 06-05'!D22</f>
        <v>Yacine</v>
      </c>
      <c r="AA45" t="str">
        <f t="shared" si="7"/>
        <v>ZIAR Yacine</v>
      </c>
      <c r="AB45" s="1">
        <f>'Cognac 06-05'!AH22</f>
        <v>6</v>
      </c>
      <c r="AC45" s="1">
        <f>'Cognac 06-05'!AM22</f>
        <v>8</v>
      </c>
      <c r="AD45" s="1">
        <f>'Cognac 06-05'!AR22</f>
        <v>9</v>
      </c>
    </row>
    <row r="46" spans="2:30" x14ac:dyDescent="0.25">
      <c r="B46" s="167">
        <v>43</v>
      </c>
      <c r="D46" s="167">
        <f t="shared" si="6"/>
        <v>0</v>
      </c>
      <c r="E46" s="168">
        <f t="shared" si="8"/>
        <v>0</v>
      </c>
      <c r="F46" s="168">
        <f t="shared" si="8"/>
        <v>0</v>
      </c>
      <c r="G46" s="168">
        <f t="shared" si="8"/>
        <v>0</v>
      </c>
      <c r="H46" s="168">
        <f t="shared" si="8"/>
        <v>0</v>
      </c>
      <c r="I46" s="168">
        <f t="shared" si="8"/>
        <v>0</v>
      </c>
      <c r="J46" s="168">
        <f t="shared" si="8"/>
        <v>0</v>
      </c>
      <c r="K46" s="1">
        <f t="shared" si="8"/>
        <v>0</v>
      </c>
      <c r="L46" s="168">
        <f t="shared" si="8"/>
        <v>0</v>
      </c>
      <c r="M46" s="168">
        <f t="shared" si="8"/>
        <v>0</v>
      </c>
      <c r="N46" s="168">
        <f t="shared" si="8"/>
        <v>0</v>
      </c>
      <c r="W46" t="str">
        <f>'Cognac 06-05'!$D$2</f>
        <v>Cognac</v>
      </c>
      <c r="X46" s="155">
        <f>'Cognac 06-05'!$D$3</f>
        <v>45052</v>
      </c>
      <c r="Y46" t="str">
        <f>'Cognac 06-05'!C23</f>
        <v>ZIAR</v>
      </c>
      <c r="Z46" t="str">
        <f>'Cognac 06-05'!D23</f>
        <v>Bastien</v>
      </c>
      <c r="AA46" t="str">
        <f t="shared" si="7"/>
        <v>ZIAR Bastien</v>
      </c>
      <c r="AB46" s="179">
        <f>'Cognac 06-05'!AH23</f>
        <v>1</v>
      </c>
      <c r="AC46" s="179">
        <f>'Cognac 06-05'!AM23</f>
        <v>1</v>
      </c>
      <c r="AD46" s="179">
        <f>'Cognac 06-05'!AR23</f>
        <v>1</v>
      </c>
    </row>
    <row r="47" spans="2:30" x14ac:dyDescent="0.25">
      <c r="B47" s="167">
        <v>44</v>
      </c>
      <c r="D47" s="167">
        <f t="shared" si="6"/>
        <v>0</v>
      </c>
      <c r="E47" s="168">
        <f t="shared" si="8"/>
        <v>0</v>
      </c>
      <c r="F47" s="168">
        <f t="shared" si="8"/>
        <v>0</v>
      </c>
      <c r="G47" s="168">
        <f t="shared" si="8"/>
        <v>0</v>
      </c>
      <c r="H47" s="168">
        <f t="shared" si="8"/>
        <v>0</v>
      </c>
      <c r="I47" s="168">
        <f t="shared" si="8"/>
        <v>0</v>
      </c>
      <c r="J47" s="168">
        <f t="shared" si="8"/>
        <v>0</v>
      </c>
      <c r="K47" s="1">
        <f t="shared" si="8"/>
        <v>0</v>
      </c>
      <c r="L47" s="168">
        <f t="shared" si="8"/>
        <v>0</v>
      </c>
      <c r="M47" s="168">
        <f t="shared" si="8"/>
        <v>0</v>
      </c>
      <c r="N47" s="168">
        <f t="shared" si="8"/>
        <v>0</v>
      </c>
      <c r="W47" t="str">
        <f>'Cognac 06-05'!$D$2</f>
        <v>Cognac</v>
      </c>
      <c r="X47" s="155">
        <f>'Cognac 06-05'!$D$3</f>
        <v>45052</v>
      </c>
      <c r="Y47">
        <f>'Cognac 06-05'!C24</f>
        <v>0</v>
      </c>
      <c r="Z47">
        <f>'Cognac 06-05'!D24</f>
        <v>0</v>
      </c>
      <c r="AA47" t="str">
        <f t="shared" si="7"/>
        <v>0 0</v>
      </c>
      <c r="AB47" s="1">
        <f>'Cognac 06-05'!AH24</f>
        <v>0</v>
      </c>
      <c r="AC47" s="1">
        <f>'Cognac 06-05'!AM24</f>
        <v>0</v>
      </c>
      <c r="AD47" s="1">
        <f>'Cognac 06-05'!AR24</f>
        <v>0</v>
      </c>
    </row>
    <row r="48" spans="2:30" x14ac:dyDescent="0.25">
      <c r="B48" s="167">
        <v>45</v>
      </c>
      <c r="D48" s="167">
        <f t="shared" si="6"/>
        <v>0</v>
      </c>
      <c r="E48" s="168">
        <f t="shared" si="8"/>
        <v>0</v>
      </c>
      <c r="F48" s="168">
        <f t="shared" si="8"/>
        <v>0</v>
      </c>
      <c r="G48" s="168">
        <f t="shared" si="8"/>
        <v>0</v>
      </c>
      <c r="H48" s="168">
        <f t="shared" si="8"/>
        <v>0</v>
      </c>
      <c r="I48" s="168">
        <f t="shared" si="8"/>
        <v>0</v>
      </c>
      <c r="J48" s="168">
        <f t="shared" si="8"/>
        <v>0</v>
      </c>
      <c r="K48" s="1">
        <f t="shared" si="8"/>
        <v>0</v>
      </c>
      <c r="L48" s="168">
        <f t="shared" si="8"/>
        <v>0</v>
      </c>
      <c r="M48" s="168">
        <f t="shared" si="8"/>
        <v>0</v>
      </c>
      <c r="N48" s="168">
        <f t="shared" si="8"/>
        <v>0</v>
      </c>
      <c r="W48" t="str">
        <f>'Cognac 06-05'!$D$2</f>
        <v>Cognac</v>
      </c>
      <c r="X48" s="155">
        <f>'Cognac 06-05'!$D$3</f>
        <v>45052</v>
      </c>
      <c r="Y48">
        <f>'Cognac 06-05'!C25</f>
        <v>0</v>
      </c>
      <c r="Z48">
        <f>'Cognac 06-05'!D25</f>
        <v>0</v>
      </c>
      <c r="AA48" t="str">
        <f t="shared" si="7"/>
        <v>0 0</v>
      </c>
      <c r="AB48" s="1">
        <f>'Cognac 06-05'!AH25</f>
        <v>0</v>
      </c>
      <c r="AC48" s="1">
        <f>'Cognac 06-05'!AM25</f>
        <v>0</v>
      </c>
      <c r="AD48" s="1">
        <f>'Cognac 06-05'!AR25</f>
        <v>0</v>
      </c>
    </row>
    <row r="49" spans="2:30" x14ac:dyDescent="0.25">
      <c r="B49" s="167">
        <v>46</v>
      </c>
      <c r="D49" s="167">
        <f t="shared" si="6"/>
        <v>0</v>
      </c>
      <c r="E49" s="168">
        <f t="shared" si="8"/>
        <v>0</v>
      </c>
      <c r="F49" s="168">
        <f t="shared" si="8"/>
        <v>0</v>
      </c>
      <c r="G49" s="168">
        <f t="shared" si="8"/>
        <v>0</v>
      </c>
      <c r="H49" s="168">
        <f t="shared" si="8"/>
        <v>0</v>
      </c>
      <c r="I49" s="168">
        <f t="shared" si="8"/>
        <v>0</v>
      </c>
      <c r="J49" s="168">
        <f t="shared" si="8"/>
        <v>0</v>
      </c>
      <c r="K49" s="1">
        <f t="shared" si="8"/>
        <v>0</v>
      </c>
      <c r="L49" s="168">
        <f t="shared" si="8"/>
        <v>0</v>
      </c>
      <c r="M49" s="168">
        <f t="shared" si="8"/>
        <v>0</v>
      </c>
      <c r="N49" s="168">
        <f t="shared" si="8"/>
        <v>0</v>
      </c>
      <c r="W49" t="str">
        <f>'Cognac 06-05'!$D$2</f>
        <v>Cognac</v>
      </c>
      <c r="X49" s="155">
        <f>'Cognac 06-05'!$D$3</f>
        <v>45052</v>
      </c>
      <c r="Y49">
        <f>'Cognac 06-05'!C26</f>
        <v>0</v>
      </c>
      <c r="Z49">
        <f>'Cognac 06-05'!D26</f>
        <v>0</v>
      </c>
      <c r="AA49" t="str">
        <f t="shared" si="7"/>
        <v>0 0</v>
      </c>
      <c r="AB49" s="1">
        <f>'Cognac 06-05'!AH26</f>
        <v>0</v>
      </c>
      <c r="AC49" s="1">
        <f>'Cognac 06-05'!AM26</f>
        <v>0</v>
      </c>
      <c r="AD49" s="1">
        <f>'Cognac 06-05'!AR26</f>
        <v>0</v>
      </c>
    </row>
    <row r="50" spans="2:30" x14ac:dyDescent="0.25">
      <c r="B50" s="167">
        <v>47</v>
      </c>
      <c r="D50" s="167">
        <f t="shared" si="6"/>
        <v>0</v>
      </c>
      <c r="E50" s="168">
        <f t="shared" si="8"/>
        <v>0</v>
      </c>
      <c r="F50" s="168">
        <f t="shared" si="8"/>
        <v>0</v>
      </c>
      <c r="G50" s="168">
        <f t="shared" si="8"/>
        <v>0</v>
      </c>
      <c r="H50" s="168">
        <f t="shared" si="8"/>
        <v>0</v>
      </c>
      <c r="I50" s="168">
        <f t="shared" si="8"/>
        <v>0</v>
      </c>
      <c r="J50" s="168">
        <f t="shared" si="8"/>
        <v>0</v>
      </c>
      <c r="K50" s="1">
        <f t="shared" si="8"/>
        <v>0</v>
      </c>
      <c r="L50" s="168">
        <f t="shared" si="8"/>
        <v>0</v>
      </c>
      <c r="M50" s="168">
        <f t="shared" si="8"/>
        <v>0</v>
      </c>
      <c r="N50" s="168">
        <f t="shared" si="8"/>
        <v>0</v>
      </c>
      <c r="W50" t="str">
        <f>'Cognac 06-05'!$D$2</f>
        <v>Cognac</v>
      </c>
      <c r="X50" s="155">
        <f>'Cognac 06-05'!$D$3</f>
        <v>45052</v>
      </c>
      <c r="Y50">
        <f>'Cognac 06-05'!C27</f>
        <v>0</v>
      </c>
      <c r="Z50">
        <f>'Cognac 06-05'!D27</f>
        <v>0</v>
      </c>
      <c r="AA50" t="str">
        <f t="shared" si="7"/>
        <v>0 0</v>
      </c>
      <c r="AB50" s="1">
        <f>'Cognac 06-05'!AH27</f>
        <v>0</v>
      </c>
      <c r="AC50" s="1">
        <f>'Cognac 06-05'!AM27</f>
        <v>0</v>
      </c>
      <c r="AD50" s="1">
        <f>'Cognac 06-05'!AR27</f>
        <v>0</v>
      </c>
    </row>
    <row r="51" spans="2:30" x14ac:dyDescent="0.25">
      <c r="B51" s="167">
        <v>48</v>
      </c>
      <c r="D51" s="167">
        <f t="shared" si="6"/>
        <v>0</v>
      </c>
      <c r="E51" s="168">
        <f t="shared" si="8"/>
        <v>0</v>
      </c>
      <c r="F51" s="168">
        <f t="shared" si="8"/>
        <v>0</v>
      </c>
      <c r="G51" s="168">
        <f t="shared" si="8"/>
        <v>0</v>
      </c>
      <c r="H51" s="168">
        <f t="shared" si="8"/>
        <v>0</v>
      </c>
      <c r="I51" s="168">
        <f t="shared" si="8"/>
        <v>0</v>
      </c>
      <c r="J51" s="168">
        <f t="shared" si="8"/>
        <v>0</v>
      </c>
      <c r="K51" s="1">
        <f t="shared" si="8"/>
        <v>0</v>
      </c>
      <c r="L51" s="168">
        <f t="shared" si="8"/>
        <v>0</v>
      </c>
      <c r="M51" s="168">
        <f t="shared" si="8"/>
        <v>0</v>
      </c>
      <c r="N51" s="168">
        <f t="shared" si="8"/>
        <v>0</v>
      </c>
      <c r="W51" t="str">
        <f>'Cognac 06-05'!$D$2</f>
        <v>Cognac</v>
      </c>
      <c r="X51" s="155">
        <f>'Cognac 06-05'!$D$3</f>
        <v>45052</v>
      </c>
      <c r="Y51">
        <f>'Cognac 06-05'!C28</f>
        <v>0</v>
      </c>
      <c r="Z51">
        <f>'Cognac 06-05'!D28</f>
        <v>0</v>
      </c>
      <c r="AA51" t="str">
        <f t="shared" si="7"/>
        <v>0 0</v>
      </c>
      <c r="AB51" s="1">
        <f>'Cognac 06-05'!AH28</f>
        <v>0</v>
      </c>
      <c r="AC51" s="1">
        <f>'Cognac 06-05'!AM28</f>
        <v>0</v>
      </c>
      <c r="AD51" s="1">
        <f>'Cognac 06-05'!AR28</f>
        <v>0</v>
      </c>
    </row>
    <row r="52" spans="2:30" x14ac:dyDescent="0.25">
      <c r="B52" s="167">
        <v>49</v>
      </c>
      <c r="D52" s="167">
        <f t="shared" si="6"/>
        <v>0</v>
      </c>
      <c r="E52" s="168">
        <f t="shared" si="8"/>
        <v>0</v>
      </c>
      <c r="F52" s="168">
        <f t="shared" si="8"/>
        <v>0</v>
      </c>
      <c r="G52" s="168">
        <f t="shared" si="8"/>
        <v>0</v>
      </c>
      <c r="H52" s="168">
        <f t="shared" si="8"/>
        <v>0</v>
      </c>
      <c r="I52" s="168">
        <f t="shared" si="8"/>
        <v>0</v>
      </c>
      <c r="J52" s="168">
        <f t="shared" si="8"/>
        <v>0</v>
      </c>
      <c r="K52" s="1">
        <f t="shared" si="8"/>
        <v>0</v>
      </c>
      <c r="L52" s="168">
        <f t="shared" si="8"/>
        <v>0</v>
      </c>
      <c r="M52" s="168">
        <f t="shared" si="8"/>
        <v>0</v>
      </c>
      <c r="N52" s="168">
        <f t="shared" si="8"/>
        <v>0</v>
      </c>
      <c r="W52" t="str">
        <f>'Cognac 06-05'!$D$2</f>
        <v>Cognac</v>
      </c>
      <c r="X52" s="155">
        <f>'Cognac 06-05'!$D$3</f>
        <v>45052</v>
      </c>
      <c r="Y52">
        <f>'Cognac 06-05'!C29</f>
        <v>0</v>
      </c>
      <c r="Z52">
        <f>'Cognac 06-05'!D29</f>
        <v>0</v>
      </c>
      <c r="AA52" t="str">
        <f t="shared" si="7"/>
        <v>0 0</v>
      </c>
      <c r="AB52" s="1">
        <f>'Cognac 06-05'!AH29</f>
        <v>0</v>
      </c>
      <c r="AC52" s="1">
        <f>'Cognac 06-05'!AM29</f>
        <v>0</v>
      </c>
      <c r="AD52" s="1">
        <f>'Cognac 06-05'!AR29</f>
        <v>0</v>
      </c>
    </row>
    <row r="53" spans="2:30" x14ac:dyDescent="0.25">
      <c r="B53" s="167">
        <v>50</v>
      </c>
      <c r="D53" s="167">
        <f t="shared" si="6"/>
        <v>0</v>
      </c>
      <c r="E53" s="168">
        <f t="shared" si="8"/>
        <v>0</v>
      </c>
      <c r="F53" s="168">
        <f t="shared" si="8"/>
        <v>0</v>
      </c>
      <c r="G53" s="168">
        <f t="shared" si="8"/>
        <v>0</v>
      </c>
      <c r="H53" s="168">
        <f t="shared" si="8"/>
        <v>0</v>
      </c>
      <c r="I53" s="168">
        <f t="shared" si="8"/>
        <v>0</v>
      </c>
      <c r="J53" s="168">
        <f t="shared" si="8"/>
        <v>0</v>
      </c>
      <c r="K53" s="1">
        <f t="shared" si="8"/>
        <v>0</v>
      </c>
      <c r="L53" s="168">
        <f t="shared" si="8"/>
        <v>0</v>
      </c>
      <c r="M53" s="168">
        <f t="shared" si="8"/>
        <v>0</v>
      </c>
      <c r="N53" s="168">
        <f t="shared" si="8"/>
        <v>0</v>
      </c>
      <c r="W53" t="str">
        <f>'Cognac 06-05'!$D$2</f>
        <v>Cognac</v>
      </c>
      <c r="X53" s="155">
        <f>'Cognac 06-05'!$D$3</f>
        <v>45052</v>
      </c>
      <c r="Y53">
        <f>'Cognac 06-05'!C30</f>
        <v>0</v>
      </c>
      <c r="Z53">
        <f>'Cognac 06-05'!D30</f>
        <v>0</v>
      </c>
      <c r="AA53" t="str">
        <f t="shared" si="7"/>
        <v>0 0</v>
      </c>
      <c r="AB53" s="1">
        <f>'Cognac 06-05'!AH30</f>
        <v>0</v>
      </c>
      <c r="AC53" s="1">
        <f>'Cognac 06-05'!AM30</f>
        <v>0</v>
      </c>
      <c r="AD53" s="1">
        <f>'Cognac 06-05'!AR30</f>
        <v>0</v>
      </c>
    </row>
    <row r="54" spans="2:30" x14ac:dyDescent="0.25">
      <c r="B54" s="167">
        <v>51</v>
      </c>
      <c r="D54" s="167">
        <f t="shared" si="6"/>
        <v>0</v>
      </c>
      <c r="E54" s="168">
        <f t="shared" ref="E54:N65" si="9">SUMIFS(IF($C$3="NET",$AB$4:$AB$303,IF($C$3="BRUT",$AC$4:$AC$303,$AD$4:$AD$303)),$W$4:$W$303,E$2,$X$4:$X$303,E$3,$AA$4:$AA$303,$C54)</f>
        <v>0</v>
      </c>
      <c r="F54" s="168">
        <f t="shared" si="9"/>
        <v>0</v>
      </c>
      <c r="G54" s="168">
        <f t="shared" si="9"/>
        <v>0</v>
      </c>
      <c r="H54" s="168">
        <f t="shared" si="9"/>
        <v>0</v>
      </c>
      <c r="I54" s="168">
        <f t="shared" si="9"/>
        <v>0</v>
      </c>
      <c r="J54" s="168">
        <f t="shared" si="9"/>
        <v>0</v>
      </c>
      <c r="K54" s="1">
        <f t="shared" si="9"/>
        <v>0</v>
      </c>
      <c r="L54" s="168">
        <f t="shared" si="9"/>
        <v>0</v>
      </c>
      <c r="M54" s="168">
        <f t="shared" si="9"/>
        <v>0</v>
      </c>
      <c r="N54" s="168">
        <f t="shared" si="9"/>
        <v>0</v>
      </c>
      <c r="W54" t="str">
        <f>'Cognac 06-05'!$D$2</f>
        <v>Cognac</v>
      </c>
      <c r="X54" s="155">
        <f>'Cognac 06-05'!$D$3</f>
        <v>45052</v>
      </c>
      <c r="Y54">
        <f>'Cognac 06-05'!C31</f>
        <v>0</v>
      </c>
      <c r="Z54">
        <f>'Cognac 06-05'!D31</f>
        <v>0</v>
      </c>
      <c r="AA54" t="str">
        <f t="shared" si="7"/>
        <v>0 0</v>
      </c>
      <c r="AB54" s="1">
        <f>'Cognac 06-05'!AH31</f>
        <v>0</v>
      </c>
      <c r="AC54" s="1">
        <f>'Cognac 06-05'!AM31</f>
        <v>0</v>
      </c>
      <c r="AD54" s="1">
        <f>'Cognac 06-05'!AR31</f>
        <v>0</v>
      </c>
    </row>
    <row r="55" spans="2:30" x14ac:dyDescent="0.25">
      <c r="B55" s="167">
        <v>52</v>
      </c>
      <c r="D55" s="167">
        <f t="shared" si="6"/>
        <v>0</v>
      </c>
      <c r="E55" s="168">
        <f t="shared" si="9"/>
        <v>0</v>
      </c>
      <c r="F55" s="168">
        <f t="shared" si="9"/>
        <v>0</v>
      </c>
      <c r="G55" s="168">
        <f t="shared" si="9"/>
        <v>0</v>
      </c>
      <c r="H55" s="168">
        <f t="shared" si="9"/>
        <v>0</v>
      </c>
      <c r="I55" s="168">
        <f t="shared" si="9"/>
        <v>0</v>
      </c>
      <c r="J55" s="168">
        <f t="shared" si="9"/>
        <v>0</v>
      </c>
      <c r="K55" s="1">
        <f t="shared" si="9"/>
        <v>0</v>
      </c>
      <c r="L55" s="168">
        <f t="shared" si="9"/>
        <v>0</v>
      </c>
      <c r="M55" s="168">
        <f t="shared" si="9"/>
        <v>0</v>
      </c>
      <c r="N55" s="168">
        <f t="shared" si="9"/>
        <v>0</v>
      </c>
      <c r="W55" t="str">
        <f>'Cognac 06-05'!$D$2</f>
        <v>Cognac</v>
      </c>
      <c r="X55" s="155">
        <f>'Cognac 06-05'!$D$3</f>
        <v>45052</v>
      </c>
      <c r="Y55">
        <f>'Cognac 06-05'!C32</f>
        <v>0</v>
      </c>
      <c r="Z55">
        <f>'Cognac 06-05'!D32</f>
        <v>0</v>
      </c>
      <c r="AA55" t="str">
        <f t="shared" si="7"/>
        <v>0 0</v>
      </c>
      <c r="AB55" s="1">
        <f>'Cognac 06-05'!AH32</f>
        <v>0</v>
      </c>
      <c r="AC55" s="1">
        <f>'Cognac 06-05'!AM32</f>
        <v>0</v>
      </c>
      <c r="AD55" s="1">
        <f>'Cognac 06-05'!AR32</f>
        <v>0</v>
      </c>
    </row>
    <row r="56" spans="2:30" x14ac:dyDescent="0.25">
      <c r="B56" s="167">
        <v>53</v>
      </c>
      <c r="D56" s="167">
        <f t="shared" si="6"/>
        <v>0</v>
      </c>
      <c r="E56" s="168">
        <f t="shared" si="9"/>
        <v>0</v>
      </c>
      <c r="F56" s="168">
        <f t="shared" si="9"/>
        <v>0</v>
      </c>
      <c r="G56" s="168">
        <f t="shared" si="9"/>
        <v>0</v>
      </c>
      <c r="H56" s="168">
        <f t="shared" si="9"/>
        <v>0</v>
      </c>
      <c r="I56" s="168">
        <f t="shared" si="9"/>
        <v>0</v>
      </c>
      <c r="J56" s="168">
        <f t="shared" si="9"/>
        <v>0</v>
      </c>
      <c r="K56" s="1">
        <f t="shared" si="9"/>
        <v>0</v>
      </c>
      <c r="L56" s="168">
        <f t="shared" si="9"/>
        <v>0</v>
      </c>
      <c r="M56" s="168">
        <f t="shared" si="9"/>
        <v>0</v>
      </c>
      <c r="N56" s="168">
        <f t="shared" si="9"/>
        <v>0</v>
      </c>
      <c r="W56" t="str">
        <f>'Cognac 06-05'!$D$2</f>
        <v>Cognac</v>
      </c>
      <c r="X56" s="155">
        <f>'Cognac 06-05'!$D$3</f>
        <v>45052</v>
      </c>
      <c r="Y56">
        <f>'Cognac 06-05'!C33</f>
        <v>0</v>
      </c>
      <c r="Z56">
        <f>'Cognac 06-05'!D33</f>
        <v>0</v>
      </c>
      <c r="AA56" t="str">
        <f t="shared" si="7"/>
        <v>0 0</v>
      </c>
      <c r="AB56" s="1">
        <f>'Cognac 06-05'!AH33</f>
        <v>0</v>
      </c>
      <c r="AC56" s="1">
        <f>'Cognac 06-05'!AM33</f>
        <v>0</v>
      </c>
      <c r="AD56" s="1">
        <f>'Cognac 06-05'!AR33</f>
        <v>0</v>
      </c>
    </row>
    <row r="57" spans="2:30" x14ac:dyDescent="0.25">
      <c r="B57" s="167">
        <v>54</v>
      </c>
      <c r="D57" s="167">
        <f t="shared" si="6"/>
        <v>0</v>
      </c>
      <c r="E57" s="168">
        <f t="shared" si="9"/>
        <v>0</v>
      </c>
      <c r="F57" s="168">
        <f t="shared" si="9"/>
        <v>0</v>
      </c>
      <c r="G57" s="168">
        <f t="shared" si="9"/>
        <v>0</v>
      </c>
      <c r="H57" s="168">
        <f t="shared" si="9"/>
        <v>0</v>
      </c>
      <c r="I57" s="168">
        <f t="shared" si="9"/>
        <v>0</v>
      </c>
      <c r="J57" s="168">
        <f t="shared" si="9"/>
        <v>0</v>
      </c>
      <c r="K57" s="1">
        <f t="shared" si="9"/>
        <v>0</v>
      </c>
      <c r="L57" s="168">
        <f t="shared" si="9"/>
        <v>0</v>
      </c>
      <c r="M57" s="168">
        <f t="shared" si="9"/>
        <v>0</v>
      </c>
      <c r="N57" s="168">
        <f t="shared" si="9"/>
        <v>0</v>
      </c>
      <c r="W57" t="str">
        <f>'Cognac 06-05'!$D$2</f>
        <v>Cognac</v>
      </c>
      <c r="X57" s="155">
        <f>'Cognac 06-05'!$D$3</f>
        <v>45052</v>
      </c>
      <c r="Y57">
        <f>'Cognac 06-05'!C34</f>
        <v>0</v>
      </c>
      <c r="Z57">
        <f>'Cognac 06-05'!D34</f>
        <v>0</v>
      </c>
      <c r="AA57" t="str">
        <f t="shared" si="7"/>
        <v>0 0</v>
      </c>
      <c r="AB57" s="1">
        <f>'Cognac 06-05'!AH34</f>
        <v>0</v>
      </c>
      <c r="AC57" s="1">
        <f>'Cognac 06-05'!AM34</f>
        <v>0</v>
      </c>
      <c r="AD57" s="1">
        <f>'Cognac 06-05'!AR34</f>
        <v>0</v>
      </c>
    </row>
    <row r="58" spans="2:30" x14ac:dyDescent="0.25">
      <c r="B58" s="167">
        <v>55</v>
      </c>
      <c r="D58" s="167">
        <f t="shared" si="6"/>
        <v>0</v>
      </c>
      <c r="E58" s="168">
        <f t="shared" si="9"/>
        <v>0</v>
      </c>
      <c r="F58" s="168">
        <f t="shared" si="9"/>
        <v>0</v>
      </c>
      <c r="G58" s="168">
        <f t="shared" si="9"/>
        <v>0</v>
      </c>
      <c r="H58" s="168">
        <f t="shared" si="9"/>
        <v>0</v>
      </c>
      <c r="I58" s="168">
        <f t="shared" si="9"/>
        <v>0</v>
      </c>
      <c r="J58" s="168">
        <f t="shared" si="9"/>
        <v>0</v>
      </c>
      <c r="K58" s="1">
        <f t="shared" si="9"/>
        <v>0</v>
      </c>
      <c r="L58" s="168">
        <f t="shared" si="9"/>
        <v>0</v>
      </c>
      <c r="M58" s="168">
        <f t="shared" si="9"/>
        <v>0</v>
      </c>
      <c r="N58" s="168">
        <f t="shared" si="9"/>
        <v>0</v>
      </c>
      <c r="W58" t="str">
        <f>'Cognac 06-05'!$D$2</f>
        <v>Cognac</v>
      </c>
      <c r="X58" s="155">
        <f>'Cognac 06-05'!$D$3</f>
        <v>45052</v>
      </c>
      <c r="Y58">
        <f>'Cognac 06-05'!C35</f>
        <v>0</v>
      </c>
      <c r="Z58">
        <f>'Cognac 06-05'!D35</f>
        <v>0</v>
      </c>
      <c r="AA58" t="str">
        <f t="shared" si="7"/>
        <v>0 0</v>
      </c>
      <c r="AB58" s="1">
        <f>'Cognac 06-05'!AH35</f>
        <v>0</v>
      </c>
      <c r="AC58" s="1">
        <f>'Cognac 06-05'!AM35</f>
        <v>0</v>
      </c>
      <c r="AD58" s="1">
        <f>'Cognac 06-05'!AR35</f>
        <v>0</v>
      </c>
    </row>
    <row r="59" spans="2:30" x14ac:dyDescent="0.25">
      <c r="B59" s="167">
        <v>56</v>
      </c>
      <c r="D59" s="167">
        <f t="shared" si="6"/>
        <v>0</v>
      </c>
      <c r="E59" s="168">
        <f t="shared" si="9"/>
        <v>0</v>
      </c>
      <c r="F59" s="168">
        <f t="shared" si="9"/>
        <v>0</v>
      </c>
      <c r="G59" s="168">
        <f t="shared" si="9"/>
        <v>0</v>
      </c>
      <c r="H59" s="168">
        <f t="shared" si="9"/>
        <v>0</v>
      </c>
      <c r="I59" s="168">
        <f t="shared" si="9"/>
        <v>0</v>
      </c>
      <c r="J59" s="168">
        <f t="shared" si="9"/>
        <v>0</v>
      </c>
      <c r="K59" s="1">
        <f t="shared" si="9"/>
        <v>0</v>
      </c>
      <c r="L59" s="168">
        <f t="shared" si="9"/>
        <v>0</v>
      </c>
      <c r="M59" s="168">
        <f t="shared" si="9"/>
        <v>0</v>
      </c>
      <c r="N59" s="168">
        <f t="shared" si="9"/>
        <v>0</v>
      </c>
      <c r="W59" t="str">
        <f>'Cognac 06-05'!$D$2</f>
        <v>Cognac</v>
      </c>
      <c r="X59" s="155">
        <f>'Cognac 06-05'!$D$3</f>
        <v>45052</v>
      </c>
      <c r="Y59">
        <f>'Cognac 06-05'!C36</f>
        <v>0</v>
      </c>
      <c r="Z59">
        <f>'Cognac 06-05'!D36</f>
        <v>0</v>
      </c>
      <c r="AA59" t="str">
        <f t="shared" si="7"/>
        <v>0 0</v>
      </c>
      <c r="AB59" s="1">
        <f>'Cognac 06-05'!AH36</f>
        <v>0</v>
      </c>
      <c r="AC59" s="1">
        <f>'Cognac 06-05'!AM36</f>
        <v>0</v>
      </c>
      <c r="AD59" s="1">
        <f>'Cognac 06-05'!AR36</f>
        <v>0</v>
      </c>
    </row>
    <row r="60" spans="2:30" x14ac:dyDescent="0.25">
      <c r="B60" s="167">
        <v>57</v>
      </c>
      <c r="D60" s="167">
        <f t="shared" si="6"/>
        <v>0</v>
      </c>
      <c r="E60" s="168">
        <f t="shared" si="9"/>
        <v>0</v>
      </c>
      <c r="F60" s="168">
        <f t="shared" si="9"/>
        <v>0</v>
      </c>
      <c r="G60" s="168">
        <f t="shared" si="9"/>
        <v>0</v>
      </c>
      <c r="H60" s="168">
        <f t="shared" si="9"/>
        <v>0</v>
      </c>
      <c r="I60" s="168">
        <f t="shared" si="9"/>
        <v>0</v>
      </c>
      <c r="J60" s="168">
        <f t="shared" si="9"/>
        <v>0</v>
      </c>
      <c r="K60" s="1">
        <f t="shared" si="9"/>
        <v>0</v>
      </c>
      <c r="L60" s="168">
        <f t="shared" si="9"/>
        <v>0</v>
      </c>
      <c r="M60" s="168">
        <f t="shared" si="9"/>
        <v>0</v>
      </c>
      <c r="N60" s="168">
        <f t="shared" si="9"/>
        <v>0</v>
      </c>
      <c r="W60" t="str">
        <f>'Cognac 06-05'!$D$2</f>
        <v>Cognac</v>
      </c>
      <c r="X60" s="155">
        <f>'Cognac 06-05'!$D$3</f>
        <v>45052</v>
      </c>
      <c r="Y60">
        <f>'Cognac 06-05'!C37</f>
        <v>0</v>
      </c>
      <c r="Z60">
        <f>'Cognac 06-05'!D37</f>
        <v>0</v>
      </c>
      <c r="AA60" t="str">
        <f t="shared" si="7"/>
        <v>0 0</v>
      </c>
      <c r="AB60" s="1">
        <f>'Cognac 06-05'!AH37</f>
        <v>0</v>
      </c>
      <c r="AC60" s="1">
        <f>'Cognac 06-05'!AM37</f>
        <v>0</v>
      </c>
      <c r="AD60" s="1">
        <f>'Cognac 06-05'!AR37</f>
        <v>0</v>
      </c>
    </row>
    <row r="61" spans="2:30" x14ac:dyDescent="0.25">
      <c r="B61" s="167">
        <v>58</v>
      </c>
      <c r="D61" s="167">
        <f t="shared" si="6"/>
        <v>0</v>
      </c>
      <c r="E61" s="168">
        <f t="shared" si="9"/>
        <v>0</v>
      </c>
      <c r="F61" s="168">
        <f t="shared" si="9"/>
        <v>0</v>
      </c>
      <c r="G61" s="168">
        <f t="shared" si="9"/>
        <v>0</v>
      </c>
      <c r="H61" s="168">
        <f t="shared" si="9"/>
        <v>0</v>
      </c>
      <c r="I61" s="168">
        <f t="shared" si="9"/>
        <v>0</v>
      </c>
      <c r="J61" s="168">
        <f t="shared" si="9"/>
        <v>0</v>
      </c>
      <c r="K61" s="1">
        <f t="shared" si="9"/>
        <v>0</v>
      </c>
      <c r="L61" s="168">
        <f t="shared" si="9"/>
        <v>0</v>
      </c>
      <c r="M61" s="168">
        <f t="shared" si="9"/>
        <v>0</v>
      </c>
      <c r="N61" s="168">
        <f t="shared" si="9"/>
        <v>0</v>
      </c>
      <c r="W61" t="str">
        <f>'Cognac 06-05'!$D$2</f>
        <v>Cognac</v>
      </c>
      <c r="X61" s="155">
        <f>'Cognac 06-05'!$D$3</f>
        <v>45052</v>
      </c>
      <c r="Y61">
        <f>'Cognac 06-05'!C38</f>
        <v>0</v>
      </c>
      <c r="Z61">
        <f>'Cognac 06-05'!D38</f>
        <v>0</v>
      </c>
      <c r="AA61" t="str">
        <f t="shared" si="7"/>
        <v>0 0</v>
      </c>
      <c r="AB61" s="1">
        <f>'Cognac 06-05'!AH38</f>
        <v>0</v>
      </c>
      <c r="AC61" s="1">
        <f>'Cognac 06-05'!AM38</f>
        <v>0</v>
      </c>
      <c r="AD61" s="1">
        <f>'Cognac 06-05'!AR38</f>
        <v>0</v>
      </c>
    </row>
    <row r="62" spans="2:30" x14ac:dyDescent="0.25">
      <c r="B62" s="167">
        <v>59</v>
      </c>
      <c r="D62" s="167">
        <f t="shared" si="6"/>
        <v>0</v>
      </c>
      <c r="E62" s="168">
        <f t="shared" si="9"/>
        <v>0</v>
      </c>
      <c r="F62" s="168">
        <f t="shared" si="9"/>
        <v>0</v>
      </c>
      <c r="G62" s="168">
        <f t="shared" si="9"/>
        <v>0</v>
      </c>
      <c r="H62" s="168">
        <f t="shared" si="9"/>
        <v>0</v>
      </c>
      <c r="I62" s="168">
        <f t="shared" si="9"/>
        <v>0</v>
      </c>
      <c r="J62" s="168">
        <f t="shared" si="9"/>
        <v>0</v>
      </c>
      <c r="K62" s="1">
        <f t="shared" si="9"/>
        <v>0</v>
      </c>
      <c r="L62" s="168">
        <f t="shared" si="9"/>
        <v>0</v>
      </c>
      <c r="M62" s="168">
        <f t="shared" si="9"/>
        <v>0</v>
      </c>
      <c r="N62" s="168">
        <f t="shared" si="9"/>
        <v>0</v>
      </c>
      <c r="W62" t="str">
        <f>'Cognac 06-05'!$D$2</f>
        <v>Cognac</v>
      </c>
      <c r="X62" s="155">
        <f>'Cognac 06-05'!$D$3</f>
        <v>45052</v>
      </c>
      <c r="Y62">
        <f>'Cognac 06-05'!C39</f>
        <v>0</v>
      </c>
      <c r="Z62">
        <f>'Cognac 06-05'!D39</f>
        <v>0</v>
      </c>
      <c r="AA62" t="str">
        <f t="shared" si="7"/>
        <v>0 0</v>
      </c>
      <c r="AB62" s="1">
        <f>'Cognac 06-05'!AH39</f>
        <v>0</v>
      </c>
      <c r="AC62" s="1">
        <f>'Cognac 06-05'!AM39</f>
        <v>0</v>
      </c>
      <c r="AD62" s="1">
        <f>'Cognac 06-05'!AR39</f>
        <v>0</v>
      </c>
    </row>
    <row r="63" spans="2:30" ht="15.75" thickBot="1" x14ac:dyDescent="0.3">
      <c r="B63" s="167">
        <v>60</v>
      </c>
      <c r="D63" s="167">
        <f t="shared" si="6"/>
        <v>0</v>
      </c>
      <c r="E63" s="168">
        <f t="shared" si="9"/>
        <v>0</v>
      </c>
      <c r="F63" s="168">
        <f t="shared" si="9"/>
        <v>0</v>
      </c>
      <c r="G63" s="168">
        <f t="shared" si="9"/>
        <v>0</v>
      </c>
      <c r="H63" s="168">
        <f t="shared" si="9"/>
        <v>0</v>
      </c>
      <c r="I63" s="168">
        <f t="shared" si="9"/>
        <v>0</v>
      </c>
      <c r="J63" s="168">
        <f t="shared" si="9"/>
        <v>0</v>
      </c>
      <c r="K63" s="1">
        <f t="shared" si="9"/>
        <v>0</v>
      </c>
      <c r="L63" s="168">
        <f t="shared" si="9"/>
        <v>0</v>
      </c>
      <c r="M63" s="168">
        <f t="shared" si="9"/>
        <v>0</v>
      </c>
      <c r="N63" s="168">
        <f t="shared" si="9"/>
        <v>0</v>
      </c>
      <c r="W63" s="157" t="str">
        <f>'Cognac 06-05'!$D$2</f>
        <v>Cognac</v>
      </c>
      <c r="X63" s="158">
        <f>'Cognac 06-05'!$D$3</f>
        <v>45052</v>
      </c>
      <c r="Y63" s="157">
        <f>'Cognac 06-05'!C40</f>
        <v>0</v>
      </c>
      <c r="Z63" s="157">
        <f>'Cognac 06-05'!D40</f>
        <v>0</v>
      </c>
      <c r="AA63" s="157" t="str">
        <f t="shared" si="7"/>
        <v>0 0</v>
      </c>
      <c r="AB63" s="159">
        <f>'Cognac 06-05'!AH40</f>
        <v>0</v>
      </c>
      <c r="AC63" s="159">
        <f>'Cognac 06-05'!AM40</f>
        <v>0</v>
      </c>
      <c r="AD63" s="159">
        <f>'Cognac 06-05'!AR40</f>
        <v>0</v>
      </c>
    </row>
    <row r="64" spans="2:30" ht="15.75" thickTop="1" x14ac:dyDescent="0.25">
      <c r="B64" s="167">
        <v>61</v>
      </c>
      <c r="D64" s="167">
        <f t="shared" si="6"/>
        <v>0</v>
      </c>
      <c r="E64" s="168">
        <f t="shared" si="9"/>
        <v>0</v>
      </c>
      <c r="F64" s="168">
        <f t="shared" si="9"/>
        <v>0</v>
      </c>
      <c r="G64" s="168">
        <f t="shared" si="9"/>
        <v>0</v>
      </c>
      <c r="H64" s="168">
        <f t="shared" si="9"/>
        <v>0</v>
      </c>
      <c r="I64" s="168">
        <f t="shared" si="9"/>
        <v>0</v>
      </c>
      <c r="J64" s="168">
        <f t="shared" si="9"/>
        <v>0</v>
      </c>
      <c r="K64" s="1">
        <f t="shared" si="9"/>
        <v>0</v>
      </c>
      <c r="L64" s="168">
        <f t="shared" si="9"/>
        <v>0</v>
      </c>
      <c r="M64" s="168">
        <f t="shared" si="9"/>
        <v>0</v>
      </c>
      <c r="N64" s="168">
        <f t="shared" si="9"/>
        <v>0</v>
      </c>
      <c r="W64" t="str">
        <f>'Royan La Palmyre 07-05'!$D$2</f>
        <v>Royan La Palmyre</v>
      </c>
      <c r="X64" s="155">
        <f>'Royan La Palmyre 07-05'!$D$3</f>
        <v>44688</v>
      </c>
      <c r="Y64" t="str">
        <f>'Royan La Palmyre 07-05'!C11</f>
        <v>BRISSE</v>
      </c>
      <c r="Z64" t="str">
        <f>'Royan La Palmyre 07-05'!D11</f>
        <v>Jean-Pierre</v>
      </c>
      <c r="AA64" t="str">
        <f t="shared" si="7"/>
        <v>BRISSE Jean-Pierre</v>
      </c>
      <c r="AB64" s="179">
        <f>'Royan La Palmyre 07-05'!AH11</f>
        <v>5</v>
      </c>
      <c r="AC64" s="179">
        <f>'Royan La Palmyre 07-05'!AM11</f>
        <v>5</v>
      </c>
      <c r="AD64" s="179">
        <f>'Royan La Palmyre 07-05'!AR11</f>
        <v>4</v>
      </c>
    </row>
    <row r="65" spans="2:30" x14ac:dyDescent="0.25">
      <c r="B65" s="167">
        <v>62</v>
      </c>
      <c r="D65" s="167">
        <f t="shared" si="6"/>
        <v>0</v>
      </c>
      <c r="E65" s="168">
        <f t="shared" si="9"/>
        <v>0</v>
      </c>
      <c r="F65" s="168">
        <f t="shared" si="9"/>
        <v>0</v>
      </c>
      <c r="G65" s="168">
        <f t="shared" si="9"/>
        <v>0</v>
      </c>
      <c r="H65" s="168">
        <f t="shared" si="9"/>
        <v>0</v>
      </c>
      <c r="I65" s="168">
        <f t="shared" si="9"/>
        <v>0</v>
      </c>
      <c r="J65" s="168">
        <f t="shared" si="9"/>
        <v>0</v>
      </c>
      <c r="K65" s="1">
        <f t="shared" si="9"/>
        <v>0</v>
      </c>
      <c r="L65" s="168">
        <f t="shared" si="9"/>
        <v>0</v>
      </c>
      <c r="M65" s="168">
        <f t="shared" si="9"/>
        <v>0</v>
      </c>
      <c r="N65" s="168">
        <f t="shared" si="9"/>
        <v>0</v>
      </c>
      <c r="W65" t="str">
        <f>'Royan La Palmyre 07-05'!$D$2</f>
        <v>Royan La Palmyre</v>
      </c>
      <c r="X65" s="155">
        <f>'Royan La Palmyre 07-05'!$D$3</f>
        <v>44688</v>
      </c>
      <c r="Y65" t="str">
        <f>'Royan La Palmyre 07-05'!C12</f>
        <v>PAUL</v>
      </c>
      <c r="Z65" t="str">
        <f>'Royan La Palmyre 07-05'!D12</f>
        <v>David</v>
      </c>
      <c r="AA65" t="str">
        <f t="shared" si="7"/>
        <v>PAUL David</v>
      </c>
      <c r="AB65" s="1">
        <f>'Royan La Palmyre 07-05'!AH12</f>
        <v>2</v>
      </c>
      <c r="AC65" s="1">
        <f>'Royan La Palmyre 07-05'!AM12</f>
        <v>5</v>
      </c>
      <c r="AD65" s="1">
        <f>'Royan La Palmyre 07-05'!AR12</f>
        <v>2</v>
      </c>
    </row>
    <row r="66" spans="2:30" x14ac:dyDescent="0.25">
      <c r="W66" t="str">
        <f>'Royan La Palmyre 07-05'!$D$2</f>
        <v>Royan La Palmyre</v>
      </c>
      <c r="X66" s="155">
        <f>'Royan La Palmyre 07-05'!$D$3</f>
        <v>44688</v>
      </c>
      <c r="Y66" t="str">
        <f>'Royan La Palmyre 07-05'!C13</f>
        <v>DELOUCHE</v>
      </c>
      <c r="Z66" t="str">
        <f>'Royan La Palmyre 07-05'!D13</f>
        <v>Yannick</v>
      </c>
      <c r="AA66" t="str">
        <f t="shared" ref="AA66:AA68" si="10">CONCATENATE(Y66," ",Z66)</f>
        <v>DELOUCHE Yannick</v>
      </c>
      <c r="AB66" s="1">
        <f>'Royan La Palmyre 07-05'!AH13</f>
        <v>22</v>
      </c>
      <c r="AC66" s="1">
        <f>'Royan La Palmyre 07-05'!AM13</f>
        <v>2</v>
      </c>
      <c r="AD66" s="1">
        <f>'Royan La Palmyre 07-05'!AR13</f>
        <v>6</v>
      </c>
    </row>
    <row r="67" spans="2:30" x14ac:dyDescent="0.25">
      <c r="W67" t="str">
        <f>'Royan La Palmyre 07-05'!$D$2</f>
        <v>Royan La Palmyre</v>
      </c>
      <c r="X67" s="155">
        <f>'Royan La Palmyre 07-05'!$D$3</f>
        <v>44688</v>
      </c>
      <c r="Y67" t="str">
        <f>'Royan La Palmyre 07-05'!C14</f>
        <v>DIOT</v>
      </c>
      <c r="Z67" t="str">
        <f>'Royan La Palmyre 07-05'!D14</f>
        <v>Alexandre</v>
      </c>
      <c r="AA67" t="str">
        <f t="shared" si="10"/>
        <v>DIOT Alexandre</v>
      </c>
      <c r="AB67" s="1">
        <f>'Royan La Palmyre 07-05'!AH14</f>
        <v>12</v>
      </c>
      <c r="AC67" s="1">
        <f>'Royan La Palmyre 07-05'!AM14</f>
        <v>25</v>
      </c>
      <c r="AD67" s="1">
        <f>'Royan La Palmyre 07-05'!AR14</f>
        <v>27</v>
      </c>
    </row>
    <row r="68" spans="2:30" x14ac:dyDescent="0.25">
      <c r="W68" t="str">
        <f>'Royan La Palmyre 07-05'!$D$2</f>
        <v>Royan La Palmyre</v>
      </c>
      <c r="X68" s="155">
        <f>'Royan La Palmyre 07-05'!$D$3</f>
        <v>44688</v>
      </c>
      <c r="Y68" t="str">
        <f>'Royan La Palmyre 07-05'!C15</f>
        <v>FARE-PIORUNSKI</v>
      </c>
      <c r="Z68" t="str">
        <f>'Royan La Palmyre 07-05'!D15</f>
        <v>Loïc</v>
      </c>
      <c r="AA68" t="str">
        <f t="shared" si="10"/>
        <v>FARE-PIORUNSKI Loïc</v>
      </c>
      <c r="AB68" s="1">
        <f>'Royan La Palmyre 07-05'!AH15</f>
        <v>30</v>
      </c>
      <c r="AC68" s="1">
        <f>'Royan La Palmyre 07-05'!AM15</f>
        <v>25</v>
      </c>
      <c r="AD68" s="1">
        <f>'Royan La Palmyre 07-05'!AR15</f>
        <v>17</v>
      </c>
    </row>
    <row r="69" spans="2:30" x14ac:dyDescent="0.25">
      <c r="W69" t="str">
        <f>'Royan La Palmyre 07-05'!$D$2</f>
        <v>Royan La Palmyre</v>
      </c>
      <c r="X69" s="155">
        <f>'Royan La Palmyre 07-05'!$D$3</f>
        <v>44688</v>
      </c>
      <c r="Y69" t="str">
        <f>'Royan La Palmyre 07-05'!C16</f>
        <v>HERRAULT</v>
      </c>
      <c r="Z69" t="str">
        <f>'Royan La Palmyre 07-05'!D16</f>
        <v>Sébastien</v>
      </c>
      <c r="AA69" t="str">
        <f t="shared" ref="AA69:AA132" si="11">CONCATENATE(Y69," ",Z69)</f>
        <v>HERRAULT Sébastien</v>
      </c>
      <c r="AB69" s="1">
        <f>'Royan La Palmyre 07-05'!AH16</f>
        <v>9</v>
      </c>
      <c r="AC69" s="1">
        <f>'Royan La Palmyre 07-05'!AM16</f>
        <v>12</v>
      </c>
      <c r="AD69" s="1">
        <f>'Royan La Palmyre 07-05'!AR16</f>
        <v>17</v>
      </c>
    </row>
    <row r="70" spans="2:30" x14ac:dyDescent="0.25">
      <c r="W70" t="str">
        <f>'Royan La Palmyre 07-05'!$D$2</f>
        <v>Royan La Palmyre</v>
      </c>
      <c r="X70" s="155">
        <f>'Royan La Palmyre 07-05'!$D$3</f>
        <v>44688</v>
      </c>
      <c r="Y70" t="str">
        <f>'Royan La Palmyre 07-05'!C17</f>
        <v>JACQUEMIN</v>
      </c>
      <c r="Z70" t="str">
        <f>'Royan La Palmyre 07-05'!D17</f>
        <v>Franck</v>
      </c>
      <c r="AA70" t="str">
        <f t="shared" si="11"/>
        <v>JACQUEMIN Franck</v>
      </c>
      <c r="AB70" s="1">
        <f>'Royan La Palmyre 07-05'!AH17</f>
        <v>22</v>
      </c>
      <c r="AC70" s="1">
        <f>'Royan La Palmyre 07-05'!AM17</f>
        <v>25</v>
      </c>
      <c r="AD70" s="1">
        <f>'Royan La Palmyre 07-05'!AR17</f>
        <v>27</v>
      </c>
    </row>
    <row r="71" spans="2:30" x14ac:dyDescent="0.25">
      <c r="W71" t="str">
        <f>'Royan La Palmyre 07-05'!$D$2</f>
        <v>Royan La Palmyre</v>
      </c>
      <c r="X71" s="155">
        <f>'Royan La Palmyre 07-05'!$D$3</f>
        <v>44688</v>
      </c>
      <c r="Y71" t="str">
        <f>'Royan La Palmyre 07-05'!C18</f>
        <v>LEVEQUE</v>
      </c>
      <c r="Z71" t="str">
        <f>'Royan La Palmyre 07-05'!D18</f>
        <v>Claude</v>
      </c>
      <c r="AA71" t="str">
        <f t="shared" si="11"/>
        <v>LEVEQUE Claude</v>
      </c>
      <c r="AB71" s="1">
        <f>'Royan La Palmyre 07-05'!AH18</f>
        <v>4</v>
      </c>
      <c r="AC71" s="1">
        <f>'Royan La Palmyre 07-05'!AM18</f>
        <v>5</v>
      </c>
      <c r="AD71" s="1">
        <f>'Royan La Palmyre 07-05'!AR18</f>
        <v>6</v>
      </c>
    </row>
    <row r="72" spans="2:30" x14ac:dyDescent="0.25">
      <c r="W72" t="str">
        <f>'Royan La Palmyre 07-05'!$D$2</f>
        <v>Royan La Palmyre</v>
      </c>
      <c r="X72" s="155">
        <f>'Royan La Palmyre 07-05'!$D$3</f>
        <v>44688</v>
      </c>
      <c r="Y72" t="str">
        <f>'Royan La Palmyre 07-05'!C19</f>
        <v>MAITRE</v>
      </c>
      <c r="Z72" t="str">
        <f>'Royan La Palmyre 07-05'!D19</f>
        <v>Benoît</v>
      </c>
      <c r="AA72" t="str">
        <f t="shared" si="11"/>
        <v>MAITRE Benoît</v>
      </c>
      <c r="AB72" s="1">
        <f>'Royan La Palmyre 07-05'!AH19</f>
        <v>6</v>
      </c>
      <c r="AC72" s="1">
        <f>'Royan La Palmyre 07-05'!AM19</f>
        <v>8</v>
      </c>
      <c r="AD72" s="1">
        <f>'Royan La Palmyre 07-05'!AR19</f>
        <v>8</v>
      </c>
    </row>
    <row r="73" spans="2:30" x14ac:dyDescent="0.25">
      <c r="W73" t="str">
        <f>'Royan La Palmyre 07-05'!$D$2</f>
        <v>Royan La Palmyre</v>
      </c>
      <c r="X73" s="155">
        <f>'Royan La Palmyre 07-05'!$D$3</f>
        <v>44688</v>
      </c>
      <c r="Y73" t="str">
        <f>'Royan La Palmyre 07-05'!C20</f>
        <v>MORVAN</v>
      </c>
      <c r="Z73" t="str">
        <f>'Royan La Palmyre 07-05'!D20</f>
        <v>Gilles</v>
      </c>
      <c r="AA73" t="str">
        <f t="shared" si="11"/>
        <v>MORVAN Gilles</v>
      </c>
      <c r="AB73" s="1">
        <f>'Royan La Palmyre 07-05'!AH20</f>
        <v>12</v>
      </c>
      <c r="AC73" s="1">
        <f>'Royan La Palmyre 07-05'!AM20</f>
        <v>2</v>
      </c>
      <c r="AD73" s="1">
        <f>'Royan La Palmyre 07-05'!AR20</f>
        <v>3</v>
      </c>
    </row>
    <row r="74" spans="2:30" x14ac:dyDescent="0.25">
      <c r="W74" t="str">
        <f>'Royan La Palmyre 07-05'!$D$2</f>
        <v>Royan La Palmyre</v>
      </c>
      <c r="X74" s="155">
        <f>'Royan La Palmyre 07-05'!$D$3</f>
        <v>44688</v>
      </c>
      <c r="Y74" t="str">
        <f>'Royan La Palmyre 07-05'!C21</f>
        <v>VERRIER</v>
      </c>
      <c r="Z74" t="str">
        <f>'Royan La Palmyre 07-05'!D21</f>
        <v>Alexandre</v>
      </c>
      <c r="AA74" t="str">
        <f t="shared" si="11"/>
        <v>VERRIER Alexandre</v>
      </c>
      <c r="AB74" s="1">
        <f>'Royan La Palmyre 07-05'!AH21</f>
        <v>8</v>
      </c>
      <c r="AC74" s="1">
        <f>'Royan La Palmyre 07-05'!AM21</f>
        <v>12</v>
      </c>
      <c r="AD74" s="1">
        <f>'Royan La Palmyre 07-05'!AR21</f>
        <v>10</v>
      </c>
    </row>
    <row r="75" spans="2:30" x14ac:dyDescent="0.25">
      <c r="W75" t="str">
        <f>'Royan La Palmyre 07-05'!$D$2</f>
        <v>Royan La Palmyre</v>
      </c>
      <c r="X75" s="155">
        <f>'Royan La Palmyre 07-05'!$D$3</f>
        <v>44688</v>
      </c>
      <c r="Y75" t="str">
        <f>'Royan La Palmyre 07-05'!C22</f>
        <v>ZIAR</v>
      </c>
      <c r="Z75" t="str">
        <f>'Royan La Palmyre 07-05'!D22</f>
        <v>Yacine</v>
      </c>
      <c r="AA75" t="str">
        <f t="shared" si="11"/>
        <v>ZIAR Yacine</v>
      </c>
      <c r="AB75" s="1">
        <f>'Royan La Palmyre 07-05'!AH22</f>
        <v>6</v>
      </c>
      <c r="AC75" s="1">
        <f>'Royan La Palmyre 07-05'!AM22</f>
        <v>8</v>
      </c>
      <c r="AD75" s="1">
        <f>'Royan La Palmyre 07-05'!AR22</f>
        <v>9</v>
      </c>
    </row>
    <row r="76" spans="2:30" x14ac:dyDescent="0.25">
      <c r="W76" t="str">
        <f>'Royan La Palmyre 07-05'!$D$2</f>
        <v>Royan La Palmyre</v>
      </c>
      <c r="X76" s="155">
        <f>'Royan La Palmyre 07-05'!$D$3</f>
        <v>44688</v>
      </c>
      <c r="Y76" t="str">
        <f>'Royan La Palmyre 07-05'!C23</f>
        <v>ZIAR</v>
      </c>
      <c r="Z76" t="str">
        <f>'Royan La Palmyre 07-05'!D23</f>
        <v>Bastien</v>
      </c>
      <c r="AA76" t="str">
        <f t="shared" si="11"/>
        <v>ZIAR Bastien</v>
      </c>
      <c r="AB76" s="179">
        <f>'Royan La Palmyre 07-05'!AH23</f>
        <v>3</v>
      </c>
      <c r="AC76" s="179">
        <f>'Royan La Palmyre 07-05'!AM23</f>
        <v>7</v>
      </c>
      <c r="AD76" s="179">
        <f>'Royan La Palmyre 07-05'!AR23</f>
        <v>5</v>
      </c>
    </row>
    <row r="77" spans="2:30" x14ac:dyDescent="0.25">
      <c r="W77" t="str">
        <f>'Royan La Palmyre 07-05'!$D$2</f>
        <v>Royan La Palmyre</v>
      </c>
      <c r="X77" s="155">
        <f>'Royan La Palmyre 07-05'!$D$3</f>
        <v>44688</v>
      </c>
      <c r="Y77">
        <f>'Royan La Palmyre 07-05'!C24</f>
        <v>0</v>
      </c>
      <c r="Z77">
        <f>'Royan La Palmyre 07-05'!D24</f>
        <v>0</v>
      </c>
      <c r="AA77" t="str">
        <f t="shared" si="11"/>
        <v>0 0</v>
      </c>
      <c r="AB77" s="1">
        <f>'Royan La Palmyre 07-05'!AH24</f>
        <v>0</v>
      </c>
      <c r="AC77" s="1">
        <f>'Royan La Palmyre 07-05'!AM24</f>
        <v>0</v>
      </c>
      <c r="AD77" s="1">
        <f>'Royan La Palmyre 07-05'!AR24</f>
        <v>0</v>
      </c>
    </row>
    <row r="78" spans="2:30" x14ac:dyDescent="0.25">
      <c r="W78" t="str">
        <f>'Royan La Palmyre 07-05'!$D$2</f>
        <v>Royan La Palmyre</v>
      </c>
      <c r="X78" s="155">
        <f>'Royan La Palmyre 07-05'!$D$3</f>
        <v>44688</v>
      </c>
      <c r="Y78">
        <f>'Royan La Palmyre 07-05'!C25</f>
        <v>0</v>
      </c>
      <c r="Z78">
        <f>'Royan La Palmyre 07-05'!D25</f>
        <v>0</v>
      </c>
      <c r="AA78" t="str">
        <f t="shared" si="11"/>
        <v>0 0</v>
      </c>
      <c r="AB78" s="1">
        <f>'Royan La Palmyre 07-05'!AH25</f>
        <v>0</v>
      </c>
      <c r="AC78" s="1">
        <f>'Royan La Palmyre 07-05'!AM25</f>
        <v>0</v>
      </c>
      <c r="AD78" s="1">
        <f>'Royan La Palmyre 07-05'!AR25</f>
        <v>0</v>
      </c>
    </row>
    <row r="79" spans="2:30" x14ac:dyDescent="0.25">
      <c r="W79" t="str">
        <f>'Royan La Palmyre 07-05'!$D$2</f>
        <v>Royan La Palmyre</v>
      </c>
      <c r="X79" s="155">
        <f>'Royan La Palmyre 07-05'!$D$3</f>
        <v>44688</v>
      </c>
      <c r="Y79">
        <f>'Royan La Palmyre 07-05'!C26</f>
        <v>0</v>
      </c>
      <c r="Z79">
        <f>'Royan La Palmyre 07-05'!D26</f>
        <v>0</v>
      </c>
      <c r="AA79" t="str">
        <f t="shared" si="11"/>
        <v>0 0</v>
      </c>
      <c r="AB79" s="1">
        <f>'Royan La Palmyre 07-05'!AH26</f>
        <v>0</v>
      </c>
      <c r="AC79" s="1">
        <f>'Royan La Palmyre 07-05'!AM26</f>
        <v>0</v>
      </c>
      <c r="AD79" s="1">
        <f>'Royan La Palmyre 07-05'!AR26</f>
        <v>0</v>
      </c>
    </row>
    <row r="80" spans="2:30" x14ac:dyDescent="0.25">
      <c r="W80" t="str">
        <f>'Royan La Palmyre 07-05'!$D$2</f>
        <v>Royan La Palmyre</v>
      </c>
      <c r="X80" s="155">
        <f>'Royan La Palmyre 07-05'!$D$3</f>
        <v>44688</v>
      </c>
      <c r="Y80">
        <f>'Royan La Palmyre 07-05'!C27</f>
        <v>0</v>
      </c>
      <c r="Z80">
        <f>'Royan La Palmyre 07-05'!D27</f>
        <v>0</v>
      </c>
      <c r="AA80" t="str">
        <f t="shared" si="11"/>
        <v>0 0</v>
      </c>
      <c r="AB80" s="1">
        <f>'Royan La Palmyre 07-05'!AH27</f>
        <v>0</v>
      </c>
      <c r="AC80" s="1">
        <f>'Royan La Palmyre 07-05'!AM27</f>
        <v>0</v>
      </c>
      <c r="AD80" s="1">
        <f>'Royan La Palmyre 07-05'!AR27</f>
        <v>0</v>
      </c>
    </row>
    <row r="81" spans="23:30" x14ac:dyDescent="0.25">
      <c r="W81" t="str">
        <f>'Royan La Palmyre 07-05'!$D$2</f>
        <v>Royan La Palmyre</v>
      </c>
      <c r="X81" s="155">
        <f>'Royan La Palmyre 07-05'!$D$3</f>
        <v>44688</v>
      </c>
      <c r="Y81">
        <f>'Royan La Palmyre 07-05'!C28</f>
        <v>0</v>
      </c>
      <c r="Z81">
        <f>'Royan La Palmyre 07-05'!D28</f>
        <v>0</v>
      </c>
      <c r="AA81" t="str">
        <f t="shared" si="11"/>
        <v>0 0</v>
      </c>
      <c r="AB81" s="1">
        <f>'Royan La Palmyre 07-05'!AH28</f>
        <v>0</v>
      </c>
      <c r="AC81" s="1">
        <f>'Royan La Palmyre 07-05'!AM28</f>
        <v>0</v>
      </c>
      <c r="AD81" s="1">
        <f>'Royan La Palmyre 07-05'!AR28</f>
        <v>0</v>
      </c>
    </row>
    <row r="82" spans="23:30" x14ac:dyDescent="0.25">
      <c r="W82" t="str">
        <f>'Royan La Palmyre 07-05'!$D$2</f>
        <v>Royan La Palmyre</v>
      </c>
      <c r="X82" s="155">
        <f>'Royan La Palmyre 07-05'!$D$3</f>
        <v>44688</v>
      </c>
      <c r="Y82">
        <f>'Royan La Palmyre 07-05'!C29</f>
        <v>0</v>
      </c>
      <c r="Z82">
        <f>'Royan La Palmyre 07-05'!D29</f>
        <v>0</v>
      </c>
      <c r="AA82" t="str">
        <f t="shared" si="11"/>
        <v>0 0</v>
      </c>
      <c r="AB82" s="1">
        <f>'Royan La Palmyre 07-05'!AH29</f>
        <v>0</v>
      </c>
      <c r="AC82" s="1">
        <f>'Royan La Palmyre 07-05'!AM29</f>
        <v>0</v>
      </c>
      <c r="AD82" s="1">
        <f>'Royan La Palmyre 07-05'!AR29</f>
        <v>0</v>
      </c>
    </row>
    <row r="83" spans="23:30" x14ac:dyDescent="0.25">
      <c r="W83" t="str">
        <f>'Royan La Palmyre 07-05'!$D$2</f>
        <v>Royan La Palmyre</v>
      </c>
      <c r="X83" s="155">
        <f>'Royan La Palmyre 07-05'!$D$3</f>
        <v>44688</v>
      </c>
      <c r="Y83">
        <f>'Royan La Palmyre 07-05'!C30</f>
        <v>0</v>
      </c>
      <c r="Z83">
        <f>'Royan La Palmyre 07-05'!D30</f>
        <v>0</v>
      </c>
      <c r="AA83" t="str">
        <f t="shared" si="11"/>
        <v>0 0</v>
      </c>
      <c r="AB83" s="1">
        <f>'Royan La Palmyre 07-05'!AH30</f>
        <v>0</v>
      </c>
      <c r="AC83" s="1">
        <f>'Royan La Palmyre 07-05'!AM30</f>
        <v>0</v>
      </c>
      <c r="AD83" s="1">
        <f>'Royan La Palmyre 07-05'!AR30</f>
        <v>0</v>
      </c>
    </row>
    <row r="84" spans="23:30" x14ac:dyDescent="0.25">
      <c r="W84" t="str">
        <f>'Royan La Palmyre 07-05'!$D$2</f>
        <v>Royan La Palmyre</v>
      </c>
      <c r="X84" s="155">
        <f>'Royan La Palmyre 07-05'!$D$3</f>
        <v>44688</v>
      </c>
      <c r="Y84">
        <f>'Royan La Palmyre 07-05'!C31</f>
        <v>0</v>
      </c>
      <c r="Z84">
        <f>'Royan La Palmyre 07-05'!D31</f>
        <v>0</v>
      </c>
      <c r="AA84" t="str">
        <f t="shared" si="11"/>
        <v>0 0</v>
      </c>
      <c r="AB84" s="1">
        <f>'Royan La Palmyre 07-05'!AH31</f>
        <v>0</v>
      </c>
      <c r="AC84" s="1">
        <f>'Royan La Palmyre 07-05'!AM31</f>
        <v>0</v>
      </c>
      <c r="AD84" s="1">
        <f>'Royan La Palmyre 07-05'!AR31</f>
        <v>0</v>
      </c>
    </row>
    <row r="85" spans="23:30" x14ac:dyDescent="0.25">
      <c r="W85" t="str">
        <f>'Royan La Palmyre 07-05'!$D$2</f>
        <v>Royan La Palmyre</v>
      </c>
      <c r="X85" s="155">
        <f>'Royan La Palmyre 07-05'!$D$3</f>
        <v>44688</v>
      </c>
      <c r="Y85">
        <f>'Royan La Palmyre 07-05'!C32</f>
        <v>0</v>
      </c>
      <c r="Z85">
        <f>'Royan La Palmyre 07-05'!D32</f>
        <v>0</v>
      </c>
      <c r="AA85" t="str">
        <f t="shared" si="11"/>
        <v>0 0</v>
      </c>
      <c r="AB85" s="1">
        <f>'Royan La Palmyre 07-05'!AH32</f>
        <v>0</v>
      </c>
      <c r="AC85" s="1">
        <f>'Royan La Palmyre 07-05'!AM32</f>
        <v>0</v>
      </c>
      <c r="AD85" s="1">
        <f>'Royan La Palmyre 07-05'!AR32</f>
        <v>0</v>
      </c>
    </row>
    <row r="86" spans="23:30" x14ac:dyDescent="0.25">
      <c r="W86" t="str">
        <f>'Royan La Palmyre 07-05'!$D$2</f>
        <v>Royan La Palmyre</v>
      </c>
      <c r="X86" s="155">
        <f>'Royan La Palmyre 07-05'!$D$3</f>
        <v>44688</v>
      </c>
      <c r="Y86">
        <f>'Royan La Palmyre 07-05'!C33</f>
        <v>0</v>
      </c>
      <c r="Z86">
        <f>'Royan La Palmyre 07-05'!D33</f>
        <v>0</v>
      </c>
      <c r="AA86" t="str">
        <f t="shared" si="11"/>
        <v>0 0</v>
      </c>
      <c r="AB86" s="1">
        <f>'Royan La Palmyre 07-05'!AH33</f>
        <v>0</v>
      </c>
      <c r="AC86" s="1">
        <f>'Royan La Palmyre 07-05'!AM33</f>
        <v>0</v>
      </c>
      <c r="AD86" s="1">
        <f>'Royan La Palmyre 07-05'!AR33</f>
        <v>0</v>
      </c>
    </row>
    <row r="87" spans="23:30" x14ac:dyDescent="0.25">
      <c r="W87" t="str">
        <f>'Royan La Palmyre 07-05'!$D$2</f>
        <v>Royan La Palmyre</v>
      </c>
      <c r="X87" s="155">
        <f>'Royan La Palmyre 07-05'!$D$3</f>
        <v>44688</v>
      </c>
      <c r="Y87">
        <f>'Royan La Palmyre 07-05'!C34</f>
        <v>0</v>
      </c>
      <c r="Z87">
        <f>'Royan La Palmyre 07-05'!D34</f>
        <v>0</v>
      </c>
      <c r="AA87" t="str">
        <f t="shared" si="11"/>
        <v>0 0</v>
      </c>
      <c r="AB87" s="1">
        <f>'Royan La Palmyre 07-05'!AH34</f>
        <v>0</v>
      </c>
      <c r="AC87" s="1">
        <f>'Royan La Palmyre 07-05'!AM34</f>
        <v>0</v>
      </c>
      <c r="AD87" s="1">
        <f>'Royan La Palmyre 07-05'!AR34</f>
        <v>0</v>
      </c>
    </row>
    <row r="88" spans="23:30" x14ac:dyDescent="0.25">
      <c r="W88" t="str">
        <f>'Royan La Palmyre 07-05'!$D$2</f>
        <v>Royan La Palmyre</v>
      </c>
      <c r="X88" s="155">
        <f>'Royan La Palmyre 07-05'!$D$3</f>
        <v>44688</v>
      </c>
      <c r="Y88">
        <f>'Royan La Palmyre 07-05'!C35</f>
        <v>0</v>
      </c>
      <c r="Z88">
        <f>'Royan La Palmyre 07-05'!D35</f>
        <v>0</v>
      </c>
      <c r="AA88" t="str">
        <f t="shared" si="11"/>
        <v>0 0</v>
      </c>
      <c r="AB88" s="1">
        <f>'Royan La Palmyre 07-05'!AH35</f>
        <v>0</v>
      </c>
      <c r="AC88" s="1">
        <f>'Royan La Palmyre 07-05'!AM35</f>
        <v>0</v>
      </c>
      <c r="AD88" s="1">
        <f>'Royan La Palmyre 07-05'!AR35</f>
        <v>0</v>
      </c>
    </row>
    <row r="89" spans="23:30" x14ac:dyDescent="0.25">
      <c r="W89" t="str">
        <f>'Royan La Palmyre 07-05'!$D$2</f>
        <v>Royan La Palmyre</v>
      </c>
      <c r="X89" s="155">
        <f>'Royan La Palmyre 07-05'!$D$3</f>
        <v>44688</v>
      </c>
      <c r="Y89">
        <f>'Royan La Palmyre 07-05'!C36</f>
        <v>0</v>
      </c>
      <c r="Z89">
        <f>'Royan La Palmyre 07-05'!D36</f>
        <v>0</v>
      </c>
      <c r="AA89" t="str">
        <f t="shared" si="11"/>
        <v>0 0</v>
      </c>
      <c r="AB89" s="1">
        <f>'Royan La Palmyre 07-05'!AH36</f>
        <v>0</v>
      </c>
      <c r="AC89" s="1">
        <f>'Royan La Palmyre 07-05'!AM36</f>
        <v>0</v>
      </c>
      <c r="AD89" s="1">
        <f>'Royan La Palmyre 07-05'!AR36</f>
        <v>0</v>
      </c>
    </row>
    <row r="90" spans="23:30" x14ac:dyDescent="0.25">
      <c r="W90" t="str">
        <f>'Royan La Palmyre 07-05'!$D$2</f>
        <v>Royan La Palmyre</v>
      </c>
      <c r="X90" s="155">
        <f>'Royan La Palmyre 07-05'!$D$3</f>
        <v>44688</v>
      </c>
      <c r="Y90">
        <f>'Royan La Palmyre 07-05'!C37</f>
        <v>0</v>
      </c>
      <c r="Z90">
        <f>'Royan La Palmyre 07-05'!D37</f>
        <v>0</v>
      </c>
      <c r="AA90" t="str">
        <f t="shared" si="11"/>
        <v>0 0</v>
      </c>
      <c r="AB90" s="1">
        <f>'Royan La Palmyre 07-05'!AH37</f>
        <v>0</v>
      </c>
      <c r="AC90" s="1">
        <f>'Royan La Palmyre 07-05'!AM37</f>
        <v>0</v>
      </c>
      <c r="AD90" s="1">
        <f>'Royan La Palmyre 07-05'!AR37</f>
        <v>0</v>
      </c>
    </row>
    <row r="91" spans="23:30" x14ac:dyDescent="0.25">
      <c r="W91" t="str">
        <f>'Royan La Palmyre 07-05'!$D$2</f>
        <v>Royan La Palmyre</v>
      </c>
      <c r="X91" s="155">
        <f>'Royan La Palmyre 07-05'!$D$3</f>
        <v>44688</v>
      </c>
      <c r="Y91">
        <f>'Royan La Palmyre 07-05'!C38</f>
        <v>0</v>
      </c>
      <c r="Z91">
        <f>'Royan La Palmyre 07-05'!D38</f>
        <v>0</v>
      </c>
      <c r="AA91" t="str">
        <f t="shared" si="11"/>
        <v>0 0</v>
      </c>
      <c r="AB91" s="1">
        <f>'Royan La Palmyre 07-05'!AH38</f>
        <v>0</v>
      </c>
      <c r="AC91" s="1">
        <f>'Royan La Palmyre 07-05'!AM38</f>
        <v>0</v>
      </c>
      <c r="AD91" s="1">
        <f>'Royan La Palmyre 07-05'!AR38</f>
        <v>0</v>
      </c>
    </row>
    <row r="92" spans="23:30" x14ac:dyDescent="0.25">
      <c r="W92" t="str">
        <f>'Royan La Palmyre 07-05'!$D$2</f>
        <v>Royan La Palmyre</v>
      </c>
      <c r="X92" s="155">
        <f>'Royan La Palmyre 07-05'!$D$3</f>
        <v>44688</v>
      </c>
      <c r="Y92">
        <f>'Royan La Palmyre 07-05'!C39</f>
        <v>0</v>
      </c>
      <c r="Z92">
        <f>'Royan La Palmyre 07-05'!D39</f>
        <v>0</v>
      </c>
      <c r="AA92" t="str">
        <f t="shared" si="11"/>
        <v>0 0</v>
      </c>
      <c r="AB92" s="1">
        <f>'Royan La Palmyre 07-05'!AH39</f>
        <v>0</v>
      </c>
      <c r="AC92" s="1">
        <f>'Royan La Palmyre 07-05'!AM39</f>
        <v>0</v>
      </c>
      <c r="AD92" s="1">
        <f>'Royan La Palmyre 07-05'!AR39</f>
        <v>0</v>
      </c>
    </row>
    <row r="93" spans="23:30" ht="15.75" thickBot="1" x14ac:dyDescent="0.3">
      <c r="W93" s="157" t="str">
        <f>'Royan La Palmyre 07-05'!$D$2</f>
        <v>Royan La Palmyre</v>
      </c>
      <c r="X93" s="158">
        <f>'Royan La Palmyre 07-05'!$D$3</f>
        <v>44688</v>
      </c>
      <c r="Y93" s="157">
        <f>'Royan La Palmyre 07-05'!C40</f>
        <v>0</v>
      </c>
      <c r="Z93" s="157">
        <f>'Royan La Palmyre 07-05'!D40</f>
        <v>0</v>
      </c>
      <c r="AA93" s="157" t="str">
        <f t="shared" si="11"/>
        <v>0 0</v>
      </c>
      <c r="AB93" s="159">
        <f>'Royan La Palmyre 07-05'!AH40</f>
        <v>0</v>
      </c>
      <c r="AC93" s="159">
        <f>'Royan La Palmyre 07-05'!AM40</f>
        <v>0</v>
      </c>
      <c r="AD93" s="159">
        <f>'Royan La Palmyre 07-05'!AR40</f>
        <v>0</v>
      </c>
    </row>
    <row r="94" spans="23:30" ht="15.75" thickTop="1" x14ac:dyDescent="0.25">
      <c r="W94" t="str">
        <f>'Royan 08-05'!$D$2</f>
        <v>Royan</v>
      </c>
      <c r="X94" s="155">
        <f>'Royan 08-05'!$D$3</f>
        <v>45054</v>
      </c>
      <c r="Y94" t="str">
        <f>'Royan 08-05'!C11</f>
        <v>BRISSE</v>
      </c>
      <c r="Z94" t="str">
        <f>'Royan 08-05'!D11</f>
        <v>Jean-Pierre</v>
      </c>
      <c r="AA94" t="str">
        <f t="shared" si="11"/>
        <v>BRISSE Jean-Pierre</v>
      </c>
      <c r="AB94" s="179">
        <f>'Royan 08-05'!AH11</f>
        <v>3</v>
      </c>
      <c r="AC94" s="179">
        <f>'Royan 08-05'!AM11</f>
        <v>2</v>
      </c>
      <c r="AD94" s="179">
        <f>'Royan 08-05'!AR11</f>
        <v>2</v>
      </c>
    </row>
    <row r="95" spans="23:30" x14ac:dyDescent="0.25">
      <c r="W95" t="str">
        <f>'Royan 08-05'!$D$2</f>
        <v>Royan</v>
      </c>
      <c r="X95" s="155">
        <f>'Royan 08-05'!$D$3</f>
        <v>45054</v>
      </c>
      <c r="Y95" t="str">
        <f>'Royan 08-05'!C12</f>
        <v>PAUL</v>
      </c>
      <c r="Z95" t="str">
        <f>'Royan 08-05'!D12</f>
        <v>David</v>
      </c>
      <c r="AA95" t="str">
        <f t="shared" si="11"/>
        <v>PAUL David</v>
      </c>
      <c r="AB95" s="1">
        <f>'Royan 08-05'!AH12</f>
        <v>6</v>
      </c>
      <c r="AC95" s="1">
        <f>'Royan 08-05'!AM12</f>
        <v>8</v>
      </c>
      <c r="AD95" s="1">
        <f>'Royan 08-05'!AR12</f>
        <v>7</v>
      </c>
    </row>
    <row r="96" spans="23:30" x14ac:dyDescent="0.25">
      <c r="W96" t="str">
        <f>'Royan 08-05'!$D$2</f>
        <v>Royan</v>
      </c>
      <c r="X96" s="155">
        <f>'Royan 08-05'!$D$3</f>
        <v>45054</v>
      </c>
      <c r="Y96" t="str">
        <f>'Royan 08-05'!C13</f>
        <v>DELOUCHE</v>
      </c>
      <c r="Z96" t="str">
        <f>'Royan 08-05'!D13</f>
        <v>Yannick</v>
      </c>
      <c r="AA96" t="str">
        <f t="shared" si="11"/>
        <v>DELOUCHE Yannick</v>
      </c>
      <c r="AB96" s="1">
        <f>'Royan 08-05'!AH13</f>
        <v>20</v>
      </c>
      <c r="AC96" s="1">
        <f>'Royan 08-05'!AM13</f>
        <v>3</v>
      </c>
      <c r="AD96" s="1">
        <f>'Royan 08-05'!AR13</f>
        <v>3</v>
      </c>
    </row>
    <row r="97" spans="23:30" x14ac:dyDescent="0.25">
      <c r="W97" t="str">
        <f>'Royan 08-05'!$D$2</f>
        <v>Royan</v>
      </c>
      <c r="X97" s="155">
        <f>'Royan 08-05'!$D$3</f>
        <v>45054</v>
      </c>
      <c r="Y97" t="str">
        <f>'Royan 08-05'!C14</f>
        <v>DIOT</v>
      </c>
      <c r="Z97" t="str">
        <f>'Royan 08-05'!D14</f>
        <v>Alexandre</v>
      </c>
      <c r="AA97" t="str">
        <f t="shared" si="11"/>
        <v>DIOT Alexandre</v>
      </c>
      <c r="AB97" s="1">
        <f>'Royan 08-05'!AH14</f>
        <v>15</v>
      </c>
      <c r="AC97" s="1">
        <f>'Royan 08-05'!AM14</f>
        <v>30</v>
      </c>
      <c r="AD97" s="1">
        <f>'Royan 08-05'!AR14</f>
        <v>30</v>
      </c>
    </row>
    <row r="98" spans="23:30" x14ac:dyDescent="0.25">
      <c r="W98" t="str">
        <f>'Royan 08-05'!$D$2</f>
        <v>Royan</v>
      </c>
      <c r="X98" s="155">
        <f>'Royan 08-05'!$D$3</f>
        <v>45054</v>
      </c>
      <c r="Y98" t="str">
        <f>'Royan 08-05'!C15</f>
        <v>FARE-PIORUNSKI</v>
      </c>
      <c r="Z98" t="str">
        <f>'Royan 08-05'!D15</f>
        <v>Loïc</v>
      </c>
      <c r="AA98" t="str">
        <f t="shared" si="11"/>
        <v>FARE-PIORUNSKI Loïc</v>
      </c>
      <c r="AB98" s="1">
        <f>'Royan 08-05'!AH15</f>
        <v>4</v>
      </c>
      <c r="AC98" s="1">
        <f>'Royan 08-05'!AM15</f>
        <v>6</v>
      </c>
      <c r="AD98" s="1">
        <f>'Royan 08-05'!AR15</f>
        <v>5</v>
      </c>
    </row>
    <row r="99" spans="23:30" x14ac:dyDescent="0.25">
      <c r="W99" t="str">
        <f>'Royan 08-05'!$D$2</f>
        <v>Royan</v>
      </c>
      <c r="X99" s="155">
        <f>'Royan 08-05'!$D$3</f>
        <v>45054</v>
      </c>
      <c r="Y99" t="str">
        <f>'Royan 08-05'!C16</f>
        <v>HERRAULT</v>
      </c>
      <c r="Z99" t="str">
        <f>'Royan 08-05'!D16</f>
        <v>Sébastien</v>
      </c>
      <c r="AA99" t="str">
        <f t="shared" si="11"/>
        <v>HERRAULT Sébastien</v>
      </c>
      <c r="AB99" s="1">
        <f>'Royan 08-05'!AH16</f>
        <v>6</v>
      </c>
      <c r="AC99" s="1">
        <f>'Royan 08-05'!AM16</f>
        <v>25</v>
      </c>
      <c r="AD99" s="1">
        <f>'Royan 08-05'!AR16</f>
        <v>25</v>
      </c>
    </row>
    <row r="100" spans="23:30" x14ac:dyDescent="0.25">
      <c r="W100" t="str">
        <f>'Royan 08-05'!$D$2</f>
        <v>Royan</v>
      </c>
      <c r="X100" s="155">
        <f>'Royan 08-05'!$D$3</f>
        <v>45054</v>
      </c>
      <c r="Y100" t="str">
        <f>'Royan 08-05'!C17</f>
        <v>JACQUEMIN</v>
      </c>
      <c r="Z100" t="str">
        <f>'Royan 08-05'!D17</f>
        <v>Franck</v>
      </c>
      <c r="AA100" t="str">
        <f t="shared" si="11"/>
        <v>JACQUEMIN Franck</v>
      </c>
      <c r="AB100" s="1">
        <f>'Royan 08-05'!AH17</f>
        <v>4</v>
      </c>
      <c r="AC100" s="1">
        <f>'Royan 08-05'!AM17</f>
        <v>9</v>
      </c>
      <c r="AD100" s="1">
        <f>'Royan 08-05'!AR17</f>
        <v>10</v>
      </c>
    </row>
    <row r="101" spans="23:30" x14ac:dyDescent="0.25">
      <c r="W101" t="str">
        <f>'Royan 08-05'!$D$2</f>
        <v>Royan</v>
      </c>
      <c r="X101" s="155">
        <f>'Royan 08-05'!$D$3</f>
        <v>45054</v>
      </c>
      <c r="Y101" t="str">
        <f>'Royan 08-05'!C18</f>
        <v>LEVEQUE</v>
      </c>
      <c r="Z101" t="str">
        <f>'Royan 08-05'!D18</f>
        <v>Claude</v>
      </c>
      <c r="AA101" t="str">
        <f t="shared" si="11"/>
        <v>LEVEQUE Claude</v>
      </c>
      <c r="AB101" s="1">
        <f>'Royan 08-05'!AH18</f>
        <v>9</v>
      </c>
      <c r="AC101" s="1">
        <f>'Royan 08-05'!AM18</f>
        <v>5</v>
      </c>
      <c r="AD101" s="1">
        <f>'Royan 08-05'!AR18</f>
        <v>9</v>
      </c>
    </row>
    <row r="102" spans="23:30" x14ac:dyDescent="0.25">
      <c r="W102" t="str">
        <f>'Royan 08-05'!$D$2</f>
        <v>Royan</v>
      </c>
      <c r="X102" s="155">
        <f>'Royan 08-05'!$D$3</f>
        <v>45054</v>
      </c>
      <c r="Y102" t="str">
        <f>'Royan 08-05'!C19</f>
        <v>MAITRE</v>
      </c>
      <c r="Z102" t="str">
        <f>'Royan 08-05'!D19</f>
        <v>Benoît</v>
      </c>
      <c r="AA102" t="str">
        <f t="shared" si="11"/>
        <v>MAITRE Benoît</v>
      </c>
      <c r="AB102" s="1">
        <f>'Royan 08-05'!AH19</f>
        <v>9</v>
      </c>
      <c r="AC102" s="1">
        <f>'Royan 08-05'!AM19</f>
        <v>7</v>
      </c>
      <c r="AD102" s="1">
        <f>'Royan 08-05'!AR19</f>
        <v>8</v>
      </c>
    </row>
    <row r="103" spans="23:30" x14ac:dyDescent="0.25">
      <c r="W103" t="str">
        <f>'Royan 08-05'!$D$2</f>
        <v>Royan</v>
      </c>
      <c r="X103" s="155">
        <f>'Royan 08-05'!$D$3</f>
        <v>45054</v>
      </c>
      <c r="Y103" t="str">
        <f>'Royan 08-05'!C20</f>
        <v>MORVAN</v>
      </c>
      <c r="Z103" t="str">
        <f>'Royan 08-05'!D20</f>
        <v>Gilles</v>
      </c>
      <c r="AA103" t="str">
        <f t="shared" si="11"/>
        <v>MORVAN Gilles</v>
      </c>
      <c r="AB103" s="1">
        <f>'Royan 08-05'!AH20</f>
        <v>30</v>
      </c>
      <c r="AC103" s="1">
        <f>'Royan 08-05'!AM20</f>
        <v>3</v>
      </c>
      <c r="AD103" s="1">
        <f>'Royan 08-05'!AR20</f>
        <v>4</v>
      </c>
    </row>
    <row r="104" spans="23:30" x14ac:dyDescent="0.25">
      <c r="W104" t="str">
        <f>'Royan 08-05'!$D$2</f>
        <v>Royan</v>
      </c>
      <c r="X104" s="155">
        <f>'Royan 08-05'!$D$3</f>
        <v>45054</v>
      </c>
      <c r="Y104" t="str">
        <f>'Royan 08-05'!C21</f>
        <v>VERRIER</v>
      </c>
      <c r="Z104" t="str">
        <f>'Royan 08-05'!D21</f>
        <v>Alexandre</v>
      </c>
      <c r="AA104" t="str">
        <f t="shared" si="11"/>
        <v>VERRIER Alexandre</v>
      </c>
      <c r="AB104" s="1">
        <f>'Royan 08-05'!AH21</f>
        <v>8</v>
      </c>
      <c r="AC104" s="1">
        <f>'Royan 08-05'!AM21</f>
        <v>15</v>
      </c>
      <c r="AD104" s="1">
        <f>'Royan 08-05'!AR21</f>
        <v>15</v>
      </c>
    </row>
    <row r="105" spans="23:30" x14ac:dyDescent="0.25">
      <c r="W105" t="str">
        <f>'Royan 08-05'!$D$2</f>
        <v>Royan</v>
      </c>
      <c r="X105" s="155">
        <f>'Royan 08-05'!$D$3</f>
        <v>45054</v>
      </c>
      <c r="Y105" t="str">
        <f>'Royan 08-05'!C22</f>
        <v>ZIAR</v>
      </c>
      <c r="Z105" t="str">
        <f>'Royan 08-05'!D22</f>
        <v>Yacine</v>
      </c>
      <c r="AA105" t="str">
        <f t="shared" si="11"/>
        <v>ZIAR Yacine</v>
      </c>
      <c r="AB105" s="1">
        <f>'Royan 08-05'!AH22</f>
        <v>25</v>
      </c>
      <c r="AC105" s="1">
        <f>'Royan 08-05'!AM22</f>
        <v>20</v>
      </c>
      <c r="AD105" s="1">
        <f>'Royan 08-05'!AR22</f>
        <v>20</v>
      </c>
    </row>
    <row r="106" spans="23:30" x14ac:dyDescent="0.25">
      <c r="W106" t="str">
        <f>'Royan 08-05'!$D$2</f>
        <v>Royan</v>
      </c>
      <c r="X106" s="155">
        <f>'Royan 08-05'!$D$3</f>
        <v>45054</v>
      </c>
      <c r="Y106" t="str">
        <f>'Royan 08-05'!C23</f>
        <v>ZIAR</v>
      </c>
      <c r="Z106" t="str">
        <f>'Royan 08-05'!D23</f>
        <v>Bastien</v>
      </c>
      <c r="AA106" t="str">
        <f t="shared" si="11"/>
        <v>ZIAR Bastien</v>
      </c>
      <c r="AB106" s="179">
        <f>'Royan 08-05'!AH23</f>
        <v>2</v>
      </c>
      <c r="AC106" s="179">
        <f>'Royan 08-05'!AM23</f>
        <v>9</v>
      </c>
      <c r="AD106" s="179">
        <f>'Royan 08-05'!AR23</f>
        <v>6</v>
      </c>
    </row>
    <row r="107" spans="23:30" x14ac:dyDescent="0.25">
      <c r="W107" t="str">
        <f>'Royan 08-05'!$D$2</f>
        <v>Royan</v>
      </c>
      <c r="X107" s="155">
        <f>'Royan 08-05'!$D$3</f>
        <v>45054</v>
      </c>
      <c r="Y107">
        <f>'Royan 08-05'!C24</f>
        <v>0</v>
      </c>
      <c r="Z107">
        <f>'Royan 08-05'!D24</f>
        <v>0</v>
      </c>
      <c r="AA107" t="str">
        <f t="shared" si="11"/>
        <v>0 0</v>
      </c>
      <c r="AB107" s="1">
        <f>'Royan 08-05'!AH24</f>
        <v>0</v>
      </c>
      <c r="AC107" s="1">
        <f>'Royan 08-05'!AM24</f>
        <v>0</v>
      </c>
      <c r="AD107" s="1">
        <f>'Royan 08-05'!AR24</f>
        <v>0</v>
      </c>
    </row>
    <row r="108" spans="23:30" x14ac:dyDescent="0.25">
      <c r="W108" t="str">
        <f>'Royan 08-05'!$D$2</f>
        <v>Royan</v>
      </c>
      <c r="X108" s="155">
        <f>'Royan 08-05'!$D$3</f>
        <v>45054</v>
      </c>
      <c r="Y108">
        <f>'Royan 08-05'!C25</f>
        <v>0</v>
      </c>
      <c r="Z108">
        <f>'Royan 08-05'!D25</f>
        <v>0</v>
      </c>
      <c r="AA108" t="str">
        <f t="shared" si="11"/>
        <v>0 0</v>
      </c>
      <c r="AB108" s="1">
        <f>'Royan 08-05'!AH25</f>
        <v>0</v>
      </c>
      <c r="AC108" s="1">
        <f>'Royan 08-05'!AM25</f>
        <v>0</v>
      </c>
      <c r="AD108" s="1">
        <f>'Royan 08-05'!AR25</f>
        <v>0</v>
      </c>
    </row>
    <row r="109" spans="23:30" x14ac:dyDescent="0.25">
      <c r="W109" t="str">
        <f>'Royan 08-05'!$D$2</f>
        <v>Royan</v>
      </c>
      <c r="X109" s="155">
        <f>'Royan 08-05'!$D$3</f>
        <v>45054</v>
      </c>
      <c r="Y109">
        <f>'Royan 08-05'!C26</f>
        <v>0</v>
      </c>
      <c r="Z109">
        <f>'Royan 08-05'!D26</f>
        <v>0</v>
      </c>
      <c r="AA109" t="str">
        <f t="shared" si="11"/>
        <v>0 0</v>
      </c>
      <c r="AB109" s="1">
        <f>'Royan 08-05'!AH26</f>
        <v>0</v>
      </c>
      <c r="AC109" s="1">
        <f>'Royan 08-05'!AM26</f>
        <v>0</v>
      </c>
      <c r="AD109" s="1">
        <f>'Royan 08-05'!AR26</f>
        <v>0</v>
      </c>
    </row>
    <row r="110" spans="23:30" x14ac:dyDescent="0.25">
      <c r="W110" t="str">
        <f>'Royan 08-05'!$D$2</f>
        <v>Royan</v>
      </c>
      <c r="X110" s="155">
        <f>'Royan 08-05'!$D$3</f>
        <v>45054</v>
      </c>
      <c r="Y110">
        <f>'Royan 08-05'!C27</f>
        <v>0</v>
      </c>
      <c r="Z110">
        <f>'Royan 08-05'!D27</f>
        <v>0</v>
      </c>
      <c r="AA110" t="str">
        <f t="shared" si="11"/>
        <v>0 0</v>
      </c>
      <c r="AB110" s="1">
        <f>'Royan 08-05'!AH27</f>
        <v>0</v>
      </c>
      <c r="AC110" s="1">
        <f>'Royan 08-05'!AM27</f>
        <v>0</v>
      </c>
      <c r="AD110" s="1">
        <f>'Royan 08-05'!AR27</f>
        <v>0</v>
      </c>
    </row>
    <row r="111" spans="23:30" x14ac:dyDescent="0.25">
      <c r="W111" t="str">
        <f>'Royan 08-05'!$D$2</f>
        <v>Royan</v>
      </c>
      <c r="X111" s="155">
        <f>'Royan 08-05'!$D$3</f>
        <v>45054</v>
      </c>
      <c r="Y111">
        <f>'Royan 08-05'!C28</f>
        <v>0</v>
      </c>
      <c r="Z111">
        <f>'Royan 08-05'!D28</f>
        <v>0</v>
      </c>
      <c r="AA111" t="str">
        <f t="shared" si="11"/>
        <v>0 0</v>
      </c>
      <c r="AB111" s="1">
        <f>'Royan 08-05'!AH28</f>
        <v>0</v>
      </c>
      <c r="AC111" s="1">
        <f>'Royan 08-05'!AM28</f>
        <v>0</v>
      </c>
      <c r="AD111" s="1">
        <f>'Royan 08-05'!AR28</f>
        <v>0</v>
      </c>
    </row>
    <row r="112" spans="23:30" x14ac:dyDescent="0.25">
      <c r="W112" t="str">
        <f>'Royan 08-05'!$D$2</f>
        <v>Royan</v>
      </c>
      <c r="X112" s="155">
        <f>'Royan 08-05'!$D$3</f>
        <v>45054</v>
      </c>
      <c r="Y112">
        <f>'Royan 08-05'!C29</f>
        <v>0</v>
      </c>
      <c r="Z112">
        <f>'Royan 08-05'!D29</f>
        <v>0</v>
      </c>
      <c r="AA112" t="str">
        <f t="shared" si="11"/>
        <v>0 0</v>
      </c>
      <c r="AB112" s="1">
        <f>'Royan 08-05'!AH29</f>
        <v>0</v>
      </c>
      <c r="AC112" s="1">
        <f>'Royan 08-05'!AM29</f>
        <v>0</v>
      </c>
      <c r="AD112" s="1">
        <f>'Royan 08-05'!AR29</f>
        <v>0</v>
      </c>
    </row>
    <row r="113" spans="23:30" x14ac:dyDescent="0.25">
      <c r="W113" t="str">
        <f>'Royan 08-05'!$D$2</f>
        <v>Royan</v>
      </c>
      <c r="X113" s="155">
        <f>'Royan 08-05'!$D$3</f>
        <v>45054</v>
      </c>
      <c r="Y113">
        <f>'Royan 08-05'!C30</f>
        <v>0</v>
      </c>
      <c r="Z113">
        <f>'Royan 08-05'!D30</f>
        <v>0</v>
      </c>
      <c r="AA113" t="str">
        <f t="shared" si="11"/>
        <v>0 0</v>
      </c>
      <c r="AB113" s="1">
        <f>'Royan 08-05'!AH30</f>
        <v>0</v>
      </c>
      <c r="AC113" s="1">
        <f>'Royan 08-05'!AM30</f>
        <v>0</v>
      </c>
      <c r="AD113" s="1">
        <f>'Royan 08-05'!AR30</f>
        <v>0</v>
      </c>
    </row>
    <row r="114" spans="23:30" x14ac:dyDescent="0.25">
      <c r="W114" t="str">
        <f>'Royan 08-05'!$D$2</f>
        <v>Royan</v>
      </c>
      <c r="X114" s="155">
        <f>'Royan 08-05'!$D$3</f>
        <v>45054</v>
      </c>
      <c r="Y114">
        <f>'Royan 08-05'!C31</f>
        <v>0</v>
      </c>
      <c r="Z114">
        <f>'Royan 08-05'!D31</f>
        <v>0</v>
      </c>
      <c r="AA114" t="str">
        <f t="shared" si="11"/>
        <v>0 0</v>
      </c>
      <c r="AB114" s="1">
        <f>'Royan 08-05'!AH31</f>
        <v>0</v>
      </c>
      <c r="AC114" s="1">
        <f>'Royan 08-05'!AM31</f>
        <v>0</v>
      </c>
      <c r="AD114" s="1">
        <f>'Royan 08-05'!AR31</f>
        <v>0</v>
      </c>
    </row>
    <row r="115" spans="23:30" x14ac:dyDescent="0.25">
      <c r="W115" t="str">
        <f>'Royan 08-05'!$D$2</f>
        <v>Royan</v>
      </c>
      <c r="X115" s="155">
        <f>'Royan 08-05'!$D$3</f>
        <v>45054</v>
      </c>
      <c r="Y115">
        <f>'Royan 08-05'!C32</f>
        <v>0</v>
      </c>
      <c r="Z115">
        <f>'Royan 08-05'!D32</f>
        <v>0</v>
      </c>
      <c r="AA115" t="str">
        <f t="shared" si="11"/>
        <v>0 0</v>
      </c>
      <c r="AB115" s="1">
        <f>'Royan 08-05'!AH32</f>
        <v>0</v>
      </c>
      <c r="AC115" s="1">
        <f>'Royan 08-05'!AM32</f>
        <v>0</v>
      </c>
      <c r="AD115" s="1">
        <f>'Royan 08-05'!AR32</f>
        <v>0</v>
      </c>
    </row>
    <row r="116" spans="23:30" x14ac:dyDescent="0.25">
      <c r="W116" t="str">
        <f>'Royan 08-05'!$D$2</f>
        <v>Royan</v>
      </c>
      <c r="X116" s="155">
        <f>'Royan 08-05'!$D$3</f>
        <v>45054</v>
      </c>
      <c r="Y116">
        <f>'Royan 08-05'!C33</f>
        <v>0</v>
      </c>
      <c r="Z116">
        <f>'Royan 08-05'!D33</f>
        <v>0</v>
      </c>
      <c r="AA116" t="str">
        <f t="shared" si="11"/>
        <v>0 0</v>
      </c>
      <c r="AB116" s="1">
        <f>'Royan 08-05'!AH33</f>
        <v>0</v>
      </c>
      <c r="AC116" s="1">
        <f>'Royan 08-05'!AM33</f>
        <v>0</v>
      </c>
      <c r="AD116" s="1">
        <f>'Royan 08-05'!AR33</f>
        <v>0</v>
      </c>
    </row>
    <row r="117" spans="23:30" x14ac:dyDescent="0.25">
      <c r="W117" t="str">
        <f>'Royan 08-05'!$D$2</f>
        <v>Royan</v>
      </c>
      <c r="X117" s="155">
        <f>'Royan 08-05'!$D$3</f>
        <v>45054</v>
      </c>
      <c r="Y117">
        <f>'Royan 08-05'!C34</f>
        <v>0</v>
      </c>
      <c r="Z117">
        <f>'Royan 08-05'!D34</f>
        <v>0</v>
      </c>
      <c r="AA117" t="str">
        <f t="shared" si="11"/>
        <v>0 0</v>
      </c>
      <c r="AB117" s="1">
        <f>'Royan 08-05'!AH34</f>
        <v>0</v>
      </c>
      <c r="AC117" s="1">
        <f>'Royan 08-05'!AM34</f>
        <v>0</v>
      </c>
      <c r="AD117" s="1">
        <f>'Royan 08-05'!AR34</f>
        <v>0</v>
      </c>
    </row>
    <row r="118" spans="23:30" x14ac:dyDescent="0.25">
      <c r="W118" t="str">
        <f>'Royan 08-05'!$D$2</f>
        <v>Royan</v>
      </c>
      <c r="X118" s="155">
        <f>'Royan 08-05'!$D$3</f>
        <v>45054</v>
      </c>
      <c r="Y118">
        <f>'Royan 08-05'!C35</f>
        <v>0</v>
      </c>
      <c r="Z118">
        <f>'Royan 08-05'!D35</f>
        <v>0</v>
      </c>
      <c r="AA118" t="str">
        <f t="shared" si="11"/>
        <v>0 0</v>
      </c>
      <c r="AB118" s="1">
        <f>'Royan 08-05'!AH35</f>
        <v>0</v>
      </c>
      <c r="AC118" s="1">
        <f>'Royan 08-05'!AM35</f>
        <v>0</v>
      </c>
      <c r="AD118" s="1">
        <f>'Royan 08-05'!AR35</f>
        <v>0</v>
      </c>
    </row>
    <row r="119" spans="23:30" x14ac:dyDescent="0.25">
      <c r="W119" t="str">
        <f>'Royan 08-05'!$D$2</f>
        <v>Royan</v>
      </c>
      <c r="X119" s="155">
        <f>'Royan 08-05'!$D$3</f>
        <v>45054</v>
      </c>
      <c r="Y119">
        <f>'Royan 08-05'!C36</f>
        <v>0</v>
      </c>
      <c r="Z119">
        <f>'Royan 08-05'!D36</f>
        <v>0</v>
      </c>
      <c r="AA119" t="str">
        <f t="shared" si="11"/>
        <v>0 0</v>
      </c>
      <c r="AB119" s="1">
        <f>'Royan 08-05'!AH36</f>
        <v>0</v>
      </c>
      <c r="AC119" s="1">
        <f>'Royan 08-05'!AM36</f>
        <v>0</v>
      </c>
      <c r="AD119" s="1">
        <f>'Royan 08-05'!AR36</f>
        <v>0</v>
      </c>
    </row>
    <row r="120" spans="23:30" x14ac:dyDescent="0.25">
      <c r="W120" t="str">
        <f>'Royan 08-05'!$D$2</f>
        <v>Royan</v>
      </c>
      <c r="X120" s="155">
        <f>'Royan 08-05'!$D$3</f>
        <v>45054</v>
      </c>
      <c r="Y120">
        <f>'Royan 08-05'!C37</f>
        <v>0</v>
      </c>
      <c r="Z120">
        <f>'Royan 08-05'!D37</f>
        <v>0</v>
      </c>
      <c r="AA120" t="str">
        <f t="shared" si="11"/>
        <v>0 0</v>
      </c>
      <c r="AB120" s="1">
        <f>'Royan 08-05'!AH37</f>
        <v>0</v>
      </c>
      <c r="AC120" s="1">
        <f>'Royan 08-05'!AM37</f>
        <v>0</v>
      </c>
      <c r="AD120" s="1">
        <f>'Royan 08-05'!AR37</f>
        <v>0</v>
      </c>
    </row>
    <row r="121" spans="23:30" x14ac:dyDescent="0.25">
      <c r="W121" t="str">
        <f>'Royan 08-05'!$D$2</f>
        <v>Royan</v>
      </c>
      <c r="X121" s="155">
        <f>'Royan 08-05'!$D$3</f>
        <v>45054</v>
      </c>
      <c r="Y121">
        <f>'Royan 08-05'!C38</f>
        <v>0</v>
      </c>
      <c r="Z121">
        <f>'Royan 08-05'!D38</f>
        <v>0</v>
      </c>
      <c r="AA121" t="str">
        <f t="shared" si="11"/>
        <v>0 0</v>
      </c>
      <c r="AB121" s="1">
        <f>'Royan 08-05'!AH38</f>
        <v>0</v>
      </c>
      <c r="AC121" s="1">
        <f>'Royan 08-05'!AM38</f>
        <v>0</v>
      </c>
      <c r="AD121" s="1">
        <f>'Royan 08-05'!AR38</f>
        <v>0</v>
      </c>
    </row>
    <row r="122" spans="23:30" x14ac:dyDescent="0.25">
      <c r="W122" t="str">
        <f>'Royan 08-05'!$D$2</f>
        <v>Royan</v>
      </c>
      <c r="X122" s="155">
        <f>'Royan 08-05'!$D$3</f>
        <v>45054</v>
      </c>
      <c r="Y122">
        <f>'Royan 08-05'!C39</f>
        <v>0</v>
      </c>
      <c r="Z122">
        <f>'Royan 08-05'!D39</f>
        <v>0</v>
      </c>
      <c r="AA122" t="str">
        <f t="shared" si="11"/>
        <v>0 0</v>
      </c>
      <c r="AB122" s="1">
        <f>'Royan 08-05'!AH39</f>
        <v>0</v>
      </c>
      <c r="AC122" s="1">
        <f>'Royan 08-05'!AM39</f>
        <v>0</v>
      </c>
      <c r="AD122" s="1">
        <f>'Royan 08-05'!AR39</f>
        <v>0</v>
      </c>
    </row>
    <row r="123" spans="23:30" ht="15.75" thickBot="1" x14ac:dyDescent="0.3">
      <c r="W123" s="157" t="str">
        <f>'Royan 08-05'!$D$2</f>
        <v>Royan</v>
      </c>
      <c r="X123" s="158">
        <f>'Royan 08-05'!$D$3</f>
        <v>45054</v>
      </c>
      <c r="Y123" s="157">
        <f>'Royan 08-05'!C40</f>
        <v>0</v>
      </c>
      <c r="Z123" s="157">
        <f>'Royan 08-05'!D40</f>
        <v>0</v>
      </c>
      <c r="AA123" s="157" t="str">
        <f t="shared" si="11"/>
        <v>0 0</v>
      </c>
      <c r="AB123" s="159">
        <f>'Royan 08-05'!AH40</f>
        <v>0</v>
      </c>
      <c r="AC123" s="159">
        <f>'Royan 08-05'!AM40</f>
        <v>0</v>
      </c>
      <c r="AD123" s="159">
        <f>'Royan 08-05'!AR40</f>
        <v>0</v>
      </c>
    </row>
    <row r="124" spans="23:30" ht="15.75" thickTop="1" x14ac:dyDescent="0.25">
      <c r="W124" t="str">
        <f>'sortie (5)'!$D$2</f>
        <v>Bourges</v>
      </c>
      <c r="X124" s="155">
        <f>'sortie (5)'!$D$3</f>
        <v>37684</v>
      </c>
      <c r="Y124">
        <f>'sortie (5)'!C11</f>
        <v>0</v>
      </c>
      <c r="Z124">
        <f>'sortie (5)'!D11</f>
        <v>0</v>
      </c>
      <c r="AA124" t="str">
        <f t="shared" si="11"/>
        <v>0 0</v>
      </c>
      <c r="AB124" s="179">
        <f>'sortie (5)'!AH11</f>
        <v>0</v>
      </c>
      <c r="AC124" s="179">
        <f>'sortie (5)'!AM11</f>
        <v>0</v>
      </c>
      <c r="AD124" s="179">
        <f>'sortie (5)'!AR11</f>
        <v>0</v>
      </c>
    </row>
    <row r="125" spans="23:30" x14ac:dyDescent="0.25">
      <c r="W125" t="str">
        <f>'sortie (5)'!$D$2</f>
        <v>Bourges</v>
      </c>
      <c r="X125" s="155">
        <f>'sortie (5)'!$D$3</f>
        <v>37684</v>
      </c>
      <c r="Y125">
        <f>'sortie (5)'!C12</f>
        <v>0</v>
      </c>
      <c r="Z125">
        <f>'sortie (5)'!D12</f>
        <v>0</v>
      </c>
      <c r="AA125" t="str">
        <f t="shared" si="11"/>
        <v>0 0</v>
      </c>
      <c r="AB125" s="1">
        <f>'sortie (5)'!AH12</f>
        <v>0</v>
      </c>
      <c r="AC125" s="1">
        <f>'sortie (5)'!AM12</f>
        <v>0</v>
      </c>
      <c r="AD125" s="1">
        <f>'sortie (5)'!AR12</f>
        <v>0</v>
      </c>
    </row>
    <row r="126" spans="23:30" x14ac:dyDescent="0.25">
      <c r="W126" t="str">
        <f>'sortie (5)'!$D$2</f>
        <v>Bourges</v>
      </c>
      <c r="X126" s="155">
        <f>'sortie (5)'!$D$3</f>
        <v>37684</v>
      </c>
      <c r="Y126">
        <f>'sortie (5)'!C13</f>
        <v>0</v>
      </c>
      <c r="Z126">
        <f>'sortie (5)'!D13</f>
        <v>0</v>
      </c>
      <c r="AA126" t="str">
        <f t="shared" si="11"/>
        <v>0 0</v>
      </c>
      <c r="AB126" s="1">
        <f>'sortie (5)'!AH13</f>
        <v>0</v>
      </c>
      <c r="AC126" s="1">
        <f>'sortie (5)'!AM13</f>
        <v>0</v>
      </c>
      <c r="AD126" s="1">
        <f>'sortie (5)'!AR13</f>
        <v>0</v>
      </c>
    </row>
    <row r="127" spans="23:30" x14ac:dyDescent="0.25">
      <c r="W127" t="str">
        <f>'sortie (5)'!$D$2</f>
        <v>Bourges</v>
      </c>
      <c r="X127" s="155">
        <f>'sortie (5)'!$D$3</f>
        <v>37684</v>
      </c>
      <c r="Y127">
        <f>'sortie (5)'!C14</f>
        <v>0</v>
      </c>
      <c r="Z127">
        <f>'sortie (5)'!D14</f>
        <v>0</v>
      </c>
      <c r="AA127" t="str">
        <f t="shared" si="11"/>
        <v>0 0</v>
      </c>
      <c r="AB127" s="1">
        <f>'sortie (5)'!AH14</f>
        <v>0</v>
      </c>
      <c r="AC127" s="1">
        <f>'sortie (5)'!AM14</f>
        <v>0</v>
      </c>
      <c r="AD127" s="1">
        <f>'sortie (5)'!AR14</f>
        <v>0</v>
      </c>
    </row>
    <row r="128" spans="23:30" x14ac:dyDescent="0.25">
      <c r="W128" t="str">
        <f>'sortie (5)'!$D$2</f>
        <v>Bourges</v>
      </c>
      <c r="X128" s="155">
        <f>'sortie (5)'!$D$3</f>
        <v>37684</v>
      </c>
      <c r="Y128">
        <f>'sortie (5)'!C15</f>
        <v>0</v>
      </c>
      <c r="Z128">
        <f>'sortie (5)'!D15</f>
        <v>0</v>
      </c>
      <c r="AA128" t="str">
        <f t="shared" si="11"/>
        <v>0 0</v>
      </c>
      <c r="AB128" s="1">
        <f>'sortie (5)'!AH15</f>
        <v>0</v>
      </c>
      <c r="AC128" s="1">
        <f>'sortie (5)'!AM15</f>
        <v>0</v>
      </c>
      <c r="AD128" s="1">
        <f>'sortie (5)'!AR15</f>
        <v>0</v>
      </c>
    </row>
    <row r="129" spans="23:30" x14ac:dyDescent="0.25">
      <c r="W129" t="str">
        <f>'sortie (5)'!$D$2</f>
        <v>Bourges</v>
      </c>
      <c r="X129" s="155">
        <f>'sortie (5)'!$D$3</f>
        <v>37684</v>
      </c>
      <c r="Y129">
        <f>'sortie (5)'!C16</f>
        <v>0</v>
      </c>
      <c r="Z129">
        <f>'sortie (5)'!D16</f>
        <v>0</v>
      </c>
      <c r="AA129" t="str">
        <f t="shared" si="11"/>
        <v>0 0</v>
      </c>
      <c r="AB129" s="1">
        <f>'sortie (5)'!AH16</f>
        <v>0</v>
      </c>
      <c r="AC129" s="1">
        <f>'sortie (5)'!AM16</f>
        <v>0</v>
      </c>
      <c r="AD129" s="1">
        <f>'sortie (5)'!AR16</f>
        <v>0</v>
      </c>
    </row>
    <row r="130" spans="23:30" x14ac:dyDescent="0.25">
      <c r="W130" t="str">
        <f>'sortie (5)'!$D$2</f>
        <v>Bourges</v>
      </c>
      <c r="X130" s="155">
        <f>'sortie (5)'!$D$3</f>
        <v>37684</v>
      </c>
      <c r="Y130">
        <f>'sortie (5)'!C17</f>
        <v>0</v>
      </c>
      <c r="Z130">
        <f>'sortie (5)'!D17</f>
        <v>0</v>
      </c>
      <c r="AA130" t="str">
        <f t="shared" si="11"/>
        <v>0 0</v>
      </c>
      <c r="AB130" s="1">
        <f>'sortie (5)'!AH17</f>
        <v>0</v>
      </c>
      <c r="AC130" s="1">
        <f>'sortie (5)'!AM17</f>
        <v>0</v>
      </c>
      <c r="AD130" s="1">
        <f>'sortie (5)'!AR17</f>
        <v>0</v>
      </c>
    </row>
    <row r="131" spans="23:30" x14ac:dyDescent="0.25">
      <c r="W131" t="str">
        <f>'sortie (5)'!$D$2</f>
        <v>Bourges</v>
      </c>
      <c r="X131" s="155">
        <f>'sortie (5)'!$D$3</f>
        <v>37684</v>
      </c>
      <c r="Y131">
        <f>'sortie (5)'!C18</f>
        <v>0</v>
      </c>
      <c r="Z131">
        <f>'sortie (5)'!D18</f>
        <v>0</v>
      </c>
      <c r="AA131" t="str">
        <f t="shared" si="11"/>
        <v>0 0</v>
      </c>
      <c r="AB131" s="1">
        <f>'sortie (5)'!AH18</f>
        <v>0</v>
      </c>
      <c r="AC131" s="1">
        <f>'sortie (5)'!AM18</f>
        <v>0</v>
      </c>
      <c r="AD131" s="1">
        <f>'sortie (5)'!AR18</f>
        <v>0</v>
      </c>
    </row>
    <row r="132" spans="23:30" x14ac:dyDescent="0.25">
      <c r="W132" t="str">
        <f>'sortie (5)'!$D$2</f>
        <v>Bourges</v>
      </c>
      <c r="X132" s="155">
        <f>'sortie (5)'!$D$3</f>
        <v>37684</v>
      </c>
      <c r="Y132">
        <f>'sortie (5)'!C19</f>
        <v>0</v>
      </c>
      <c r="Z132">
        <f>'sortie (5)'!D19</f>
        <v>0</v>
      </c>
      <c r="AA132" t="str">
        <f t="shared" si="11"/>
        <v>0 0</v>
      </c>
      <c r="AB132" s="1">
        <f>'sortie (5)'!AH19</f>
        <v>0</v>
      </c>
      <c r="AC132" s="1">
        <f>'sortie (5)'!AM19</f>
        <v>0</v>
      </c>
      <c r="AD132" s="1">
        <f>'sortie (5)'!AR19</f>
        <v>0</v>
      </c>
    </row>
    <row r="133" spans="23:30" x14ac:dyDescent="0.25">
      <c r="W133" t="str">
        <f>'sortie (5)'!$D$2</f>
        <v>Bourges</v>
      </c>
      <c r="X133" s="155">
        <f>'sortie (5)'!$D$3</f>
        <v>37684</v>
      </c>
      <c r="Y133">
        <f>'sortie (5)'!C20</f>
        <v>0</v>
      </c>
      <c r="Z133">
        <f>'sortie (5)'!D20</f>
        <v>0</v>
      </c>
      <c r="AA133" t="str">
        <f t="shared" ref="AA133:AA196" si="12">CONCATENATE(Y133," ",Z133)</f>
        <v>0 0</v>
      </c>
      <c r="AB133" s="1">
        <f>'sortie (5)'!AH20</f>
        <v>0</v>
      </c>
      <c r="AC133" s="1">
        <f>'sortie (5)'!AM20</f>
        <v>0</v>
      </c>
      <c r="AD133" s="1">
        <f>'sortie (5)'!AR20</f>
        <v>0</v>
      </c>
    </row>
    <row r="134" spans="23:30" x14ac:dyDescent="0.25">
      <c r="W134" t="str">
        <f>'sortie (5)'!$D$2</f>
        <v>Bourges</v>
      </c>
      <c r="X134" s="155">
        <f>'sortie (5)'!$D$3</f>
        <v>37684</v>
      </c>
      <c r="Y134">
        <f>'sortie (5)'!C21</f>
        <v>0</v>
      </c>
      <c r="Z134">
        <f>'sortie (5)'!D21</f>
        <v>0</v>
      </c>
      <c r="AA134" t="str">
        <f t="shared" si="12"/>
        <v>0 0</v>
      </c>
      <c r="AB134" s="1">
        <f>'sortie (5)'!AH21</f>
        <v>0</v>
      </c>
      <c r="AC134" s="1">
        <f>'sortie (5)'!AM21</f>
        <v>0</v>
      </c>
      <c r="AD134" s="1">
        <f>'sortie (5)'!AR21</f>
        <v>0</v>
      </c>
    </row>
    <row r="135" spans="23:30" x14ac:dyDescent="0.25">
      <c r="W135" t="str">
        <f>'sortie (5)'!$D$2</f>
        <v>Bourges</v>
      </c>
      <c r="X135" s="155">
        <f>'sortie (5)'!$D$3</f>
        <v>37684</v>
      </c>
      <c r="Y135">
        <f>'sortie (5)'!C22</f>
        <v>0</v>
      </c>
      <c r="Z135">
        <f>'sortie (5)'!D22</f>
        <v>0</v>
      </c>
      <c r="AA135" t="str">
        <f t="shared" si="12"/>
        <v>0 0</v>
      </c>
      <c r="AB135" s="1">
        <f>'sortie (5)'!AH22</f>
        <v>0</v>
      </c>
      <c r="AC135" s="1">
        <f>'sortie (5)'!AM22</f>
        <v>0</v>
      </c>
      <c r="AD135" s="1">
        <f>'sortie (5)'!AR22</f>
        <v>0</v>
      </c>
    </row>
    <row r="136" spans="23:30" x14ac:dyDescent="0.25">
      <c r="W136" t="str">
        <f>'sortie (5)'!$D$2</f>
        <v>Bourges</v>
      </c>
      <c r="X136" s="155">
        <f>'sortie (5)'!$D$3</f>
        <v>37684</v>
      </c>
      <c r="Y136">
        <f>'sortie (5)'!C23</f>
        <v>0</v>
      </c>
      <c r="Z136">
        <f>'sortie (5)'!D23</f>
        <v>0</v>
      </c>
      <c r="AA136" t="str">
        <f t="shared" si="12"/>
        <v>0 0</v>
      </c>
      <c r="AB136" s="179">
        <f>'sortie (5)'!AH23</f>
        <v>0</v>
      </c>
      <c r="AC136" s="179">
        <f>'sortie (5)'!AM23</f>
        <v>0</v>
      </c>
      <c r="AD136" s="179">
        <f>'sortie (5)'!AR23</f>
        <v>0</v>
      </c>
    </row>
    <row r="137" spans="23:30" x14ac:dyDescent="0.25">
      <c r="W137" t="str">
        <f>'sortie (5)'!$D$2</f>
        <v>Bourges</v>
      </c>
      <c r="X137" s="155">
        <f>'sortie (5)'!$D$3</f>
        <v>37684</v>
      </c>
      <c r="Y137">
        <f>'sortie (5)'!C24</f>
        <v>0</v>
      </c>
      <c r="Z137">
        <f>'sortie (5)'!D24</f>
        <v>0</v>
      </c>
      <c r="AA137" t="str">
        <f t="shared" si="12"/>
        <v>0 0</v>
      </c>
      <c r="AB137" s="1">
        <f>'sortie (5)'!AH24</f>
        <v>0</v>
      </c>
      <c r="AC137" s="1">
        <f>'sortie (5)'!AM24</f>
        <v>0</v>
      </c>
      <c r="AD137" s="1">
        <f>'sortie (5)'!AR24</f>
        <v>0</v>
      </c>
    </row>
    <row r="138" spans="23:30" x14ac:dyDescent="0.25">
      <c r="W138" t="str">
        <f>'sortie (5)'!$D$2</f>
        <v>Bourges</v>
      </c>
      <c r="X138" s="155">
        <f>'sortie (5)'!$D$3</f>
        <v>37684</v>
      </c>
      <c r="Y138">
        <f>'sortie (5)'!C25</f>
        <v>0</v>
      </c>
      <c r="Z138">
        <f>'sortie (5)'!D25</f>
        <v>0</v>
      </c>
      <c r="AA138" t="str">
        <f t="shared" si="12"/>
        <v>0 0</v>
      </c>
      <c r="AB138" s="1">
        <f>'sortie (5)'!AH25</f>
        <v>0</v>
      </c>
      <c r="AC138" s="1">
        <f>'sortie (5)'!AM25</f>
        <v>0</v>
      </c>
      <c r="AD138" s="1">
        <f>'sortie (5)'!AR25</f>
        <v>0</v>
      </c>
    </row>
    <row r="139" spans="23:30" x14ac:dyDescent="0.25">
      <c r="W139" t="str">
        <f>'sortie (5)'!$D$2</f>
        <v>Bourges</v>
      </c>
      <c r="X139" s="155">
        <f>'sortie (5)'!$D$3</f>
        <v>37684</v>
      </c>
      <c r="Y139">
        <f>'sortie (5)'!C26</f>
        <v>0</v>
      </c>
      <c r="Z139">
        <f>'sortie (5)'!D26</f>
        <v>0</v>
      </c>
      <c r="AA139" t="str">
        <f t="shared" si="12"/>
        <v>0 0</v>
      </c>
      <c r="AB139" s="1">
        <f>'sortie (5)'!AH26</f>
        <v>0</v>
      </c>
      <c r="AC139" s="1">
        <f>'sortie (5)'!AM26</f>
        <v>0</v>
      </c>
      <c r="AD139" s="1">
        <f>'sortie (5)'!AR26</f>
        <v>0</v>
      </c>
    </row>
    <row r="140" spans="23:30" x14ac:dyDescent="0.25">
      <c r="W140" t="str">
        <f>'sortie (5)'!$D$2</f>
        <v>Bourges</v>
      </c>
      <c r="X140" s="155">
        <f>'sortie (5)'!$D$3</f>
        <v>37684</v>
      </c>
      <c r="Y140">
        <f>'sortie (5)'!C27</f>
        <v>0</v>
      </c>
      <c r="Z140">
        <f>'sortie (5)'!D27</f>
        <v>0</v>
      </c>
      <c r="AA140" t="str">
        <f t="shared" si="12"/>
        <v>0 0</v>
      </c>
      <c r="AB140" s="1">
        <f>'sortie (5)'!AH27</f>
        <v>0</v>
      </c>
      <c r="AC140" s="1">
        <f>'sortie (5)'!AM27</f>
        <v>0</v>
      </c>
      <c r="AD140" s="1">
        <f>'sortie (5)'!AR27</f>
        <v>0</v>
      </c>
    </row>
    <row r="141" spans="23:30" x14ac:dyDescent="0.25">
      <c r="W141" t="str">
        <f>'sortie (5)'!$D$2</f>
        <v>Bourges</v>
      </c>
      <c r="X141" s="155">
        <f>'sortie (5)'!$D$3</f>
        <v>37684</v>
      </c>
      <c r="Y141">
        <f>'sortie (5)'!C28</f>
        <v>0</v>
      </c>
      <c r="Z141">
        <f>'sortie (5)'!D28</f>
        <v>0</v>
      </c>
      <c r="AA141" t="str">
        <f t="shared" si="12"/>
        <v>0 0</v>
      </c>
      <c r="AB141" s="1">
        <f>'sortie (5)'!AH28</f>
        <v>0</v>
      </c>
      <c r="AC141" s="1">
        <f>'sortie (5)'!AM28</f>
        <v>0</v>
      </c>
      <c r="AD141" s="1">
        <f>'sortie (5)'!AR28</f>
        <v>0</v>
      </c>
    </row>
    <row r="142" spans="23:30" x14ac:dyDescent="0.25">
      <c r="W142" t="str">
        <f>'sortie (5)'!$D$2</f>
        <v>Bourges</v>
      </c>
      <c r="X142" s="155">
        <f>'sortie (5)'!$D$3</f>
        <v>37684</v>
      </c>
      <c r="Y142">
        <f>'sortie (5)'!C29</f>
        <v>0</v>
      </c>
      <c r="Z142">
        <f>'sortie (5)'!D29</f>
        <v>0</v>
      </c>
      <c r="AA142" t="str">
        <f t="shared" si="12"/>
        <v>0 0</v>
      </c>
      <c r="AB142" s="1">
        <f>'sortie (5)'!AH29</f>
        <v>0</v>
      </c>
      <c r="AC142" s="1">
        <f>'sortie (5)'!AM29</f>
        <v>0</v>
      </c>
      <c r="AD142" s="1">
        <f>'sortie (5)'!AR29</f>
        <v>0</v>
      </c>
    </row>
    <row r="143" spans="23:30" x14ac:dyDescent="0.25">
      <c r="W143" t="str">
        <f>'sortie (5)'!$D$2</f>
        <v>Bourges</v>
      </c>
      <c r="X143" s="155">
        <f>'sortie (5)'!$D$3</f>
        <v>37684</v>
      </c>
      <c r="Y143">
        <f>'sortie (5)'!C30</f>
        <v>0</v>
      </c>
      <c r="Z143">
        <f>'sortie (5)'!D30</f>
        <v>0</v>
      </c>
      <c r="AA143" t="str">
        <f t="shared" si="12"/>
        <v>0 0</v>
      </c>
      <c r="AB143" s="1">
        <f>'sortie (5)'!AH30</f>
        <v>0</v>
      </c>
      <c r="AC143" s="1">
        <f>'sortie (5)'!AM30</f>
        <v>0</v>
      </c>
      <c r="AD143" s="1">
        <f>'sortie (5)'!AR30</f>
        <v>0</v>
      </c>
    </row>
    <row r="144" spans="23:30" x14ac:dyDescent="0.25">
      <c r="W144" t="str">
        <f>'sortie (5)'!$D$2</f>
        <v>Bourges</v>
      </c>
      <c r="X144" s="155">
        <f>'sortie (5)'!$D$3</f>
        <v>37684</v>
      </c>
      <c r="Y144">
        <f>'sortie (5)'!C31</f>
        <v>0</v>
      </c>
      <c r="Z144">
        <f>'sortie (5)'!D31</f>
        <v>0</v>
      </c>
      <c r="AA144" t="str">
        <f t="shared" si="12"/>
        <v>0 0</v>
      </c>
      <c r="AB144" s="1">
        <f>'sortie (5)'!AH31</f>
        <v>0</v>
      </c>
      <c r="AC144" s="1">
        <f>'sortie (5)'!AM31</f>
        <v>0</v>
      </c>
      <c r="AD144" s="1">
        <f>'sortie (5)'!AR31</f>
        <v>0</v>
      </c>
    </row>
    <row r="145" spans="23:30" x14ac:dyDescent="0.25">
      <c r="W145" t="str">
        <f>'sortie (5)'!$D$2</f>
        <v>Bourges</v>
      </c>
      <c r="X145" s="155">
        <f>'sortie (5)'!$D$3</f>
        <v>37684</v>
      </c>
      <c r="Y145">
        <f>'sortie (5)'!C32</f>
        <v>0</v>
      </c>
      <c r="Z145">
        <f>'sortie (5)'!D32</f>
        <v>0</v>
      </c>
      <c r="AA145" t="str">
        <f t="shared" si="12"/>
        <v>0 0</v>
      </c>
      <c r="AB145" s="1">
        <f>'sortie (5)'!AH32</f>
        <v>0</v>
      </c>
      <c r="AC145" s="1">
        <f>'sortie (5)'!AM32</f>
        <v>0</v>
      </c>
      <c r="AD145" s="1">
        <f>'sortie (5)'!AR32</f>
        <v>0</v>
      </c>
    </row>
    <row r="146" spans="23:30" x14ac:dyDescent="0.25">
      <c r="W146" t="str">
        <f>'sortie (5)'!$D$2</f>
        <v>Bourges</v>
      </c>
      <c r="X146" s="155">
        <f>'sortie (5)'!$D$3</f>
        <v>37684</v>
      </c>
      <c r="Y146">
        <f>'sortie (5)'!C33</f>
        <v>0</v>
      </c>
      <c r="Z146">
        <f>'sortie (5)'!D33</f>
        <v>0</v>
      </c>
      <c r="AA146" t="str">
        <f t="shared" si="12"/>
        <v>0 0</v>
      </c>
      <c r="AB146" s="1">
        <f>'sortie (5)'!AH33</f>
        <v>0</v>
      </c>
      <c r="AC146" s="1">
        <f>'sortie (5)'!AM33</f>
        <v>0</v>
      </c>
      <c r="AD146" s="1">
        <f>'sortie (5)'!AR33</f>
        <v>0</v>
      </c>
    </row>
    <row r="147" spans="23:30" x14ac:dyDescent="0.25">
      <c r="W147" t="str">
        <f>'sortie (5)'!$D$2</f>
        <v>Bourges</v>
      </c>
      <c r="X147" s="155">
        <f>'sortie (5)'!$D$3</f>
        <v>37684</v>
      </c>
      <c r="Y147">
        <f>'sortie (5)'!C34</f>
        <v>0</v>
      </c>
      <c r="Z147">
        <f>'sortie (5)'!D34</f>
        <v>0</v>
      </c>
      <c r="AA147" t="str">
        <f t="shared" si="12"/>
        <v>0 0</v>
      </c>
      <c r="AB147" s="1">
        <f>'sortie (5)'!AH34</f>
        <v>0</v>
      </c>
      <c r="AC147" s="1">
        <f>'sortie (5)'!AM34</f>
        <v>0</v>
      </c>
      <c r="AD147" s="1">
        <f>'sortie (5)'!AR34</f>
        <v>0</v>
      </c>
    </row>
    <row r="148" spans="23:30" x14ac:dyDescent="0.25">
      <c r="W148" t="str">
        <f>'sortie (5)'!$D$2</f>
        <v>Bourges</v>
      </c>
      <c r="X148" s="155">
        <f>'sortie (5)'!$D$3</f>
        <v>37684</v>
      </c>
      <c r="Y148">
        <f>'sortie (5)'!C35</f>
        <v>0</v>
      </c>
      <c r="Z148">
        <f>'sortie (5)'!D35</f>
        <v>0</v>
      </c>
      <c r="AA148" t="str">
        <f t="shared" si="12"/>
        <v>0 0</v>
      </c>
      <c r="AB148" s="1">
        <f>'sortie (5)'!AH35</f>
        <v>0</v>
      </c>
      <c r="AC148" s="1">
        <f>'sortie (5)'!AM35</f>
        <v>0</v>
      </c>
      <c r="AD148" s="1">
        <f>'sortie (5)'!AR35</f>
        <v>0</v>
      </c>
    </row>
    <row r="149" spans="23:30" x14ac:dyDescent="0.25">
      <c r="W149" t="str">
        <f>'sortie (5)'!$D$2</f>
        <v>Bourges</v>
      </c>
      <c r="X149" s="155">
        <f>'sortie (5)'!$D$3</f>
        <v>37684</v>
      </c>
      <c r="Y149">
        <f>'sortie (5)'!C36</f>
        <v>0</v>
      </c>
      <c r="Z149">
        <f>'sortie (5)'!D36</f>
        <v>0</v>
      </c>
      <c r="AA149" t="str">
        <f t="shared" si="12"/>
        <v>0 0</v>
      </c>
      <c r="AB149" s="1">
        <f>'sortie (5)'!AH36</f>
        <v>0</v>
      </c>
      <c r="AC149" s="1">
        <f>'sortie (5)'!AM36</f>
        <v>0</v>
      </c>
      <c r="AD149" s="1">
        <f>'sortie (5)'!AR36</f>
        <v>0</v>
      </c>
    </row>
    <row r="150" spans="23:30" x14ac:dyDescent="0.25">
      <c r="W150" t="str">
        <f>'sortie (5)'!$D$2</f>
        <v>Bourges</v>
      </c>
      <c r="X150" s="155">
        <f>'sortie (5)'!$D$3</f>
        <v>37684</v>
      </c>
      <c r="Y150">
        <f>'sortie (5)'!C37</f>
        <v>0</v>
      </c>
      <c r="Z150">
        <f>'sortie (5)'!D37</f>
        <v>0</v>
      </c>
      <c r="AA150" t="str">
        <f t="shared" si="12"/>
        <v>0 0</v>
      </c>
      <c r="AB150" s="1">
        <f>'sortie (5)'!AH37</f>
        <v>0</v>
      </c>
      <c r="AC150" s="1">
        <f>'sortie (5)'!AM37</f>
        <v>0</v>
      </c>
      <c r="AD150" s="1">
        <f>'sortie (5)'!AR37</f>
        <v>0</v>
      </c>
    </row>
    <row r="151" spans="23:30" x14ac:dyDescent="0.25">
      <c r="W151" t="str">
        <f>'sortie (5)'!$D$2</f>
        <v>Bourges</v>
      </c>
      <c r="X151" s="155">
        <f>'sortie (5)'!$D$3</f>
        <v>37684</v>
      </c>
      <c r="Y151">
        <f>'sortie (5)'!C38</f>
        <v>0</v>
      </c>
      <c r="Z151">
        <f>'sortie (5)'!D38</f>
        <v>0</v>
      </c>
      <c r="AA151" t="str">
        <f t="shared" si="12"/>
        <v>0 0</v>
      </c>
      <c r="AB151" s="1">
        <f>'sortie (5)'!AH38</f>
        <v>0</v>
      </c>
      <c r="AC151" s="1">
        <f>'sortie (5)'!AM38</f>
        <v>0</v>
      </c>
      <c r="AD151" s="1">
        <f>'sortie (5)'!AR38</f>
        <v>0</v>
      </c>
    </row>
    <row r="152" spans="23:30" x14ac:dyDescent="0.25">
      <c r="W152" t="str">
        <f>'sortie (5)'!$D$2</f>
        <v>Bourges</v>
      </c>
      <c r="X152" s="155">
        <f>'sortie (5)'!$D$3</f>
        <v>37684</v>
      </c>
      <c r="Y152">
        <f>'sortie (5)'!C39</f>
        <v>0</v>
      </c>
      <c r="Z152">
        <f>'sortie (5)'!D39</f>
        <v>0</v>
      </c>
      <c r="AA152" t="str">
        <f t="shared" si="12"/>
        <v>0 0</v>
      </c>
      <c r="AB152" s="1">
        <f>'sortie (5)'!AH39</f>
        <v>0</v>
      </c>
      <c r="AC152" s="1">
        <f>'sortie (5)'!AM39</f>
        <v>0</v>
      </c>
      <c r="AD152" s="1">
        <f>'sortie (5)'!AR39</f>
        <v>0</v>
      </c>
    </row>
    <row r="153" spans="23:30" ht="15.75" thickBot="1" x14ac:dyDescent="0.3">
      <c r="W153" s="157" t="str">
        <f>'sortie (5)'!$D$2</f>
        <v>Bourges</v>
      </c>
      <c r="X153" s="158">
        <f>'sortie (5)'!$D$3</f>
        <v>37684</v>
      </c>
      <c r="Y153" s="157">
        <f>'sortie (5)'!C40</f>
        <v>0</v>
      </c>
      <c r="Z153" s="157">
        <f>'sortie (5)'!D40</f>
        <v>0</v>
      </c>
      <c r="AA153" s="157" t="str">
        <f t="shared" si="12"/>
        <v>0 0</v>
      </c>
      <c r="AB153" s="159">
        <f>'sortie (5)'!AH40</f>
        <v>0</v>
      </c>
      <c r="AC153" s="159">
        <f>'sortie (5)'!AM40</f>
        <v>0</v>
      </c>
      <c r="AD153" s="159">
        <f>'sortie (5)'!AR40</f>
        <v>0</v>
      </c>
    </row>
    <row r="154" spans="23:30" ht="15.75" thickTop="1" x14ac:dyDescent="0.25">
      <c r="W154" t="str">
        <f>'sortie (6)'!$D$2</f>
        <v>Bourges</v>
      </c>
      <c r="X154" s="155">
        <f>'sortie (6)'!$D$3</f>
        <v>37684</v>
      </c>
      <c r="Y154">
        <f>'sortie (6)'!C11</f>
        <v>0</v>
      </c>
      <c r="Z154">
        <f>'sortie (6)'!D11</f>
        <v>0</v>
      </c>
      <c r="AA154" t="str">
        <f t="shared" si="12"/>
        <v>0 0</v>
      </c>
      <c r="AB154" s="179">
        <f>'sortie (6)'!AH11</f>
        <v>0</v>
      </c>
      <c r="AC154" s="179">
        <f>'sortie (6)'!AM11</f>
        <v>0</v>
      </c>
      <c r="AD154" s="179">
        <f>'sortie (6)'!AR11</f>
        <v>0</v>
      </c>
    </row>
    <row r="155" spans="23:30" x14ac:dyDescent="0.25">
      <c r="W155" t="str">
        <f>'sortie (6)'!$D$2</f>
        <v>Bourges</v>
      </c>
      <c r="X155" s="155">
        <f>'sortie (6)'!$D$3</f>
        <v>37684</v>
      </c>
      <c r="Y155">
        <f>'sortie (6)'!C12</f>
        <v>0</v>
      </c>
      <c r="Z155">
        <f>'sortie (6)'!D12</f>
        <v>0</v>
      </c>
      <c r="AA155" t="str">
        <f t="shared" si="12"/>
        <v>0 0</v>
      </c>
      <c r="AB155" s="1">
        <f>'sortie (6)'!AH12</f>
        <v>0</v>
      </c>
      <c r="AC155" s="1">
        <f>'sortie (6)'!AM12</f>
        <v>0</v>
      </c>
      <c r="AD155" s="1">
        <f>'sortie (6)'!AR12</f>
        <v>0</v>
      </c>
    </row>
    <row r="156" spans="23:30" x14ac:dyDescent="0.25">
      <c r="W156" t="str">
        <f>'sortie (6)'!$D$2</f>
        <v>Bourges</v>
      </c>
      <c r="X156" s="155">
        <f>'sortie (6)'!$D$3</f>
        <v>37684</v>
      </c>
      <c r="Y156">
        <f>'sortie (6)'!C13</f>
        <v>0</v>
      </c>
      <c r="Z156">
        <f>'sortie (6)'!D13</f>
        <v>0</v>
      </c>
      <c r="AA156" t="str">
        <f t="shared" si="12"/>
        <v>0 0</v>
      </c>
      <c r="AB156" s="1">
        <f>'sortie (6)'!AH13</f>
        <v>0</v>
      </c>
      <c r="AC156" s="1">
        <f>'sortie (6)'!AM13</f>
        <v>0</v>
      </c>
      <c r="AD156" s="1">
        <f>'sortie (6)'!AR13</f>
        <v>0</v>
      </c>
    </row>
    <row r="157" spans="23:30" x14ac:dyDescent="0.25">
      <c r="W157" t="str">
        <f>'sortie (6)'!$D$2</f>
        <v>Bourges</v>
      </c>
      <c r="X157" s="155">
        <f>'sortie (6)'!$D$3</f>
        <v>37684</v>
      </c>
      <c r="Y157">
        <f>'sortie (6)'!C14</f>
        <v>0</v>
      </c>
      <c r="Z157">
        <f>'sortie (6)'!D14</f>
        <v>0</v>
      </c>
      <c r="AA157" t="str">
        <f t="shared" si="12"/>
        <v>0 0</v>
      </c>
      <c r="AB157" s="1">
        <f>'sortie (6)'!AH14</f>
        <v>0</v>
      </c>
      <c r="AC157" s="1">
        <f>'sortie (6)'!AM14</f>
        <v>0</v>
      </c>
      <c r="AD157" s="1">
        <f>'sortie (6)'!AR14</f>
        <v>0</v>
      </c>
    </row>
    <row r="158" spans="23:30" x14ac:dyDescent="0.25">
      <c r="W158" t="str">
        <f>'sortie (6)'!$D$2</f>
        <v>Bourges</v>
      </c>
      <c r="X158" s="155">
        <f>'sortie (6)'!$D$3</f>
        <v>37684</v>
      </c>
      <c r="Y158">
        <f>'sortie (6)'!C15</f>
        <v>0</v>
      </c>
      <c r="Z158">
        <f>'sortie (6)'!D15</f>
        <v>0</v>
      </c>
      <c r="AA158" t="str">
        <f t="shared" si="12"/>
        <v>0 0</v>
      </c>
      <c r="AB158" s="1">
        <f>'sortie (6)'!AH15</f>
        <v>0</v>
      </c>
      <c r="AC158" s="1">
        <f>'sortie (6)'!AM15</f>
        <v>0</v>
      </c>
      <c r="AD158" s="1">
        <f>'sortie (6)'!AR15</f>
        <v>0</v>
      </c>
    </row>
    <row r="159" spans="23:30" x14ac:dyDescent="0.25">
      <c r="W159" t="str">
        <f>'sortie (6)'!$D$2</f>
        <v>Bourges</v>
      </c>
      <c r="X159" s="155">
        <f>'sortie (6)'!$D$3</f>
        <v>37684</v>
      </c>
      <c r="Y159">
        <f>'sortie (6)'!C16</f>
        <v>0</v>
      </c>
      <c r="Z159">
        <f>'sortie (6)'!D16</f>
        <v>0</v>
      </c>
      <c r="AA159" t="str">
        <f t="shared" si="12"/>
        <v>0 0</v>
      </c>
      <c r="AB159" s="1">
        <f>'sortie (6)'!AH16</f>
        <v>0</v>
      </c>
      <c r="AC159" s="1">
        <f>'sortie (6)'!AM16</f>
        <v>0</v>
      </c>
      <c r="AD159" s="1">
        <f>'sortie (6)'!AR16</f>
        <v>0</v>
      </c>
    </row>
    <row r="160" spans="23:30" x14ac:dyDescent="0.25">
      <c r="W160" t="str">
        <f>'sortie (6)'!$D$2</f>
        <v>Bourges</v>
      </c>
      <c r="X160" s="155">
        <f>'sortie (6)'!$D$3</f>
        <v>37684</v>
      </c>
      <c r="Y160">
        <f>'sortie (6)'!C17</f>
        <v>0</v>
      </c>
      <c r="Z160">
        <f>'sortie (6)'!D17</f>
        <v>0</v>
      </c>
      <c r="AA160" t="str">
        <f t="shared" si="12"/>
        <v>0 0</v>
      </c>
      <c r="AB160" s="1">
        <f>'sortie (6)'!AH17</f>
        <v>0</v>
      </c>
      <c r="AC160" s="1">
        <f>'sortie (6)'!AM17</f>
        <v>0</v>
      </c>
      <c r="AD160" s="1">
        <f>'sortie (6)'!AR17</f>
        <v>0</v>
      </c>
    </row>
    <row r="161" spans="23:30" x14ac:dyDescent="0.25">
      <c r="W161" t="str">
        <f>'sortie (6)'!$D$2</f>
        <v>Bourges</v>
      </c>
      <c r="X161" s="155">
        <f>'sortie (6)'!$D$3</f>
        <v>37684</v>
      </c>
      <c r="Y161">
        <f>'sortie (6)'!C18</f>
        <v>0</v>
      </c>
      <c r="Z161">
        <f>'sortie (6)'!D18</f>
        <v>0</v>
      </c>
      <c r="AA161" t="str">
        <f t="shared" si="12"/>
        <v>0 0</v>
      </c>
      <c r="AB161" s="1">
        <f>'sortie (6)'!AH18</f>
        <v>0</v>
      </c>
      <c r="AC161" s="1">
        <f>'sortie (6)'!AM18</f>
        <v>0</v>
      </c>
      <c r="AD161" s="1">
        <f>'sortie (6)'!AR18</f>
        <v>0</v>
      </c>
    </row>
    <row r="162" spans="23:30" x14ac:dyDescent="0.25">
      <c r="W162" t="str">
        <f>'sortie (6)'!$D$2</f>
        <v>Bourges</v>
      </c>
      <c r="X162" s="155">
        <f>'sortie (6)'!$D$3</f>
        <v>37684</v>
      </c>
      <c r="Y162">
        <f>'sortie (6)'!C19</f>
        <v>0</v>
      </c>
      <c r="Z162">
        <f>'sortie (6)'!D19</f>
        <v>0</v>
      </c>
      <c r="AA162" t="str">
        <f t="shared" si="12"/>
        <v>0 0</v>
      </c>
      <c r="AB162" s="1">
        <f>'sortie (6)'!AH19</f>
        <v>0</v>
      </c>
      <c r="AC162" s="1">
        <f>'sortie (6)'!AM19</f>
        <v>0</v>
      </c>
      <c r="AD162" s="1">
        <f>'sortie (6)'!AR19</f>
        <v>0</v>
      </c>
    </row>
    <row r="163" spans="23:30" x14ac:dyDescent="0.25">
      <c r="W163" t="str">
        <f>'sortie (6)'!$D$2</f>
        <v>Bourges</v>
      </c>
      <c r="X163" s="155">
        <f>'sortie (6)'!$D$3</f>
        <v>37684</v>
      </c>
      <c r="Y163">
        <f>'sortie (6)'!C20</f>
        <v>0</v>
      </c>
      <c r="Z163">
        <f>'sortie (6)'!D20</f>
        <v>0</v>
      </c>
      <c r="AA163" t="str">
        <f t="shared" si="12"/>
        <v>0 0</v>
      </c>
      <c r="AB163" s="1">
        <f>'sortie (6)'!AH20</f>
        <v>0</v>
      </c>
      <c r="AC163" s="1">
        <f>'sortie (6)'!AM20</f>
        <v>0</v>
      </c>
      <c r="AD163" s="1">
        <f>'sortie (6)'!AR20</f>
        <v>0</v>
      </c>
    </row>
    <row r="164" spans="23:30" x14ac:dyDescent="0.25">
      <c r="W164" t="str">
        <f>'sortie (6)'!$D$2</f>
        <v>Bourges</v>
      </c>
      <c r="X164" s="155">
        <f>'sortie (6)'!$D$3</f>
        <v>37684</v>
      </c>
      <c r="Y164">
        <f>'sortie (6)'!C21</f>
        <v>0</v>
      </c>
      <c r="Z164">
        <f>'sortie (6)'!D21</f>
        <v>0</v>
      </c>
      <c r="AA164" t="str">
        <f t="shared" si="12"/>
        <v>0 0</v>
      </c>
      <c r="AB164" s="1">
        <f>'sortie (6)'!AH21</f>
        <v>0</v>
      </c>
      <c r="AC164" s="1">
        <f>'sortie (6)'!AM21</f>
        <v>0</v>
      </c>
      <c r="AD164" s="1">
        <f>'sortie (6)'!AR21</f>
        <v>0</v>
      </c>
    </row>
    <row r="165" spans="23:30" x14ac:dyDescent="0.25">
      <c r="W165" t="str">
        <f>'sortie (6)'!$D$2</f>
        <v>Bourges</v>
      </c>
      <c r="X165" s="155">
        <f>'sortie (6)'!$D$3</f>
        <v>37684</v>
      </c>
      <c r="Y165">
        <f>'sortie (6)'!C22</f>
        <v>0</v>
      </c>
      <c r="Z165">
        <f>'sortie (6)'!D22</f>
        <v>0</v>
      </c>
      <c r="AA165" t="str">
        <f t="shared" si="12"/>
        <v>0 0</v>
      </c>
      <c r="AB165" s="1">
        <f>'sortie (6)'!AH22</f>
        <v>0</v>
      </c>
      <c r="AC165" s="1">
        <f>'sortie (6)'!AM22</f>
        <v>0</v>
      </c>
      <c r="AD165" s="1">
        <f>'sortie (6)'!AR22</f>
        <v>0</v>
      </c>
    </row>
    <row r="166" spans="23:30" x14ac:dyDescent="0.25">
      <c r="W166" t="str">
        <f>'sortie (6)'!$D$2</f>
        <v>Bourges</v>
      </c>
      <c r="X166" s="155">
        <f>'sortie (6)'!$D$3</f>
        <v>37684</v>
      </c>
      <c r="Y166">
        <f>'sortie (6)'!C23</f>
        <v>0</v>
      </c>
      <c r="Z166">
        <f>'sortie (6)'!D23</f>
        <v>0</v>
      </c>
      <c r="AA166" t="str">
        <f t="shared" si="12"/>
        <v>0 0</v>
      </c>
      <c r="AB166" s="179">
        <f>'sortie (6)'!AH23</f>
        <v>0</v>
      </c>
      <c r="AC166" s="179">
        <f>'sortie (6)'!AM23</f>
        <v>0</v>
      </c>
      <c r="AD166" s="179">
        <f>'sortie (6)'!AR23</f>
        <v>0</v>
      </c>
    </row>
    <row r="167" spans="23:30" x14ac:dyDescent="0.25">
      <c r="W167" t="str">
        <f>'sortie (6)'!$D$2</f>
        <v>Bourges</v>
      </c>
      <c r="X167" s="155">
        <f>'sortie (6)'!$D$3</f>
        <v>37684</v>
      </c>
      <c r="Y167">
        <f>'sortie (6)'!C24</f>
        <v>0</v>
      </c>
      <c r="Z167">
        <f>'sortie (6)'!D24</f>
        <v>0</v>
      </c>
      <c r="AA167" t="str">
        <f t="shared" si="12"/>
        <v>0 0</v>
      </c>
      <c r="AB167" s="1">
        <f>'sortie (6)'!AH24</f>
        <v>0</v>
      </c>
      <c r="AC167" s="1">
        <f>'sortie (6)'!AM24</f>
        <v>0</v>
      </c>
      <c r="AD167" s="1">
        <f>'sortie (6)'!AR24</f>
        <v>0</v>
      </c>
    </row>
    <row r="168" spans="23:30" x14ac:dyDescent="0.25">
      <c r="W168" t="str">
        <f>'sortie (6)'!$D$2</f>
        <v>Bourges</v>
      </c>
      <c r="X168" s="155">
        <f>'sortie (6)'!$D$3</f>
        <v>37684</v>
      </c>
      <c r="Y168">
        <f>'sortie (6)'!C25</f>
        <v>0</v>
      </c>
      <c r="Z168">
        <f>'sortie (6)'!D25</f>
        <v>0</v>
      </c>
      <c r="AA168" t="str">
        <f t="shared" si="12"/>
        <v>0 0</v>
      </c>
      <c r="AB168" s="1">
        <f>'sortie (6)'!AH25</f>
        <v>0</v>
      </c>
      <c r="AC168" s="1">
        <f>'sortie (6)'!AM25</f>
        <v>0</v>
      </c>
      <c r="AD168" s="1">
        <f>'sortie (6)'!AR25</f>
        <v>0</v>
      </c>
    </row>
    <row r="169" spans="23:30" x14ac:dyDescent="0.25">
      <c r="W169" t="str">
        <f>'sortie (6)'!$D$2</f>
        <v>Bourges</v>
      </c>
      <c r="X169" s="155">
        <f>'sortie (6)'!$D$3</f>
        <v>37684</v>
      </c>
      <c r="Y169">
        <f>'sortie (6)'!C26</f>
        <v>0</v>
      </c>
      <c r="Z169">
        <f>'sortie (6)'!D26</f>
        <v>0</v>
      </c>
      <c r="AA169" t="str">
        <f t="shared" si="12"/>
        <v>0 0</v>
      </c>
      <c r="AB169" s="1">
        <f>'sortie (6)'!AH26</f>
        <v>0</v>
      </c>
      <c r="AC169" s="1">
        <f>'sortie (6)'!AM26</f>
        <v>0</v>
      </c>
      <c r="AD169" s="1">
        <f>'sortie (6)'!AR26</f>
        <v>0</v>
      </c>
    </row>
    <row r="170" spans="23:30" x14ac:dyDescent="0.25">
      <c r="W170" t="str">
        <f>'sortie (6)'!$D$2</f>
        <v>Bourges</v>
      </c>
      <c r="X170" s="155">
        <f>'sortie (6)'!$D$3</f>
        <v>37684</v>
      </c>
      <c r="Y170">
        <f>'sortie (6)'!C27</f>
        <v>0</v>
      </c>
      <c r="Z170">
        <f>'sortie (6)'!D27</f>
        <v>0</v>
      </c>
      <c r="AA170" t="str">
        <f t="shared" si="12"/>
        <v>0 0</v>
      </c>
      <c r="AB170" s="1">
        <f>'sortie (6)'!AH27</f>
        <v>0</v>
      </c>
      <c r="AC170" s="1">
        <f>'sortie (6)'!AM27</f>
        <v>0</v>
      </c>
      <c r="AD170" s="1">
        <f>'sortie (6)'!AR27</f>
        <v>0</v>
      </c>
    </row>
    <row r="171" spans="23:30" x14ac:dyDescent="0.25">
      <c r="W171" t="str">
        <f>'sortie (6)'!$D$2</f>
        <v>Bourges</v>
      </c>
      <c r="X171" s="155">
        <f>'sortie (6)'!$D$3</f>
        <v>37684</v>
      </c>
      <c r="Y171">
        <f>'sortie (6)'!C28</f>
        <v>0</v>
      </c>
      <c r="Z171">
        <f>'sortie (6)'!D28</f>
        <v>0</v>
      </c>
      <c r="AA171" t="str">
        <f t="shared" si="12"/>
        <v>0 0</v>
      </c>
      <c r="AB171" s="1">
        <f>'sortie (6)'!AH28</f>
        <v>0</v>
      </c>
      <c r="AC171" s="1">
        <f>'sortie (6)'!AM28</f>
        <v>0</v>
      </c>
      <c r="AD171" s="1">
        <f>'sortie (6)'!AR28</f>
        <v>0</v>
      </c>
    </row>
    <row r="172" spans="23:30" x14ac:dyDescent="0.25">
      <c r="W172" t="str">
        <f>'sortie (6)'!$D$2</f>
        <v>Bourges</v>
      </c>
      <c r="X172" s="155">
        <f>'sortie (6)'!$D$3</f>
        <v>37684</v>
      </c>
      <c r="Y172">
        <f>'sortie (6)'!C29</f>
        <v>0</v>
      </c>
      <c r="Z172">
        <f>'sortie (6)'!D29</f>
        <v>0</v>
      </c>
      <c r="AA172" t="str">
        <f t="shared" si="12"/>
        <v>0 0</v>
      </c>
      <c r="AB172" s="1">
        <f>'sortie (6)'!AH29</f>
        <v>0</v>
      </c>
      <c r="AC172" s="1">
        <f>'sortie (6)'!AM29</f>
        <v>0</v>
      </c>
      <c r="AD172" s="1">
        <f>'sortie (6)'!AR29</f>
        <v>0</v>
      </c>
    </row>
    <row r="173" spans="23:30" x14ac:dyDescent="0.25">
      <c r="W173" t="str">
        <f>'sortie (6)'!$D$2</f>
        <v>Bourges</v>
      </c>
      <c r="X173" s="155">
        <f>'sortie (6)'!$D$3</f>
        <v>37684</v>
      </c>
      <c r="Y173">
        <f>'sortie (6)'!C30</f>
        <v>0</v>
      </c>
      <c r="Z173">
        <f>'sortie (6)'!D30</f>
        <v>0</v>
      </c>
      <c r="AA173" t="str">
        <f t="shared" si="12"/>
        <v>0 0</v>
      </c>
      <c r="AB173" s="1">
        <f>'sortie (6)'!AH30</f>
        <v>0</v>
      </c>
      <c r="AC173" s="1">
        <f>'sortie (6)'!AM30</f>
        <v>0</v>
      </c>
      <c r="AD173" s="1">
        <f>'sortie (6)'!AR30</f>
        <v>0</v>
      </c>
    </row>
    <row r="174" spans="23:30" x14ac:dyDescent="0.25">
      <c r="W174" t="str">
        <f>'sortie (6)'!$D$2</f>
        <v>Bourges</v>
      </c>
      <c r="X174" s="155">
        <f>'sortie (6)'!$D$3</f>
        <v>37684</v>
      </c>
      <c r="Y174">
        <f>'sortie (6)'!C31</f>
        <v>0</v>
      </c>
      <c r="Z174">
        <f>'sortie (6)'!D31</f>
        <v>0</v>
      </c>
      <c r="AA174" t="str">
        <f t="shared" si="12"/>
        <v>0 0</v>
      </c>
      <c r="AB174" s="1">
        <f>'sortie (6)'!AH31</f>
        <v>0</v>
      </c>
      <c r="AC174" s="1">
        <f>'sortie (6)'!AM31</f>
        <v>0</v>
      </c>
      <c r="AD174" s="1">
        <f>'sortie (6)'!AR31</f>
        <v>0</v>
      </c>
    </row>
    <row r="175" spans="23:30" x14ac:dyDescent="0.25">
      <c r="W175" t="str">
        <f>'sortie (6)'!$D$2</f>
        <v>Bourges</v>
      </c>
      <c r="X175" s="155">
        <f>'sortie (6)'!$D$3</f>
        <v>37684</v>
      </c>
      <c r="Y175">
        <f>'sortie (6)'!C32</f>
        <v>0</v>
      </c>
      <c r="Z175">
        <f>'sortie (6)'!D32</f>
        <v>0</v>
      </c>
      <c r="AA175" t="str">
        <f t="shared" si="12"/>
        <v>0 0</v>
      </c>
      <c r="AB175" s="1">
        <f>'sortie (6)'!AH32</f>
        <v>0</v>
      </c>
      <c r="AC175" s="1">
        <f>'sortie (6)'!AM32</f>
        <v>0</v>
      </c>
      <c r="AD175" s="1">
        <f>'sortie (6)'!AR32</f>
        <v>0</v>
      </c>
    </row>
    <row r="176" spans="23:30" x14ac:dyDescent="0.25">
      <c r="W176" t="str">
        <f>'sortie (6)'!$D$2</f>
        <v>Bourges</v>
      </c>
      <c r="X176" s="155">
        <f>'sortie (6)'!$D$3</f>
        <v>37684</v>
      </c>
      <c r="Y176">
        <f>'sortie (6)'!C33</f>
        <v>0</v>
      </c>
      <c r="Z176">
        <f>'sortie (6)'!D33</f>
        <v>0</v>
      </c>
      <c r="AA176" t="str">
        <f t="shared" si="12"/>
        <v>0 0</v>
      </c>
      <c r="AB176" s="1">
        <f>'sortie (6)'!AH33</f>
        <v>0</v>
      </c>
      <c r="AC176" s="1">
        <f>'sortie (6)'!AM33</f>
        <v>0</v>
      </c>
      <c r="AD176" s="1">
        <f>'sortie (6)'!AR33</f>
        <v>0</v>
      </c>
    </row>
    <row r="177" spans="23:30" x14ac:dyDescent="0.25">
      <c r="W177" t="str">
        <f>'sortie (6)'!$D$2</f>
        <v>Bourges</v>
      </c>
      <c r="X177" s="155">
        <f>'sortie (6)'!$D$3</f>
        <v>37684</v>
      </c>
      <c r="Y177">
        <f>'sortie (6)'!C34</f>
        <v>0</v>
      </c>
      <c r="Z177">
        <f>'sortie (6)'!D34</f>
        <v>0</v>
      </c>
      <c r="AA177" t="str">
        <f t="shared" si="12"/>
        <v>0 0</v>
      </c>
      <c r="AB177" s="1">
        <f>'sortie (6)'!AH34</f>
        <v>0</v>
      </c>
      <c r="AC177" s="1">
        <f>'sortie (6)'!AM34</f>
        <v>0</v>
      </c>
      <c r="AD177" s="1">
        <f>'sortie (6)'!AR34</f>
        <v>0</v>
      </c>
    </row>
    <row r="178" spans="23:30" x14ac:dyDescent="0.25">
      <c r="W178" t="str">
        <f>'sortie (6)'!$D$2</f>
        <v>Bourges</v>
      </c>
      <c r="X178" s="155">
        <f>'sortie (6)'!$D$3</f>
        <v>37684</v>
      </c>
      <c r="Y178">
        <f>'sortie (6)'!C35</f>
        <v>0</v>
      </c>
      <c r="Z178">
        <f>'sortie (6)'!D35</f>
        <v>0</v>
      </c>
      <c r="AA178" t="str">
        <f t="shared" si="12"/>
        <v>0 0</v>
      </c>
      <c r="AB178" s="1">
        <f>'sortie (6)'!AH35</f>
        <v>0</v>
      </c>
      <c r="AC178" s="1">
        <f>'sortie (6)'!AM35</f>
        <v>0</v>
      </c>
      <c r="AD178" s="1">
        <f>'sortie (6)'!AR35</f>
        <v>0</v>
      </c>
    </row>
    <row r="179" spans="23:30" x14ac:dyDescent="0.25">
      <c r="W179" t="str">
        <f>'sortie (6)'!$D$2</f>
        <v>Bourges</v>
      </c>
      <c r="X179" s="155">
        <f>'sortie (6)'!$D$3</f>
        <v>37684</v>
      </c>
      <c r="Y179">
        <f>'sortie (6)'!C36</f>
        <v>0</v>
      </c>
      <c r="Z179">
        <f>'sortie (6)'!D36</f>
        <v>0</v>
      </c>
      <c r="AA179" t="str">
        <f t="shared" si="12"/>
        <v>0 0</v>
      </c>
      <c r="AB179" s="1">
        <f>'sortie (6)'!AH36</f>
        <v>0</v>
      </c>
      <c r="AC179" s="1">
        <f>'sortie (6)'!AM36</f>
        <v>0</v>
      </c>
      <c r="AD179" s="1">
        <f>'sortie (6)'!AR36</f>
        <v>0</v>
      </c>
    </row>
    <row r="180" spans="23:30" x14ac:dyDescent="0.25">
      <c r="W180" t="str">
        <f>'sortie (6)'!$D$2</f>
        <v>Bourges</v>
      </c>
      <c r="X180" s="155">
        <f>'sortie (6)'!$D$3</f>
        <v>37684</v>
      </c>
      <c r="Y180">
        <f>'sortie (6)'!C37</f>
        <v>0</v>
      </c>
      <c r="Z180">
        <f>'sortie (6)'!D37</f>
        <v>0</v>
      </c>
      <c r="AA180" t="str">
        <f t="shared" si="12"/>
        <v>0 0</v>
      </c>
      <c r="AB180" s="1">
        <f>'sortie (6)'!AH37</f>
        <v>0</v>
      </c>
      <c r="AC180" s="1">
        <f>'sortie (6)'!AM37</f>
        <v>0</v>
      </c>
      <c r="AD180" s="1">
        <f>'sortie (6)'!AR37</f>
        <v>0</v>
      </c>
    </row>
    <row r="181" spans="23:30" x14ac:dyDescent="0.25">
      <c r="W181" t="str">
        <f>'sortie (6)'!$D$2</f>
        <v>Bourges</v>
      </c>
      <c r="X181" s="155">
        <f>'sortie (6)'!$D$3</f>
        <v>37684</v>
      </c>
      <c r="Y181">
        <f>'sortie (6)'!C38</f>
        <v>0</v>
      </c>
      <c r="Z181">
        <f>'sortie (6)'!D38</f>
        <v>0</v>
      </c>
      <c r="AA181" t="str">
        <f t="shared" si="12"/>
        <v>0 0</v>
      </c>
      <c r="AB181" s="1">
        <f>'sortie (6)'!AH38</f>
        <v>0</v>
      </c>
      <c r="AC181" s="1">
        <f>'sortie (6)'!AM38</f>
        <v>0</v>
      </c>
      <c r="AD181" s="1">
        <f>'sortie (6)'!AR38</f>
        <v>0</v>
      </c>
    </row>
    <row r="182" spans="23:30" x14ac:dyDescent="0.25">
      <c r="W182" t="str">
        <f>'sortie (6)'!$D$2</f>
        <v>Bourges</v>
      </c>
      <c r="X182" s="155">
        <f>'sortie (6)'!$D$3</f>
        <v>37684</v>
      </c>
      <c r="Y182">
        <f>'sortie (6)'!C39</f>
        <v>0</v>
      </c>
      <c r="Z182">
        <f>'sortie (6)'!D39</f>
        <v>0</v>
      </c>
      <c r="AA182" t="str">
        <f t="shared" si="12"/>
        <v>0 0</v>
      </c>
      <c r="AB182" s="1">
        <f>'sortie (6)'!AH39</f>
        <v>0</v>
      </c>
      <c r="AC182" s="1">
        <f>'sortie (6)'!AM39</f>
        <v>0</v>
      </c>
      <c r="AD182" s="1">
        <f>'sortie (6)'!AR39</f>
        <v>0</v>
      </c>
    </row>
    <row r="183" spans="23:30" ht="15.75" thickBot="1" x14ac:dyDescent="0.3">
      <c r="W183" s="157" t="str">
        <f>'sortie (6)'!$D$2</f>
        <v>Bourges</v>
      </c>
      <c r="X183" s="158">
        <f>'sortie (6)'!$D$3</f>
        <v>37684</v>
      </c>
      <c r="Y183" s="157">
        <f>'sortie (6)'!C40</f>
        <v>0</v>
      </c>
      <c r="Z183" s="157">
        <f>'sortie (6)'!D40</f>
        <v>0</v>
      </c>
      <c r="AA183" s="157" t="str">
        <f t="shared" si="12"/>
        <v>0 0</v>
      </c>
      <c r="AB183" s="159">
        <f>'sortie (6)'!AH40</f>
        <v>0</v>
      </c>
      <c r="AC183" s="159">
        <f>'sortie (6)'!AM40</f>
        <v>0</v>
      </c>
      <c r="AD183" s="159">
        <f>'sortie (6)'!AR40</f>
        <v>0</v>
      </c>
    </row>
    <row r="184" spans="23:30" ht="15.75" thickTop="1" x14ac:dyDescent="0.25">
      <c r="W184" t="str">
        <f>'sortie (7)'!$D$2</f>
        <v>Bourges</v>
      </c>
      <c r="X184" s="155">
        <f>'sortie (7)'!$D$3</f>
        <v>37684</v>
      </c>
      <c r="Y184">
        <f>'sortie (7)'!C11</f>
        <v>0</v>
      </c>
      <c r="Z184">
        <f>'sortie (7)'!D11</f>
        <v>0</v>
      </c>
      <c r="AA184" t="str">
        <f t="shared" si="12"/>
        <v>0 0</v>
      </c>
      <c r="AB184" s="179">
        <f>'sortie (7)'!AH11</f>
        <v>0</v>
      </c>
      <c r="AC184" s="179">
        <f>'sortie (7)'!AM11</f>
        <v>0</v>
      </c>
      <c r="AD184" s="179">
        <f>'sortie (7)'!AR11</f>
        <v>0</v>
      </c>
    </row>
    <row r="185" spans="23:30" x14ac:dyDescent="0.25">
      <c r="W185" t="str">
        <f>'sortie (7)'!$D$2</f>
        <v>Bourges</v>
      </c>
      <c r="X185" s="155">
        <f>'sortie (7)'!$D$3</f>
        <v>37684</v>
      </c>
      <c r="Y185">
        <f>'sortie (7)'!C12</f>
        <v>0</v>
      </c>
      <c r="Z185">
        <f>'sortie (7)'!D12</f>
        <v>0</v>
      </c>
      <c r="AA185" t="str">
        <f t="shared" si="12"/>
        <v>0 0</v>
      </c>
      <c r="AB185" s="1">
        <f>'sortie (7)'!AH12</f>
        <v>0</v>
      </c>
      <c r="AC185" s="1">
        <f>'sortie (7)'!AM12</f>
        <v>0</v>
      </c>
      <c r="AD185" s="1">
        <f>'sortie (7)'!AR12</f>
        <v>0</v>
      </c>
    </row>
    <row r="186" spans="23:30" x14ac:dyDescent="0.25">
      <c r="W186" t="str">
        <f>'sortie (7)'!$D$2</f>
        <v>Bourges</v>
      </c>
      <c r="X186" s="155">
        <f>'sortie (7)'!$D$3</f>
        <v>37684</v>
      </c>
      <c r="Y186">
        <f>'sortie (7)'!C13</f>
        <v>0</v>
      </c>
      <c r="Z186">
        <f>'sortie (7)'!D13</f>
        <v>0</v>
      </c>
      <c r="AA186" t="str">
        <f t="shared" si="12"/>
        <v>0 0</v>
      </c>
      <c r="AB186" s="1">
        <f>'sortie (7)'!AH13</f>
        <v>0</v>
      </c>
      <c r="AC186" s="1">
        <f>'sortie (7)'!AM13</f>
        <v>0</v>
      </c>
      <c r="AD186" s="1">
        <f>'sortie (7)'!AR13</f>
        <v>0</v>
      </c>
    </row>
    <row r="187" spans="23:30" x14ac:dyDescent="0.25">
      <c r="W187" t="str">
        <f>'sortie (7)'!$D$2</f>
        <v>Bourges</v>
      </c>
      <c r="X187" s="155">
        <f>'sortie (7)'!$D$3</f>
        <v>37684</v>
      </c>
      <c r="Y187">
        <f>'sortie (7)'!C14</f>
        <v>0</v>
      </c>
      <c r="Z187">
        <f>'sortie (7)'!D14</f>
        <v>0</v>
      </c>
      <c r="AA187" t="str">
        <f t="shared" si="12"/>
        <v>0 0</v>
      </c>
      <c r="AB187" s="1">
        <f>'sortie (7)'!AH14</f>
        <v>0</v>
      </c>
      <c r="AC187" s="1">
        <f>'sortie (7)'!AM14</f>
        <v>0</v>
      </c>
      <c r="AD187" s="1">
        <f>'sortie (7)'!AR14</f>
        <v>0</v>
      </c>
    </row>
    <row r="188" spans="23:30" x14ac:dyDescent="0.25">
      <c r="W188" t="str">
        <f>'sortie (7)'!$D$2</f>
        <v>Bourges</v>
      </c>
      <c r="X188" s="155">
        <f>'sortie (7)'!$D$3</f>
        <v>37684</v>
      </c>
      <c r="Y188">
        <f>'sortie (7)'!C15</f>
        <v>0</v>
      </c>
      <c r="Z188">
        <f>'sortie (7)'!D15</f>
        <v>0</v>
      </c>
      <c r="AA188" t="str">
        <f t="shared" si="12"/>
        <v>0 0</v>
      </c>
      <c r="AB188" s="1">
        <f>'sortie (7)'!AH15</f>
        <v>0</v>
      </c>
      <c r="AC188" s="1">
        <f>'sortie (7)'!AM15</f>
        <v>0</v>
      </c>
      <c r="AD188" s="1">
        <f>'sortie (7)'!AR15</f>
        <v>0</v>
      </c>
    </row>
    <row r="189" spans="23:30" x14ac:dyDescent="0.25">
      <c r="W189" t="str">
        <f>'sortie (7)'!$D$2</f>
        <v>Bourges</v>
      </c>
      <c r="X189" s="155">
        <f>'sortie (7)'!$D$3</f>
        <v>37684</v>
      </c>
      <c r="Y189">
        <f>'sortie (7)'!C16</f>
        <v>0</v>
      </c>
      <c r="Z189">
        <f>'sortie (7)'!D16</f>
        <v>0</v>
      </c>
      <c r="AA189" t="str">
        <f t="shared" si="12"/>
        <v>0 0</v>
      </c>
      <c r="AB189" s="1">
        <f>'sortie (7)'!AH16</f>
        <v>0</v>
      </c>
      <c r="AC189" s="1">
        <f>'sortie (7)'!AM16</f>
        <v>0</v>
      </c>
      <c r="AD189" s="1">
        <f>'sortie (7)'!AR16</f>
        <v>0</v>
      </c>
    </row>
    <row r="190" spans="23:30" x14ac:dyDescent="0.25">
      <c r="W190" t="str">
        <f>'sortie (7)'!$D$2</f>
        <v>Bourges</v>
      </c>
      <c r="X190" s="155">
        <f>'sortie (7)'!$D$3</f>
        <v>37684</v>
      </c>
      <c r="Y190">
        <f>'sortie (7)'!C17</f>
        <v>0</v>
      </c>
      <c r="Z190">
        <f>'sortie (7)'!D17</f>
        <v>0</v>
      </c>
      <c r="AA190" t="str">
        <f t="shared" si="12"/>
        <v>0 0</v>
      </c>
      <c r="AB190" s="1">
        <f>'sortie (7)'!AH17</f>
        <v>0</v>
      </c>
      <c r="AC190" s="1">
        <f>'sortie (7)'!AM17</f>
        <v>0</v>
      </c>
      <c r="AD190" s="1">
        <f>'sortie (7)'!AR17</f>
        <v>0</v>
      </c>
    </row>
    <row r="191" spans="23:30" x14ac:dyDescent="0.25">
      <c r="W191" t="str">
        <f>'sortie (7)'!$D$2</f>
        <v>Bourges</v>
      </c>
      <c r="X191" s="155">
        <f>'sortie (7)'!$D$3</f>
        <v>37684</v>
      </c>
      <c r="Y191">
        <f>'sortie (7)'!C18</f>
        <v>0</v>
      </c>
      <c r="Z191">
        <f>'sortie (7)'!D18</f>
        <v>0</v>
      </c>
      <c r="AA191" t="str">
        <f t="shared" si="12"/>
        <v>0 0</v>
      </c>
      <c r="AB191" s="1">
        <f>'sortie (7)'!AH18</f>
        <v>0</v>
      </c>
      <c r="AC191" s="1">
        <f>'sortie (7)'!AM18</f>
        <v>0</v>
      </c>
      <c r="AD191" s="1">
        <f>'sortie (7)'!AR18</f>
        <v>0</v>
      </c>
    </row>
    <row r="192" spans="23:30" x14ac:dyDescent="0.25">
      <c r="W192" t="str">
        <f>'sortie (7)'!$D$2</f>
        <v>Bourges</v>
      </c>
      <c r="X192" s="155">
        <f>'sortie (7)'!$D$3</f>
        <v>37684</v>
      </c>
      <c r="Y192">
        <f>'sortie (7)'!C19</f>
        <v>0</v>
      </c>
      <c r="Z192">
        <f>'sortie (7)'!D19</f>
        <v>0</v>
      </c>
      <c r="AA192" t="str">
        <f t="shared" si="12"/>
        <v>0 0</v>
      </c>
      <c r="AB192" s="1">
        <f>'sortie (7)'!AH19</f>
        <v>0</v>
      </c>
      <c r="AC192" s="1">
        <f>'sortie (7)'!AM19</f>
        <v>0</v>
      </c>
      <c r="AD192" s="1">
        <f>'sortie (7)'!AR19</f>
        <v>0</v>
      </c>
    </row>
    <row r="193" spans="23:30" x14ac:dyDescent="0.25">
      <c r="W193" t="str">
        <f>'sortie (7)'!$D$2</f>
        <v>Bourges</v>
      </c>
      <c r="X193" s="155">
        <f>'sortie (7)'!$D$3</f>
        <v>37684</v>
      </c>
      <c r="Y193">
        <f>'sortie (7)'!C20</f>
        <v>0</v>
      </c>
      <c r="Z193">
        <f>'sortie (7)'!D20</f>
        <v>0</v>
      </c>
      <c r="AA193" t="str">
        <f t="shared" si="12"/>
        <v>0 0</v>
      </c>
      <c r="AB193" s="1">
        <f>'sortie (7)'!AH20</f>
        <v>0</v>
      </c>
      <c r="AC193" s="1">
        <f>'sortie (7)'!AM20</f>
        <v>0</v>
      </c>
      <c r="AD193" s="1">
        <f>'sortie (7)'!AR20</f>
        <v>0</v>
      </c>
    </row>
    <row r="194" spans="23:30" x14ac:dyDescent="0.25">
      <c r="W194" t="str">
        <f>'sortie (7)'!$D$2</f>
        <v>Bourges</v>
      </c>
      <c r="X194" s="155">
        <f>'sortie (7)'!$D$3</f>
        <v>37684</v>
      </c>
      <c r="Y194">
        <f>'sortie (7)'!C21</f>
        <v>0</v>
      </c>
      <c r="Z194">
        <f>'sortie (7)'!D21</f>
        <v>0</v>
      </c>
      <c r="AA194" t="str">
        <f t="shared" si="12"/>
        <v>0 0</v>
      </c>
      <c r="AB194" s="1">
        <f>'sortie (7)'!AH21</f>
        <v>0</v>
      </c>
      <c r="AC194" s="1">
        <f>'sortie (7)'!AM21</f>
        <v>0</v>
      </c>
      <c r="AD194" s="1">
        <f>'sortie (7)'!AR21</f>
        <v>0</v>
      </c>
    </row>
    <row r="195" spans="23:30" x14ac:dyDescent="0.25">
      <c r="W195" t="str">
        <f>'sortie (7)'!$D$2</f>
        <v>Bourges</v>
      </c>
      <c r="X195" s="155">
        <f>'sortie (7)'!$D$3</f>
        <v>37684</v>
      </c>
      <c r="Y195">
        <f>'sortie (7)'!C22</f>
        <v>0</v>
      </c>
      <c r="Z195">
        <f>'sortie (7)'!D22</f>
        <v>0</v>
      </c>
      <c r="AA195" t="str">
        <f t="shared" si="12"/>
        <v>0 0</v>
      </c>
      <c r="AB195" s="1">
        <f>'sortie (7)'!AH22</f>
        <v>0</v>
      </c>
      <c r="AC195" s="1">
        <f>'sortie (7)'!AM22</f>
        <v>0</v>
      </c>
      <c r="AD195" s="1">
        <f>'sortie (7)'!AR22</f>
        <v>0</v>
      </c>
    </row>
    <row r="196" spans="23:30" x14ac:dyDescent="0.25">
      <c r="W196" t="str">
        <f>'sortie (7)'!$D$2</f>
        <v>Bourges</v>
      </c>
      <c r="X196" s="155">
        <f>'sortie (7)'!$D$3</f>
        <v>37684</v>
      </c>
      <c r="Y196">
        <f>'sortie (7)'!C23</f>
        <v>0</v>
      </c>
      <c r="Z196">
        <f>'sortie (7)'!D23</f>
        <v>0</v>
      </c>
      <c r="AA196" t="str">
        <f t="shared" si="12"/>
        <v>0 0</v>
      </c>
      <c r="AB196" s="179">
        <f>'sortie (7)'!AH23</f>
        <v>0</v>
      </c>
      <c r="AC196" s="179">
        <f>'sortie (7)'!AM23</f>
        <v>0</v>
      </c>
      <c r="AD196" s="179">
        <f>'sortie (7)'!AR23</f>
        <v>0</v>
      </c>
    </row>
    <row r="197" spans="23:30" x14ac:dyDescent="0.25">
      <c r="W197" t="str">
        <f>'sortie (7)'!$D$2</f>
        <v>Bourges</v>
      </c>
      <c r="X197" s="155">
        <f>'sortie (7)'!$D$3</f>
        <v>37684</v>
      </c>
      <c r="Y197">
        <f>'sortie (7)'!C24</f>
        <v>0</v>
      </c>
      <c r="Z197">
        <f>'sortie (7)'!D24</f>
        <v>0</v>
      </c>
      <c r="AA197" t="str">
        <f t="shared" ref="AA197:AA260" si="13">CONCATENATE(Y197," ",Z197)</f>
        <v>0 0</v>
      </c>
      <c r="AB197" s="1">
        <f>'sortie (7)'!AH24</f>
        <v>0</v>
      </c>
      <c r="AC197" s="1">
        <f>'sortie (7)'!AM24</f>
        <v>0</v>
      </c>
      <c r="AD197" s="1">
        <f>'sortie (7)'!AR24</f>
        <v>0</v>
      </c>
    </row>
    <row r="198" spans="23:30" x14ac:dyDescent="0.25">
      <c r="W198" t="str">
        <f>'sortie (7)'!$D$2</f>
        <v>Bourges</v>
      </c>
      <c r="X198" s="155">
        <f>'sortie (7)'!$D$3</f>
        <v>37684</v>
      </c>
      <c r="Y198">
        <f>'sortie (7)'!C25</f>
        <v>0</v>
      </c>
      <c r="Z198">
        <f>'sortie (7)'!D25</f>
        <v>0</v>
      </c>
      <c r="AA198" t="str">
        <f t="shared" si="13"/>
        <v>0 0</v>
      </c>
      <c r="AB198" s="1">
        <f>'sortie (7)'!AH25</f>
        <v>0</v>
      </c>
      <c r="AC198" s="1">
        <f>'sortie (7)'!AM25</f>
        <v>0</v>
      </c>
      <c r="AD198" s="1">
        <f>'sortie (7)'!AR25</f>
        <v>0</v>
      </c>
    </row>
    <row r="199" spans="23:30" x14ac:dyDescent="0.25">
      <c r="W199" t="str">
        <f>'sortie (7)'!$D$2</f>
        <v>Bourges</v>
      </c>
      <c r="X199" s="155">
        <f>'sortie (7)'!$D$3</f>
        <v>37684</v>
      </c>
      <c r="Y199">
        <f>'sortie (7)'!C26</f>
        <v>0</v>
      </c>
      <c r="Z199">
        <f>'sortie (7)'!D26</f>
        <v>0</v>
      </c>
      <c r="AA199" t="str">
        <f t="shared" si="13"/>
        <v>0 0</v>
      </c>
      <c r="AB199" s="1">
        <f>'sortie (7)'!AH26</f>
        <v>0</v>
      </c>
      <c r="AC199" s="1">
        <f>'sortie (7)'!AM26</f>
        <v>0</v>
      </c>
      <c r="AD199" s="1">
        <f>'sortie (7)'!AR26</f>
        <v>0</v>
      </c>
    </row>
    <row r="200" spans="23:30" x14ac:dyDescent="0.25">
      <c r="W200" t="str">
        <f>'sortie (7)'!$D$2</f>
        <v>Bourges</v>
      </c>
      <c r="X200" s="155">
        <f>'sortie (7)'!$D$3</f>
        <v>37684</v>
      </c>
      <c r="Y200">
        <f>'sortie (7)'!C27</f>
        <v>0</v>
      </c>
      <c r="Z200">
        <f>'sortie (7)'!D27</f>
        <v>0</v>
      </c>
      <c r="AA200" t="str">
        <f t="shared" si="13"/>
        <v>0 0</v>
      </c>
      <c r="AB200" s="1">
        <f>'sortie (7)'!AH27</f>
        <v>0</v>
      </c>
      <c r="AC200" s="1">
        <f>'sortie (7)'!AM27</f>
        <v>0</v>
      </c>
      <c r="AD200" s="1">
        <f>'sortie (7)'!AR27</f>
        <v>0</v>
      </c>
    </row>
    <row r="201" spans="23:30" x14ac:dyDescent="0.25">
      <c r="W201" t="str">
        <f>'sortie (7)'!$D$2</f>
        <v>Bourges</v>
      </c>
      <c r="X201" s="155">
        <f>'sortie (7)'!$D$3</f>
        <v>37684</v>
      </c>
      <c r="Y201">
        <f>'sortie (7)'!C28</f>
        <v>0</v>
      </c>
      <c r="Z201">
        <f>'sortie (7)'!D28</f>
        <v>0</v>
      </c>
      <c r="AA201" t="str">
        <f t="shared" si="13"/>
        <v>0 0</v>
      </c>
      <c r="AB201" s="1">
        <f>'sortie (7)'!AH28</f>
        <v>0</v>
      </c>
      <c r="AC201" s="1">
        <f>'sortie (7)'!AM28</f>
        <v>0</v>
      </c>
      <c r="AD201" s="1">
        <f>'sortie (7)'!AR28</f>
        <v>0</v>
      </c>
    </row>
    <row r="202" spans="23:30" x14ac:dyDescent="0.25">
      <c r="W202" t="str">
        <f>'sortie (7)'!$D$2</f>
        <v>Bourges</v>
      </c>
      <c r="X202" s="155">
        <f>'sortie (7)'!$D$3</f>
        <v>37684</v>
      </c>
      <c r="Y202">
        <f>'sortie (7)'!C29</f>
        <v>0</v>
      </c>
      <c r="Z202">
        <f>'sortie (7)'!D29</f>
        <v>0</v>
      </c>
      <c r="AA202" t="str">
        <f t="shared" si="13"/>
        <v>0 0</v>
      </c>
      <c r="AB202" s="1">
        <f>'sortie (7)'!AH29</f>
        <v>0</v>
      </c>
      <c r="AC202" s="1">
        <f>'sortie (7)'!AM29</f>
        <v>0</v>
      </c>
      <c r="AD202" s="1">
        <f>'sortie (7)'!AR29</f>
        <v>0</v>
      </c>
    </row>
    <row r="203" spans="23:30" x14ac:dyDescent="0.25">
      <c r="W203" t="str">
        <f>'sortie (7)'!$D$2</f>
        <v>Bourges</v>
      </c>
      <c r="X203" s="155">
        <f>'sortie (7)'!$D$3</f>
        <v>37684</v>
      </c>
      <c r="Y203">
        <f>'sortie (7)'!C30</f>
        <v>0</v>
      </c>
      <c r="Z203">
        <f>'sortie (7)'!D30</f>
        <v>0</v>
      </c>
      <c r="AA203" t="str">
        <f t="shared" si="13"/>
        <v>0 0</v>
      </c>
      <c r="AB203" s="1">
        <f>'sortie (7)'!AH30</f>
        <v>0</v>
      </c>
      <c r="AC203" s="1">
        <f>'sortie (7)'!AM30</f>
        <v>0</v>
      </c>
      <c r="AD203" s="1">
        <f>'sortie (7)'!AR30</f>
        <v>0</v>
      </c>
    </row>
    <row r="204" spans="23:30" x14ac:dyDescent="0.25">
      <c r="W204" t="str">
        <f>'sortie (7)'!$D$2</f>
        <v>Bourges</v>
      </c>
      <c r="X204" s="155">
        <f>'sortie (7)'!$D$3</f>
        <v>37684</v>
      </c>
      <c r="Y204">
        <f>'sortie (7)'!C31</f>
        <v>0</v>
      </c>
      <c r="Z204">
        <f>'sortie (7)'!D31</f>
        <v>0</v>
      </c>
      <c r="AA204" t="str">
        <f t="shared" si="13"/>
        <v>0 0</v>
      </c>
      <c r="AB204" s="1">
        <f>'sortie (7)'!AH31</f>
        <v>0</v>
      </c>
      <c r="AC204" s="1">
        <f>'sortie (7)'!AM31</f>
        <v>0</v>
      </c>
      <c r="AD204" s="1">
        <f>'sortie (7)'!AR31</f>
        <v>0</v>
      </c>
    </row>
    <row r="205" spans="23:30" x14ac:dyDescent="0.25">
      <c r="W205" t="str">
        <f>'sortie (7)'!$D$2</f>
        <v>Bourges</v>
      </c>
      <c r="X205" s="155">
        <f>'sortie (7)'!$D$3</f>
        <v>37684</v>
      </c>
      <c r="Y205">
        <f>'sortie (7)'!C32</f>
        <v>0</v>
      </c>
      <c r="Z205">
        <f>'sortie (7)'!D32</f>
        <v>0</v>
      </c>
      <c r="AA205" t="str">
        <f t="shared" si="13"/>
        <v>0 0</v>
      </c>
      <c r="AB205" s="1">
        <f>'sortie (7)'!AH32</f>
        <v>0</v>
      </c>
      <c r="AC205" s="1">
        <f>'sortie (7)'!AM32</f>
        <v>0</v>
      </c>
      <c r="AD205" s="1">
        <f>'sortie (7)'!AR32</f>
        <v>0</v>
      </c>
    </row>
    <row r="206" spans="23:30" x14ac:dyDescent="0.25">
      <c r="W206" t="str">
        <f>'sortie (7)'!$D$2</f>
        <v>Bourges</v>
      </c>
      <c r="X206" s="155">
        <f>'sortie (7)'!$D$3</f>
        <v>37684</v>
      </c>
      <c r="Y206">
        <f>'sortie (7)'!C33</f>
        <v>0</v>
      </c>
      <c r="Z206">
        <f>'sortie (7)'!D33</f>
        <v>0</v>
      </c>
      <c r="AA206" t="str">
        <f t="shared" si="13"/>
        <v>0 0</v>
      </c>
      <c r="AB206" s="1">
        <f>'sortie (7)'!AH33</f>
        <v>0</v>
      </c>
      <c r="AC206" s="1">
        <f>'sortie (7)'!AM33</f>
        <v>0</v>
      </c>
      <c r="AD206" s="1">
        <f>'sortie (7)'!AR33</f>
        <v>0</v>
      </c>
    </row>
    <row r="207" spans="23:30" x14ac:dyDescent="0.25">
      <c r="W207" t="str">
        <f>'sortie (7)'!$D$2</f>
        <v>Bourges</v>
      </c>
      <c r="X207" s="155">
        <f>'sortie (7)'!$D$3</f>
        <v>37684</v>
      </c>
      <c r="Y207">
        <f>'sortie (7)'!C34</f>
        <v>0</v>
      </c>
      <c r="Z207">
        <f>'sortie (7)'!D34</f>
        <v>0</v>
      </c>
      <c r="AA207" t="str">
        <f t="shared" si="13"/>
        <v>0 0</v>
      </c>
      <c r="AB207" s="1">
        <f>'sortie (7)'!AH34</f>
        <v>0</v>
      </c>
      <c r="AC207" s="1">
        <f>'sortie (7)'!AM34</f>
        <v>0</v>
      </c>
      <c r="AD207" s="1">
        <f>'sortie (7)'!AR34</f>
        <v>0</v>
      </c>
    </row>
    <row r="208" spans="23:30" x14ac:dyDescent="0.25">
      <c r="W208" t="str">
        <f>'sortie (7)'!$D$2</f>
        <v>Bourges</v>
      </c>
      <c r="X208" s="155">
        <f>'sortie (7)'!$D$3</f>
        <v>37684</v>
      </c>
      <c r="Y208">
        <f>'sortie (7)'!C35</f>
        <v>0</v>
      </c>
      <c r="Z208">
        <f>'sortie (7)'!D35</f>
        <v>0</v>
      </c>
      <c r="AA208" t="str">
        <f t="shared" si="13"/>
        <v>0 0</v>
      </c>
      <c r="AB208" s="1">
        <f>'sortie (7)'!AH35</f>
        <v>0</v>
      </c>
      <c r="AC208" s="1">
        <f>'sortie (7)'!AM35</f>
        <v>0</v>
      </c>
      <c r="AD208" s="1">
        <f>'sortie (7)'!AR35</f>
        <v>0</v>
      </c>
    </row>
    <row r="209" spans="23:30" x14ac:dyDescent="0.25">
      <c r="W209" t="str">
        <f>'sortie (7)'!$D$2</f>
        <v>Bourges</v>
      </c>
      <c r="X209" s="155">
        <f>'sortie (7)'!$D$3</f>
        <v>37684</v>
      </c>
      <c r="Y209">
        <f>'sortie (7)'!C36</f>
        <v>0</v>
      </c>
      <c r="Z209">
        <f>'sortie (7)'!D36</f>
        <v>0</v>
      </c>
      <c r="AA209" t="str">
        <f t="shared" si="13"/>
        <v>0 0</v>
      </c>
      <c r="AB209" s="1">
        <f>'sortie (7)'!AH36</f>
        <v>0</v>
      </c>
      <c r="AC209" s="1">
        <f>'sortie (7)'!AM36</f>
        <v>0</v>
      </c>
      <c r="AD209" s="1">
        <f>'sortie (7)'!AR36</f>
        <v>0</v>
      </c>
    </row>
    <row r="210" spans="23:30" x14ac:dyDescent="0.25">
      <c r="W210" t="str">
        <f>'sortie (7)'!$D$2</f>
        <v>Bourges</v>
      </c>
      <c r="X210" s="155">
        <f>'sortie (7)'!$D$3</f>
        <v>37684</v>
      </c>
      <c r="Y210">
        <f>'sortie (7)'!C37</f>
        <v>0</v>
      </c>
      <c r="Z210">
        <f>'sortie (7)'!D37</f>
        <v>0</v>
      </c>
      <c r="AA210" t="str">
        <f t="shared" si="13"/>
        <v>0 0</v>
      </c>
      <c r="AB210" s="1">
        <f>'sortie (7)'!AH37</f>
        <v>0</v>
      </c>
      <c r="AC210" s="1">
        <f>'sortie (7)'!AM37</f>
        <v>0</v>
      </c>
      <c r="AD210" s="1">
        <f>'sortie (7)'!AR37</f>
        <v>0</v>
      </c>
    </row>
    <row r="211" spans="23:30" x14ac:dyDescent="0.25">
      <c r="W211" t="str">
        <f>'sortie (7)'!$D$2</f>
        <v>Bourges</v>
      </c>
      <c r="X211" s="155">
        <f>'sortie (7)'!$D$3</f>
        <v>37684</v>
      </c>
      <c r="Y211">
        <f>'sortie (7)'!C38</f>
        <v>0</v>
      </c>
      <c r="Z211">
        <f>'sortie (7)'!D38</f>
        <v>0</v>
      </c>
      <c r="AA211" t="str">
        <f t="shared" si="13"/>
        <v>0 0</v>
      </c>
      <c r="AB211" s="1">
        <f>'sortie (7)'!AH38</f>
        <v>0</v>
      </c>
      <c r="AC211" s="1">
        <f>'sortie (7)'!AM38</f>
        <v>0</v>
      </c>
      <c r="AD211" s="1">
        <f>'sortie (7)'!AR38</f>
        <v>0</v>
      </c>
    </row>
    <row r="212" spans="23:30" x14ac:dyDescent="0.25">
      <c r="W212" t="str">
        <f>'sortie (7)'!$D$2</f>
        <v>Bourges</v>
      </c>
      <c r="X212" s="155">
        <f>'sortie (7)'!$D$3</f>
        <v>37684</v>
      </c>
      <c r="Y212">
        <f>'sortie (7)'!C39</f>
        <v>0</v>
      </c>
      <c r="Z212">
        <f>'sortie (7)'!D39</f>
        <v>0</v>
      </c>
      <c r="AA212" t="str">
        <f t="shared" si="13"/>
        <v>0 0</v>
      </c>
      <c r="AB212" s="1">
        <f>'sortie (7)'!AH39</f>
        <v>0</v>
      </c>
      <c r="AC212" s="1">
        <f>'sortie (7)'!AM39</f>
        <v>0</v>
      </c>
      <c r="AD212" s="1">
        <f>'sortie (7)'!AR39</f>
        <v>0</v>
      </c>
    </row>
    <row r="213" spans="23:30" ht="15.75" thickBot="1" x14ac:dyDescent="0.3">
      <c r="W213" s="157" t="str">
        <f>'sortie (7)'!$D$2</f>
        <v>Bourges</v>
      </c>
      <c r="X213" s="158">
        <f>'sortie (7)'!$D$3</f>
        <v>37684</v>
      </c>
      <c r="Y213" s="157">
        <f>'sortie (7)'!C40</f>
        <v>0</v>
      </c>
      <c r="Z213" s="157">
        <f>'sortie (7)'!D40</f>
        <v>0</v>
      </c>
      <c r="AA213" s="157" t="str">
        <f t="shared" si="13"/>
        <v>0 0</v>
      </c>
      <c r="AB213" s="159">
        <f>'sortie (7)'!AH40</f>
        <v>0</v>
      </c>
      <c r="AC213" s="159">
        <f>'sortie (7)'!AM40</f>
        <v>0</v>
      </c>
      <c r="AD213" s="159">
        <f>'sortie (7)'!AR40</f>
        <v>0</v>
      </c>
    </row>
    <row r="214" spans="23:30" ht="15.75" thickTop="1" x14ac:dyDescent="0.25">
      <c r="W214" t="str">
        <f>'sortie (8)'!$D$2</f>
        <v>Bourges</v>
      </c>
      <c r="X214" s="155">
        <f>'sortie (8)'!$D$3</f>
        <v>37684</v>
      </c>
      <c r="Y214">
        <f>'sortie (8)'!C11</f>
        <v>0</v>
      </c>
      <c r="Z214">
        <f>'sortie (8)'!D11</f>
        <v>0</v>
      </c>
      <c r="AA214" t="str">
        <f t="shared" si="13"/>
        <v>0 0</v>
      </c>
      <c r="AB214" s="179">
        <f>'sortie (8)'!AH11</f>
        <v>0</v>
      </c>
      <c r="AC214" s="179">
        <f>'sortie (8)'!AM11</f>
        <v>0</v>
      </c>
      <c r="AD214" s="179">
        <f>'sortie (8)'!AR11</f>
        <v>0</v>
      </c>
    </row>
    <row r="215" spans="23:30" x14ac:dyDescent="0.25">
      <c r="W215" t="str">
        <f>'sortie (8)'!$D$2</f>
        <v>Bourges</v>
      </c>
      <c r="X215" s="155">
        <f>'sortie (8)'!$D$3</f>
        <v>37684</v>
      </c>
      <c r="Y215">
        <f>'sortie (8)'!C12</f>
        <v>0</v>
      </c>
      <c r="Z215">
        <f>'sortie (8)'!D12</f>
        <v>0</v>
      </c>
      <c r="AA215" t="str">
        <f t="shared" si="13"/>
        <v>0 0</v>
      </c>
      <c r="AB215" s="1">
        <f>'sortie (8)'!AH12</f>
        <v>0</v>
      </c>
      <c r="AC215" s="1">
        <f>'sortie (8)'!AM12</f>
        <v>0</v>
      </c>
      <c r="AD215" s="1">
        <f>'sortie (8)'!AR12</f>
        <v>0</v>
      </c>
    </row>
    <row r="216" spans="23:30" x14ac:dyDescent="0.25">
      <c r="W216" t="str">
        <f>'sortie (8)'!$D$2</f>
        <v>Bourges</v>
      </c>
      <c r="X216" s="155">
        <f>'sortie (8)'!$D$3</f>
        <v>37684</v>
      </c>
      <c r="Y216">
        <f>'sortie (8)'!C13</f>
        <v>0</v>
      </c>
      <c r="Z216">
        <f>'sortie (8)'!D13</f>
        <v>0</v>
      </c>
      <c r="AA216" t="str">
        <f t="shared" si="13"/>
        <v>0 0</v>
      </c>
      <c r="AB216" s="1">
        <f>'sortie (8)'!AH13</f>
        <v>0</v>
      </c>
      <c r="AC216" s="1">
        <f>'sortie (8)'!AM13</f>
        <v>0</v>
      </c>
      <c r="AD216" s="1">
        <f>'sortie (8)'!AR13</f>
        <v>0</v>
      </c>
    </row>
    <row r="217" spans="23:30" x14ac:dyDescent="0.25">
      <c r="W217" t="str">
        <f>'sortie (8)'!$D$2</f>
        <v>Bourges</v>
      </c>
      <c r="X217" s="155">
        <f>'sortie (8)'!$D$3</f>
        <v>37684</v>
      </c>
      <c r="Y217">
        <f>'sortie (8)'!C14</f>
        <v>0</v>
      </c>
      <c r="Z217">
        <f>'sortie (8)'!D14</f>
        <v>0</v>
      </c>
      <c r="AA217" t="str">
        <f t="shared" si="13"/>
        <v>0 0</v>
      </c>
      <c r="AB217" s="1">
        <f>'sortie (8)'!AH14</f>
        <v>0</v>
      </c>
      <c r="AC217" s="1">
        <f>'sortie (8)'!AM14</f>
        <v>0</v>
      </c>
      <c r="AD217" s="1">
        <f>'sortie (8)'!AR14</f>
        <v>0</v>
      </c>
    </row>
    <row r="218" spans="23:30" x14ac:dyDescent="0.25">
      <c r="W218" t="str">
        <f>'sortie (8)'!$D$2</f>
        <v>Bourges</v>
      </c>
      <c r="X218" s="155">
        <f>'sortie (8)'!$D$3</f>
        <v>37684</v>
      </c>
      <c r="Y218">
        <f>'sortie (8)'!C15</f>
        <v>0</v>
      </c>
      <c r="Z218">
        <f>'sortie (8)'!D15</f>
        <v>0</v>
      </c>
      <c r="AA218" t="str">
        <f t="shared" si="13"/>
        <v>0 0</v>
      </c>
      <c r="AB218" s="1">
        <f>'sortie (8)'!AH15</f>
        <v>0</v>
      </c>
      <c r="AC218" s="1">
        <f>'sortie (8)'!AM15</f>
        <v>0</v>
      </c>
      <c r="AD218" s="1">
        <f>'sortie (8)'!AR15</f>
        <v>0</v>
      </c>
    </row>
    <row r="219" spans="23:30" x14ac:dyDescent="0.25">
      <c r="W219" t="str">
        <f>'sortie (8)'!$D$2</f>
        <v>Bourges</v>
      </c>
      <c r="X219" s="155">
        <f>'sortie (8)'!$D$3</f>
        <v>37684</v>
      </c>
      <c r="Y219">
        <f>'sortie (8)'!C16</f>
        <v>0</v>
      </c>
      <c r="Z219">
        <f>'sortie (8)'!D16</f>
        <v>0</v>
      </c>
      <c r="AA219" t="str">
        <f t="shared" si="13"/>
        <v>0 0</v>
      </c>
      <c r="AB219" s="1">
        <f>'sortie (8)'!AH16</f>
        <v>0</v>
      </c>
      <c r="AC219" s="1">
        <f>'sortie (8)'!AM16</f>
        <v>0</v>
      </c>
      <c r="AD219" s="1">
        <f>'sortie (8)'!AR16</f>
        <v>0</v>
      </c>
    </row>
    <row r="220" spans="23:30" x14ac:dyDescent="0.25">
      <c r="W220" t="str">
        <f>'sortie (8)'!$D$2</f>
        <v>Bourges</v>
      </c>
      <c r="X220" s="155">
        <f>'sortie (8)'!$D$3</f>
        <v>37684</v>
      </c>
      <c r="Y220">
        <f>'sortie (8)'!C17</f>
        <v>0</v>
      </c>
      <c r="Z220">
        <f>'sortie (8)'!D17</f>
        <v>0</v>
      </c>
      <c r="AA220" t="str">
        <f t="shared" si="13"/>
        <v>0 0</v>
      </c>
      <c r="AB220" s="1">
        <f>'sortie (8)'!AH17</f>
        <v>0</v>
      </c>
      <c r="AC220" s="1">
        <f>'sortie (8)'!AM17</f>
        <v>0</v>
      </c>
      <c r="AD220" s="1">
        <f>'sortie (8)'!AR17</f>
        <v>0</v>
      </c>
    </row>
    <row r="221" spans="23:30" x14ac:dyDescent="0.25">
      <c r="W221" t="str">
        <f>'sortie (8)'!$D$2</f>
        <v>Bourges</v>
      </c>
      <c r="X221" s="155">
        <f>'sortie (8)'!$D$3</f>
        <v>37684</v>
      </c>
      <c r="Y221">
        <f>'sortie (8)'!C18</f>
        <v>0</v>
      </c>
      <c r="Z221">
        <f>'sortie (8)'!D18</f>
        <v>0</v>
      </c>
      <c r="AA221" t="str">
        <f t="shared" si="13"/>
        <v>0 0</v>
      </c>
      <c r="AB221" s="1">
        <f>'sortie (8)'!AH18</f>
        <v>0</v>
      </c>
      <c r="AC221" s="1">
        <f>'sortie (8)'!AM18</f>
        <v>0</v>
      </c>
      <c r="AD221" s="1">
        <f>'sortie (8)'!AR18</f>
        <v>0</v>
      </c>
    </row>
    <row r="222" spans="23:30" x14ac:dyDescent="0.25">
      <c r="W222" t="str">
        <f>'sortie (8)'!$D$2</f>
        <v>Bourges</v>
      </c>
      <c r="X222" s="155">
        <f>'sortie (8)'!$D$3</f>
        <v>37684</v>
      </c>
      <c r="Y222">
        <f>'sortie (8)'!C19</f>
        <v>0</v>
      </c>
      <c r="Z222">
        <f>'sortie (8)'!D19</f>
        <v>0</v>
      </c>
      <c r="AA222" t="str">
        <f t="shared" si="13"/>
        <v>0 0</v>
      </c>
      <c r="AB222" s="1">
        <f>'sortie (8)'!AH19</f>
        <v>0</v>
      </c>
      <c r="AC222" s="1">
        <f>'sortie (8)'!AM19</f>
        <v>0</v>
      </c>
      <c r="AD222" s="1">
        <f>'sortie (8)'!AR19</f>
        <v>0</v>
      </c>
    </row>
    <row r="223" spans="23:30" x14ac:dyDescent="0.25">
      <c r="W223" t="str">
        <f>'sortie (8)'!$D$2</f>
        <v>Bourges</v>
      </c>
      <c r="X223" s="155">
        <f>'sortie (8)'!$D$3</f>
        <v>37684</v>
      </c>
      <c r="Y223">
        <f>'sortie (8)'!C20</f>
        <v>0</v>
      </c>
      <c r="Z223">
        <f>'sortie (8)'!D20</f>
        <v>0</v>
      </c>
      <c r="AA223" t="str">
        <f t="shared" si="13"/>
        <v>0 0</v>
      </c>
      <c r="AB223" s="1">
        <f>'sortie (8)'!AH20</f>
        <v>0</v>
      </c>
      <c r="AC223" s="1">
        <f>'sortie (8)'!AM20</f>
        <v>0</v>
      </c>
      <c r="AD223" s="1">
        <f>'sortie (8)'!AR20</f>
        <v>0</v>
      </c>
    </row>
    <row r="224" spans="23:30" x14ac:dyDescent="0.25">
      <c r="W224" t="str">
        <f>'sortie (8)'!$D$2</f>
        <v>Bourges</v>
      </c>
      <c r="X224" s="155">
        <f>'sortie (8)'!$D$3</f>
        <v>37684</v>
      </c>
      <c r="Y224">
        <f>'sortie (8)'!C21</f>
        <v>0</v>
      </c>
      <c r="Z224">
        <f>'sortie (8)'!D21</f>
        <v>0</v>
      </c>
      <c r="AA224" t="str">
        <f t="shared" si="13"/>
        <v>0 0</v>
      </c>
      <c r="AB224" s="1">
        <f>'sortie (8)'!AH21</f>
        <v>0</v>
      </c>
      <c r="AC224" s="1">
        <f>'sortie (8)'!AM21</f>
        <v>0</v>
      </c>
      <c r="AD224" s="1">
        <f>'sortie (8)'!AR21</f>
        <v>0</v>
      </c>
    </row>
    <row r="225" spans="23:30" x14ac:dyDescent="0.25">
      <c r="W225" t="str">
        <f>'sortie (8)'!$D$2</f>
        <v>Bourges</v>
      </c>
      <c r="X225" s="155">
        <f>'sortie (8)'!$D$3</f>
        <v>37684</v>
      </c>
      <c r="Y225">
        <f>'sortie (8)'!C22</f>
        <v>0</v>
      </c>
      <c r="Z225">
        <f>'sortie (8)'!D22</f>
        <v>0</v>
      </c>
      <c r="AA225" t="str">
        <f t="shared" si="13"/>
        <v>0 0</v>
      </c>
      <c r="AB225" s="1">
        <f>'sortie (8)'!AH22</f>
        <v>0</v>
      </c>
      <c r="AC225" s="1">
        <f>'sortie (8)'!AM22</f>
        <v>0</v>
      </c>
      <c r="AD225" s="1">
        <f>'sortie (8)'!AR22</f>
        <v>0</v>
      </c>
    </row>
    <row r="226" spans="23:30" x14ac:dyDescent="0.25">
      <c r="W226" t="str">
        <f>'sortie (8)'!$D$2</f>
        <v>Bourges</v>
      </c>
      <c r="X226" s="155">
        <f>'sortie (8)'!$D$3</f>
        <v>37684</v>
      </c>
      <c r="Y226">
        <f>'sortie (8)'!C23</f>
        <v>0</v>
      </c>
      <c r="Z226">
        <f>'sortie (8)'!D23</f>
        <v>0</v>
      </c>
      <c r="AA226" t="str">
        <f t="shared" si="13"/>
        <v>0 0</v>
      </c>
      <c r="AB226" s="179">
        <f>'sortie (8)'!AH23</f>
        <v>0</v>
      </c>
      <c r="AC226" s="179">
        <f>'sortie (8)'!AM23</f>
        <v>0</v>
      </c>
      <c r="AD226" s="179">
        <f>'sortie (8)'!AR23</f>
        <v>0</v>
      </c>
    </row>
    <row r="227" spans="23:30" x14ac:dyDescent="0.25">
      <c r="W227" t="str">
        <f>'sortie (8)'!$D$2</f>
        <v>Bourges</v>
      </c>
      <c r="X227" s="155">
        <f>'sortie (8)'!$D$3</f>
        <v>37684</v>
      </c>
      <c r="Y227">
        <f>'sortie (8)'!C24</f>
        <v>0</v>
      </c>
      <c r="Z227">
        <f>'sortie (8)'!D24</f>
        <v>0</v>
      </c>
      <c r="AA227" t="str">
        <f t="shared" si="13"/>
        <v>0 0</v>
      </c>
      <c r="AB227" s="1">
        <f>'sortie (8)'!AH24</f>
        <v>0</v>
      </c>
      <c r="AC227" s="1">
        <f>'sortie (8)'!AM24</f>
        <v>0</v>
      </c>
      <c r="AD227" s="1">
        <f>'sortie (8)'!AR24</f>
        <v>0</v>
      </c>
    </row>
    <row r="228" spans="23:30" x14ac:dyDescent="0.25">
      <c r="W228" t="str">
        <f>'sortie (8)'!$D$2</f>
        <v>Bourges</v>
      </c>
      <c r="X228" s="155">
        <f>'sortie (8)'!$D$3</f>
        <v>37684</v>
      </c>
      <c r="Y228">
        <f>'sortie (8)'!C25</f>
        <v>0</v>
      </c>
      <c r="Z228">
        <f>'sortie (8)'!D25</f>
        <v>0</v>
      </c>
      <c r="AA228" t="str">
        <f t="shared" si="13"/>
        <v>0 0</v>
      </c>
      <c r="AB228" s="1">
        <f>'sortie (8)'!AH25</f>
        <v>0</v>
      </c>
      <c r="AC228" s="1">
        <f>'sortie (8)'!AM25</f>
        <v>0</v>
      </c>
      <c r="AD228" s="1">
        <f>'sortie (8)'!AR25</f>
        <v>0</v>
      </c>
    </row>
    <row r="229" spans="23:30" x14ac:dyDescent="0.25">
      <c r="W229" t="str">
        <f>'sortie (8)'!$D$2</f>
        <v>Bourges</v>
      </c>
      <c r="X229" s="155">
        <f>'sortie (8)'!$D$3</f>
        <v>37684</v>
      </c>
      <c r="Y229">
        <f>'sortie (8)'!C26</f>
        <v>0</v>
      </c>
      <c r="Z229">
        <f>'sortie (8)'!D26</f>
        <v>0</v>
      </c>
      <c r="AA229" t="str">
        <f t="shared" si="13"/>
        <v>0 0</v>
      </c>
      <c r="AB229" s="1">
        <f>'sortie (8)'!AH26</f>
        <v>0</v>
      </c>
      <c r="AC229" s="1">
        <f>'sortie (8)'!AM26</f>
        <v>0</v>
      </c>
      <c r="AD229" s="1">
        <f>'sortie (8)'!AR26</f>
        <v>0</v>
      </c>
    </row>
    <row r="230" spans="23:30" x14ac:dyDescent="0.25">
      <c r="W230" t="str">
        <f>'sortie (8)'!$D$2</f>
        <v>Bourges</v>
      </c>
      <c r="X230" s="155">
        <f>'sortie (8)'!$D$3</f>
        <v>37684</v>
      </c>
      <c r="Y230">
        <f>'sortie (8)'!C27</f>
        <v>0</v>
      </c>
      <c r="Z230">
        <f>'sortie (8)'!D27</f>
        <v>0</v>
      </c>
      <c r="AA230" t="str">
        <f t="shared" si="13"/>
        <v>0 0</v>
      </c>
      <c r="AB230" s="1">
        <f>'sortie (8)'!AH27</f>
        <v>0</v>
      </c>
      <c r="AC230" s="1">
        <f>'sortie (8)'!AM27</f>
        <v>0</v>
      </c>
      <c r="AD230" s="1">
        <f>'sortie (8)'!AR27</f>
        <v>0</v>
      </c>
    </row>
    <row r="231" spans="23:30" x14ac:dyDescent="0.25">
      <c r="W231" t="str">
        <f>'sortie (8)'!$D$2</f>
        <v>Bourges</v>
      </c>
      <c r="X231" s="155">
        <f>'sortie (8)'!$D$3</f>
        <v>37684</v>
      </c>
      <c r="Y231">
        <f>'sortie (8)'!C28</f>
        <v>0</v>
      </c>
      <c r="Z231">
        <f>'sortie (8)'!D28</f>
        <v>0</v>
      </c>
      <c r="AA231" t="str">
        <f t="shared" si="13"/>
        <v>0 0</v>
      </c>
      <c r="AB231" s="1">
        <f>'sortie (8)'!AH28</f>
        <v>0</v>
      </c>
      <c r="AC231" s="1">
        <f>'sortie (8)'!AM28</f>
        <v>0</v>
      </c>
      <c r="AD231" s="1">
        <f>'sortie (8)'!AR28</f>
        <v>0</v>
      </c>
    </row>
    <row r="232" spans="23:30" x14ac:dyDescent="0.25">
      <c r="W232" t="str">
        <f>'sortie (8)'!$D$2</f>
        <v>Bourges</v>
      </c>
      <c r="X232" s="155">
        <f>'sortie (8)'!$D$3</f>
        <v>37684</v>
      </c>
      <c r="Y232">
        <f>'sortie (8)'!C29</f>
        <v>0</v>
      </c>
      <c r="Z232">
        <f>'sortie (8)'!D29</f>
        <v>0</v>
      </c>
      <c r="AA232" t="str">
        <f t="shared" si="13"/>
        <v>0 0</v>
      </c>
      <c r="AB232" s="1">
        <f>'sortie (8)'!AH29</f>
        <v>0</v>
      </c>
      <c r="AC232" s="1">
        <f>'sortie (8)'!AM29</f>
        <v>0</v>
      </c>
      <c r="AD232" s="1">
        <f>'sortie (8)'!AR29</f>
        <v>0</v>
      </c>
    </row>
    <row r="233" spans="23:30" x14ac:dyDescent="0.25">
      <c r="W233" t="str">
        <f>'sortie (8)'!$D$2</f>
        <v>Bourges</v>
      </c>
      <c r="X233" s="155">
        <f>'sortie (8)'!$D$3</f>
        <v>37684</v>
      </c>
      <c r="Y233">
        <f>'sortie (8)'!C30</f>
        <v>0</v>
      </c>
      <c r="Z233">
        <f>'sortie (8)'!D30</f>
        <v>0</v>
      </c>
      <c r="AA233" t="str">
        <f t="shared" si="13"/>
        <v>0 0</v>
      </c>
      <c r="AB233" s="1">
        <f>'sortie (8)'!AH30</f>
        <v>0</v>
      </c>
      <c r="AC233" s="1">
        <f>'sortie (8)'!AM30</f>
        <v>0</v>
      </c>
      <c r="AD233" s="1">
        <f>'sortie (8)'!AR30</f>
        <v>0</v>
      </c>
    </row>
    <row r="234" spans="23:30" x14ac:dyDescent="0.25">
      <c r="W234" t="str">
        <f>'sortie (8)'!$D$2</f>
        <v>Bourges</v>
      </c>
      <c r="X234" s="155">
        <f>'sortie (8)'!$D$3</f>
        <v>37684</v>
      </c>
      <c r="Y234">
        <f>'sortie (8)'!C31</f>
        <v>0</v>
      </c>
      <c r="Z234">
        <f>'sortie (8)'!D31</f>
        <v>0</v>
      </c>
      <c r="AA234" t="str">
        <f t="shared" si="13"/>
        <v>0 0</v>
      </c>
      <c r="AB234" s="1">
        <f>'sortie (8)'!AH31</f>
        <v>0</v>
      </c>
      <c r="AC234" s="1">
        <f>'sortie (8)'!AM31</f>
        <v>0</v>
      </c>
      <c r="AD234" s="1">
        <f>'sortie (8)'!AR31</f>
        <v>0</v>
      </c>
    </row>
    <row r="235" spans="23:30" x14ac:dyDescent="0.25">
      <c r="W235" t="str">
        <f>'sortie (8)'!$D$2</f>
        <v>Bourges</v>
      </c>
      <c r="X235" s="155">
        <f>'sortie (8)'!$D$3</f>
        <v>37684</v>
      </c>
      <c r="Y235">
        <f>'sortie (8)'!C32</f>
        <v>0</v>
      </c>
      <c r="Z235">
        <f>'sortie (8)'!D32</f>
        <v>0</v>
      </c>
      <c r="AA235" t="str">
        <f t="shared" si="13"/>
        <v>0 0</v>
      </c>
      <c r="AB235" s="1">
        <f>'sortie (8)'!AH32</f>
        <v>0</v>
      </c>
      <c r="AC235" s="1">
        <f>'sortie (8)'!AM32</f>
        <v>0</v>
      </c>
      <c r="AD235" s="1">
        <f>'sortie (8)'!AR32</f>
        <v>0</v>
      </c>
    </row>
    <row r="236" spans="23:30" x14ac:dyDescent="0.25">
      <c r="W236" t="str">
        <f>'sortie (8)'!$D$2</f>
        <v>Bourges</v>
      </c>
      <c r="X236" s="155">
        <f>'sortie (8)'!$D$3</f>
        <v>37684</v>
      </c>
      <c r="Y236">
        <f>'sortie (8)'!C33</f>
        <v>0</v>
      </c>
      <c r="Z236">
        <f>'sortie (8)'!D33</f>
        <v>0</v>
      </c>
      <c r="AA236" t="str">
        <f t="shared" si="13"/>
        <v>0 0</v>
      </c>
      <c r="AB236" s="1">
        <f>'sortie (8)'!AH33</f>
        <v>0</v>
      </c>
      <c r="AC236" s="1">
        <f>'sortie (8)'!AM33</f>
        <v>0</v>
      </c>
      <c r="AD236" s="1">
        <f>'sortie (8)'!AR33</f>
        <v>0</v>
      </c>
    </row>
    <row r="237" spans="23:30" x14ac:dyDescent="0.25">
      <c r="W237" t="str">
        <f>'sortie (8)'!$D$2</f>
        <v>Bourges</v>
      </c>
      <c r="X237" s="155">
        <f>'sortie (8)'!$D$3</f>
        <v>37684</v>
      </c>
      <c r="Y237">
        <f>'sortie (8)'!C34</f>
        <v>0</v>
      </c>
      <c r="Z237">
        <f>'sortie (8)'!D34</f>
        <v>0</v>
      </c>
      <c r="AA237" t="str">
        <f t="shared" si="13"/>
        <v>0 0</v>
      </c>
      <c r="AB237" s="1">
        <f>'sortie (8)'!AH34</f>
        <v>0</v>
      </c>
      <c r="AC237" s="1">
        <f>'sortie (8)'!AM34</f>
        <v>0</v>
      </c>
      <c r="AD237" s="1">
        <f>'sortie (8)'!AR34</f>
        <v>0</v>
      </c>
    </row>
    <row r="238" spans="23:30" x14ac:dyDescent="0.25">
      <c r="W238" t="str">
        <f>'sortie (8)'!$D$2</f>
        <v>Bourges</v>
      </c>
      <c r="X238" s="155">
        <f>'sortie (8)'!$D$3</f>
        <v>37684</v>
      </c>
      <c r="Y238">
        <f>'sortie (8)'!C35</f>
        <v>0</v>
      </c>
      <c r="Z238">
        <f>'sortie (8)'!D35</f>
        <v>0</v>
      </c>
      <c r="AA238" t="str">
        <f t="shared" si="13"/>
        <v>0 0</v>
      </c>
      <c r="AB238" s="1">
        <f>'sortie (8)'!AH35</f>
        <v>0</v>
      </c>
      <c r="AC238" s="1">
        <f>'sortie (8)'!AM35</f>
        <v>0</v>
      </c>
      <c r="AD238" s="1">
        <f>'sortie (8)'!AR35</f>
        <v>0</v>
      </c>
    </row>
    <row r="239" spans="23:30" x14ac:dyDescent="0.25">
      <c r="W239" t="str">
        <f>'sortie (8)'!$D$2</f>
        <v>Bourges</v>
      </c>
      <c r="X239" s="155">
        <f>'sortie (8)'!$D$3</f>
        <v>37684</v>
      </c>
      <c r="Y239">
        <f>'sortie (8)'!C36</f>
        <v>0</v>
      </c>
      <c r="Z239">
        <f>'sortie (8)'!D36</f>
        <v>0</v>
      </c>
      <c r="AA239" t="str">
        <f t="shared" si="13"/>
        <v>0 0</v>
      </c>
      <c r="AB239" s="1">
        <f>'sortie (8)'!AH36</f>
        <v>0</v>
      </c>
      <c r="AC239" s="1">
        <f>'sortie (8)'!AM36</f>
        <v>0</v>
      </c>
      <c r="AD239" s="1">
        <f>'sortie (8)'!AR36</f>
        <v>0</v>
      </c>
    </row>
    <row r="240" spans="23:30" x14ac:dyDescent="0.25">
      <c r="W240" t="str">
        <f>'sortie (8)'!$D$2</f>
        <v>Bourges</v>
      </c>
      <c r="X240" s="155">
        <f>'sortie (8)'!$D$3</f>
        <v>37684</v>
      </c>
      <c r="Y240">
        <f>'sortie (8)'!C37</f>
        <v>0</v>
      </c>
      <c r="Z240">
        <f>'sortie (8)'!D37</f>
        <v>0</v>
      </c>
      <c r="AA240" t="str">
        <f t="shared" si="13"/>
        <v>0 0</v>
      </c>
      <c r="AB240" s="1">
        <f>'sortie (8)'!AH37</f>
        <v>0</v>
      </c>
      <c r="AC240" s="1">
        <f>'sortie (8)'!AM37</f>
        <v>0</v>
      </c>
      <c r="AD240" s="1">
        <f>'sortie (8)'!AR37</f>
        <v>0</v>
      </c>
    </row>
    <row r="241" spans="23:30" x14ac:dyDescent="0.25">
      <c r="W241" t="str">
        <f>'sortie (8)'!$D$2</f>
        <v>Bourges</v>
      </c>
      <c r="X241" s="155">
        <f>'sortie (8)'!$D$3</f>
        <v>37684</v>
      </c>
      <c r="Y241">
        <f>'sortie (8)'!C38</f>
        <v>0</v>
      </c>
      <c r="Z241">
        <f>'sortie (8)'!D38</f>
        <v>0</v>
      </c>
      <c r="AA241" t="str">
        <f t="shared" si="13"/>
        <v>0 0</v>
      </c>
      <c r="AB241" s="1">
        <f>'sortie (8)'!AH38</f>
        <v>0</v>
      </c>
      <c r="AC241" s="1">
        <f>'sortie (8)'!AM38</f>
        <v>0</v>
      </c>
      <c r="AD241" s="1">
        <f>'sortie (8)'!AR38</f>
        <v>0</v>
      </c>
    </row>
    <row r="242" spans="23:30" x14ac:dyDescent="0.25">
      <c r="W242" t="str">
        <f>'sortie (8)'!$D$2</f>
        <v>Bourges</v>
      </c>
      <c r="X242" s="155">
        <f>'sortie (8)'!$D$3</f>
        <v>37684</v>
      </c>
      <c r="Y242">
        <f>'sortie (8)'!C39</f>
        <v>0</v>
      </c>
      <c r="Z242">
        <f>'sortie (8)'!D39</f>
        <v>0</v>
      </c>
      <c r="AA242" t="str">
        <f t="shared" si="13"/>
        <v>0 0</v>
      </c>
      <c r="AB242" s="1">
        <f>'sortie (8)'!AH39</f>
        <v>0</v>
      </c>
      <c r="AC242" s="1">
        <f>'sortie (8)'!AM39</f>
        <v>0</v>
      </c>
      <c r="AD242" s="1">
        <f>'sortie (8)'!AR39</f>
        <v>0</v>
      </c>
    </row>
    <row r="243" spans="23:30" ht="15.75" thickBot="1" x14ac:dyDescent="0.3">
      <c r="W243" s="157" t="str">
        <f>'sortie (8)'!$D$2</f>
        <v>Bourges</v>
      </c>
      <c r="X243" s="158">
        <f>'sortie (8)'!$D$3</f>
        <v>37684</v>
      </c>
      <c r="Y243" s="157">
        <f>'sortie (8)'!C40</f>
        <v>0</v>
      </c>
      <c r="Z243" s="157">
        <f>'sortie (8)'!D40</f>
        <v>0</v>
      </c>
      <c r="AA243" s="157" t="str">
        <f t="shared" si="13"/>
        <v>0 0</v>
      </c>
      <c r="AB243" s="159">
        <f>'sortie (8)'!AH40</f>
        <v>0</v>
      </c>
      <c r="AC243" s="159">
        <f>'sortie (8)'!AM40</f>
        <v>0</v>
      </c>
      <c r="AD243" s="159">
        <f>'sortie (8)'!AR40</f>
        <v>0</v>
      </c>
    </row>
    <row r="244" spans="23:30" ht="15.75" thickTop="1" x14ac:dyDescent="0.25">
      <c r="W244" t="str">
        <f>'sortie (9)'!$D$2</f>
        <v>Bourges</v>
      </c>
      <c r="X244" s="155">
        <f>'sortie (9)'!$D$3</f>
        <v>37684</v>
      </c>
      <c r="Y244">
        <f>'sortie (9)'!C11</f>
        <v>0</v>
      </c>
      <c r="Z244">
        <f>'sortie (9)'!D11</f>
        <v>0</v>
      </c>
      <c r="AA244" t="str">
        <f t="shared" si="13"/>
        <v>0 0</v>
      </c>
      <c r="AB244" s="179">
        <f>'sortie (9)'!AH11</f>
        <v>0</v>
      </c>
      <c r="AC244" s="179">
        <f>'sortie (9)'!AM11</f>
        <v>0</v>
      </c>
      <c r="AD244" s="179">
        <f>'sortie (9)'!AR11</f>
        <v>0</v>
      </c>
    </row>
    <row r="245" spans="23:30" x14ac:dyDescent="0.25">
      <c r="W245" t="str">
        <f>'sortie (9)'!$D$2</f>
        <v>Bourges</v>
      </c>
      <c r="X245" s="155">
        <f>'sortie (9)'!$D$3</f>
        <v>37684</v>
      </c>
      <c r="Y245">
        <f>'sortie (9)'!C12</f>
        <v>0</v>
      </c>
      <c r="Z245">
        <f>'sortie (9)'!D12</f>
        <v>0</v>
      </c>
      <c r="AA245" t="str">
        <f t="shared" si="13"/>
        <v>0 0</v>
      </c>
      <c r="AB245" s="1">
        <f>'sortie (9)'!AH12</f>
        <v>0</v>
      </c>
      <c r="AC245" s="1">
        <f>'sortie (9)'!AM12</f>
        <v>0</v>
      </c>
      <c r="AD245" s="1">
        <f>'sortie (9)'!AR12</f>
        <v>0</v>
      </c>
    </row>
    <row r="246" spans="23:30" x14ac:dyDescent="0.25">
      <c r="W246" t="str">
        <f>'sortie (9)'!$D$2</f>
        <v>Bourges</v>
      </c>
      <c r="X246" s="155">
        <f>'sortie (9)'!$D$3</f>
        <v>37684</v>
      </c>
      <c r="Y246">
        <f>'sortie (9)'!C13</f>
        <v>0</v>
      </c>
      <c r="Z246">
        <f>'sortie (9)'!D13</f>
        <v>0</v>
      </c>
      <c r="AA246" t="str">
        <f t="shared" si="13"/>
        <v>0 0</v>
      </c>
      <c r="AB246" s="1">
        <f>'sortie (9)'!AH13</f>
        <v>0</v>
      </c>
      <c r="AC246" s="1">
        <f>'sortie (9)'!AM13</f>
        <v>0</v>
      </c>
      <c r="AD246" s="1">
        <f>'sortie (9)'!AR13</f>
        <v>0</v>
      </c>
    </row>
    <row r="247" spans="23:30" x14ac:dyDescent="0.25">
      <c r="W247" t="str">
        <f>'sortie (9)'!$D$2</f>
        <v>Bourges</v>
      </c>
      <c r="X247" s="155">
        <f>'sortie (9)'!$D$3</f>
        <v>37684</v>
      </c>
      <c r="Y247">
        <f>'sortie (9)'!C14</f>
        <v>0</v>
      </c>
      <c r="Z247">
        <f>'sortie (9)'!D14</f>
        <v>0</v>
      </c>
      <c r="AA247" t="str">
        <f t="shared" si="13"/>
        <v>0 0</v>
      </c>
      <c r="AB247" s="1">
        <f>'sortie (9)'!AH14</f>
        <v>0</v>
      </c>
      <c r="AC247" s="1">
        <f>'sortie (9)'!AM14</f>
        <v>0</v>
      </c>
      <c r="AD247" s="1">
        <f>'sortie (9)'!AR14</f>
        <v>0</v>
      </c>
    </row>
    <row r="248" spans="23:30" x14ac:dyDescent="0.25">
      <c r="W248" t="str">
        <f>'sortie (9)'!$D$2</f>
        <v>Bourges</v>
      </c>
      <c r="X248" s="155">
        <f>'sortie (9)'!$D$3</f>
        <v>37684</v>
      </c>
      <c r="Y248">
        <f>'sortie (9)'!C15</f>
        <v>0</v>
      </c>
      <c r="Z248">
        <f>'sortie (9)'!D15</f>
        <v>0</v>
      </c>
      <c r="AA248" t="str">
        <f t="shared" si="13"/>
        <v>0 0</v>
      </c>
      <c r="AB248" s="1">
        <f>'sortie (9)'!AH15</f>
        <v>0</v>
      </c>
      <c r="AC248" s="1">
        <f>'sortie (9)'!AM15</f>
        <v>0</v>
      </c>
      <c r="AD248" s="1">
        <f>'sortie (9)'!AR15</f>
        <v>0</v>
      </c>
    </row>
    <row r="249" spans="23:30" x14ac:dyDescent="0.25">
      <c r="W249" t="str">
        <f>'sortie (9)'!$D$2</f>
        <v>Bourges</v>
      </c>
      <c r="X249" s="155">
        <f>'sortie (9)'!$D$3</f>
        <v>37684</v>
      </c>
      <c r="Y249">
        <f>'sortie (9)'!C16</f>
        <v>0</v>
      </c>
      <c r="Z249">
        <f>'sortie (9)'!D16</f>
        <v>0</v>
      </c>
      <c r="AA249" t="str">
        <f t="shared" si="13"/>
        <v>0 0</v>
      </c>
      <c r="AB249" s="1">
        <f>'sortie (9)'!AH16</f>
        <v>0</v>
      </c>
      <c r="AC249" s="1">
        <f>'sortie (9)'!AM16</f>
        <v>0</v>
      </c>
      <c r="AD249" s="1">
        <f>'sortie (9)'!AR16</f>
        <v>0</v>
      </c>
    </row>
    <row r="250" spans="23:30" x14ac:dyDescent="0.25">
      <c r="W250" t="str">
        <f>'sortie (9)'!$D$2</f>
        <v>Bourges</v>
      </c>
      <c r="X250" s="155">
        <f>'sortie (9)'!$D$3</f>
        <v>37684</v>
      </c>
      <c r="Y250">
        <f>'sortie (9)'!C17</f>
        <v>0</v>
      </c>
      <c r="Z250">
        <f>'sortie (9)'!D17</f>
        <v>0</v>
      </c>
      <c r="AA250" t="str">
        <f t="shared" si="13"/>
        <v>0 0</v>
      </c>
      <c r="AB250" s="1">
        <f>'sortie (9)'!AH17</f>
        <v>0</v>
      </c>
      <c r="AC250" s="1">
        <f>'sortie (9)'!AM17</f>
        <v>0</v>
      </c>
      <c r="AD250" s="1">
        <f>'sortie (9)'!AR17</f>
        <v>0</v>
      </c>
    </row>
    <row r="251" spans="23:30" x14ac:dyDescent="0.25">
      <c r="W251" t="str">
        <f>'sortie (9)'!$D$2</f>
        <v>Bourges</v>
      </c>
      <c r="X251" s="155">
        <f>'sortie (9)'!$D$3</f>
        <v>37684</v>
      </c>
      <c r="Y251">
        <f>'sortie (9)'!C18</f>
        <v>0</v>
      </c>
      <c r="Z251">
        <f>'sortie (9)'!D18</f>
        <v>0</v>
      </c>
      <c r="AA251" t="str">
        <f t="shared" si="13"/>
        <v>0 0</v>
      </c>
      <c r="AB251" s="1">
        <f>'sortie (9)'!AH18</f>
        <v>0</v>
      </c>
      <c r="AC251" s="1">
        <f>'sortie (9)'!AM18</f>
        <v>0</v>
      </c>
      <c r="AD251" s="1">
        <f>'sortie (9)'!AR18</f>
        <v>0</v>
      </c>
    </row>
    <row r="252" spans="23:30" x14ac:dyDescent="0.25">
      <c r="W252" t="str">
        <f>'sortie (9)'!$D$2</f>
        <v>Bourges</v>
      </c>
      <c r="X252" s="155">
        <f>'sortie (9)'!$D$3</f>
        <v>37684</v>
      </c>
      <c r="Y252">
        <f>'sortie (9)'!C19</f>
        <v>0</v>
      </c>
      <c r="Z252">
        <f>'sortie (9)'!D19</f>
        <v>0</v>
      </c>
      <c r="AA252" t="str">
        <f t="shared" si="13"/>
        <v>0 0</v>
      </c>
      <c r="AB252" s="1">
        <f>'sortie (9)'!AH19</f>
        <v>0</v>
      </c>
      <c r="AC252" s="1">
        <f>'sortie (9)'!AM19</f>
        <v>0</v>
      </c>
      <c r="AD252" s="1">
        <f>'sortie (9)'!AR19</f>
        <v>0</v>
      </c>
    </row>
    <row r="253" spans="23:30" x14ac:dyDescent="0.25">
      <c r="W253" t="str">
        <f>'sortie (9)'!$D$2</f>
        <v>Bourges</v>
      </c>
      <c r="X253" s="155">
        <f>'sortie (9)'!$D$3</f>
        <v>37684</v>
      </c>
      <c r="Y253">
        <f>'sortie (9)'!C20</f>
        <v>0</v>
      </c>
      <c r="Z253">
        <f>'sortie (9)'!D20</f>
        <v>0</v>
      </c>
      <c r="AA253" t="str">
        <f t="shared" si="13"/>
        <v>0 0</v>
      </c>
      <c r="AB253" s="1">
        <f>'sortie (9)'!AH20</f>
        <v>0</v>
      </c>
      <c r="AC253" s="1">
        <f>'sortie (9)'!AM20</f>
        <v>0</v>
      </c>
      <c r="AD253" s="1">
        <f>'sortie (9)'!AR20</f>
        <v>0</v>
      </c>
    </row>
    <row r="254" spans="23:30" x14ac:dyDescent="0.25">
      <c r="W254" t="str">
        <f>'sortie (9)'!$D$2</f>
        <v>Bourges</v>
      </c>
      <c r="X254" s="155">
        <f>'sortie (9)'!$D$3</f>
        <v>37684</v>
      </c>
      <c r="Y254">
        <f>'sortie (9)'!C21</f>
        <v>0</v>
      </c>
      <c r="Z254">
        <f>'sortie (9)'!D21</f>
        <v>0</v>
      </c>
      <c r="AA254" t="str">
        <f t="shared" si="13"/>
        <v>0 0</v>
      </c>
      <c r="AB254" s="1">
        <f>'sortie (9)'!AH21</f>
        <v>0</v>
      </c>
      <c r="AC254" s="1">
        <f>'sortie (9)'!AM21</f>
        <v>0</v>
      </c>
      <c r="AD254" s="1">
        <f>'sortie (9)'!AR21</f>
        <v>0</v>
      </c>
    </row>
    <row r="255" spans="23:30" x14ac:dyDescent="0.25">
      <c r="W255" t="str">
        <f>'sortie (9)'!$D$2</f>
        <v>Bourges</v>
      </c>
      <c r="X255" s="155">
        <f>'sortie (9)'!$D$3</f>
        <v>37684</v>
      </c>
      <c r="Y255">
        <f>'sortie (9)'!C22</f>
        <v>0</v>
      </c>
      <c r="Z255">
        <f>'sortie (9)'!D22</f>
        <v>0</v>
      </c>
      <c r="AA255" t="str">
        <f t="shared" si="13"/>
        <v>0 0</v>
      </c>
      <c r="AB255" s="1">
        <f>'sortie (9)'!AH22</f>
        <v>0</v>
      </c>
      <c r="AC255" s="1">
        <f>'sortie (9)'!AM22</f>
        <v>0</v>
      </c>
      <c r="AD255" s="1">
        <f>'sortie (9)'!AR22</f>
        <v>0</v>
      </c>
    </row>
    <row r="256" spans="23:30" x14ac:dyDescent="0.25">
      <c r="W256" t="str">
        <f>'sortie (9)'!$D$2</f>
        <v>Bourges</v>
      </c>
      <c r="X256" s="155">
        <f>'sortie (9)'!$D$3</f>
        <v>37684</v>
      </c>
      <c r="Y256">
        <f>'sortie (9)'!C23</f>
        <v>0</v>
      </c>
      <c r="Z256">
        <f>'sortie (9)'!D23</f>
        <v>0</v>
      </c>
      <c r="AA256" t="str">
        <f t="shared" si="13"/>
        <v>0 0</v>
      </c>
      <c r="AB256" s="179">
        <f>'sortie (9)'!AH23</f>
        <v>0</v>
      </c>
      <c r="AC256" s="179">
        <f>'sortie (9)'!AM23</f>
        <v>0</v>
      </c>
      <c r="AD256" s="179">
        <f>'sortie (9)'!AR23</f>
        <v>0</v>
      </c>
    </row>
    <row r="257" spans="23:30" x14ac:dyDescent="0.25">
      <c r="W257" t="str">
        <f>'sortie (9)'!$D$2</f>
        <v>Bourges</v>
      </c>
      <c r="X257" s="155">
        <f>'sortie (9)'!$D$3</f>
        <v>37684</v>
      </c>
      <c r="Y257">
        <f>'sortie (9)'!C24</f>
        <v>0</v>
      </c>
      <c r="Z257">
        <f>'sortie (9)'!D24</f>
        <v>0</v>
      </c>
      <c r="AA257" t="str">
        <f t="shared" si="13"/>
        <v>0 0</v>
      </c>
      <c r="AB257" s="1">
        <f>'sortie (9)'!AH24</f>
        <v>0</v>
      </c>
      <c r="AC257" s="1">
        <f>'sortie (9)'!AM24</f>
        <v>0</v>
      </c>
      <c r="AD257" s="1">
        <f>'sortie (9)'!AR24</f>
        <v>0</v>
      </c>
    </row>
    <row r="258" spans="23:30" x14ac:dyDescent="0.25">
      <c r="W258" t="str">
        <f>'sortie (9)'!$D$2</f>
        <v>Bourges</v>
      </c>
      <c r="X258" s="155">
        <f>'sortie (9)'!$D$3</f>
        <v>37684</v>
      </c>
      <c r="Y258">
        <f>'sortie (9)'!C25</f>
        <v>0</v>
      </c>
      <c r="Z258">
        <f>'sortie (9)'!D25</f>
        <v>0</v>
      </c>
      <c r="AA258" t="str">
        <f t="shared" si="13"/>
        <v>0 0</v>
      </c>
      <c r="AB258" s="1">
        <f>'sortie (9)'!AH25</f>
        <v>0</v>
      </c>
      <c r="AC258" s="1">
        <f>'sortie (9)'!AM25</f>
        <v>0</v>
      </c>
      <c r="AD258" s="1">
        <f>'sortie (9)'!AR25</f>
        <v>0</v>
      </c>
    </row>
    <row r="259" spans="23:30" x14ac:dyDescent="0.25">
      <c r="W259" t="str">
        <f>'sortie (9)'!$D$2</f>
        <v>Bourges</v>
      </c>
      <c r="X259" s="155">
        <f>'sortie (9)'!$D$3</f>
        <v>37684</v>
      </c>
      <c r="Y259">
        <f>'sortie (9)'!C26</f>
        <v>0</v>
      </c>
      <c r="Z259">
        <f>'sortie (9)'!D26</f>
        <v>0</v>
      </c>
      <c r="AA259" t="str">
        <f t="shared" si="13"/>
        <v>0 0</v>
      </c>
      <c r="AB259" s="1">
        <f>'sortie (9)'!AH26</f>
        <v>0</v>
      </c>
      <c r="AC259" s="1">
        <f>'sortie (9)'!AM26</f>
        <v>0</v>
      </c>
      <c r="AD259" s="1">
        <f>'sortie (9)'!AR26</f>
        <v>0</v>
      </c>
    </row>
    <row r="260" spans="23:30" x14ac:dyDescent="0.25">
      <c r="W260" t="str">
        <f>'sortie (9)'!$D$2</f>
        <v>Bourges</v>
      </c>
      <c r="X260" s="155">
        <f>'sortie (9)'!$D$3</f>
        <v>37684</v>
      </c>
      <c r="Y260">
        <f>'sortie (9)'!C27</f>
        <v>0</v>
      </c>
      <c r="Z260">
        <f>'sortie (9)'!D27</f>
        <v>0</v>
      </c>
      <c r="AA260" t="str">
        <f t="shared" si="13"/>
        <v>0 0</v>
      </c>
      <c r="AB260" s="1">
        <f>'sortie (9)'!AH27</f>
        <v>0</v>
      </c>
      <c r="AC260" s="1">
        <f>'sortie (9)'!AM27</f>
        <v>0</v>
      </c>
      <c r="AD260" s="1">
        <f>'sortie (9)'!AR27</f>
        <v>0</v>
      </c>
    </row>
    <row r="261" spans="23:30" x14ac:dyDescent="0.25">
      <c r="W261" t="str">
        <f>'sortie (9)'!$D$2</f>
        <v>Bourges</v>
      </c>
      <c r="X261" s="155">
        <f>'sortie (9)'!$D$3</f>
        <v>37684</v>
      </c>
      <c r="Y261">
        <f>'sortie (9)'!C28</f>
        <v>0</v>
      </c>
      <c r="Z261">
        <f>'sortie (9)'!D28</f>
        <v>0</v>
      </c>
      <c r="AA261" t="str">
        <f t="shared" ref="AA261:AA303" si="14">CONCATENATE(Y261," ",Z261)</f>
        <v>0 0</v>
      </c>
      <c r="AB261" s="1">
        <f>'sortie (9)'!AH28</f>
        <v>0</v>
      </c>
      <c r="AC261" s="1">
        <f>'sortie (9)'!AM28</f>
        <v>0</v>
      </c>
      <c r="AD261" s="1">
        <f>'sortie (9)'!AR28</f>
        <v>0</v>
      </c>
    </row>
    <row r="262" spans="23:30" x14ac:dyDescent="0.25">
      <c r="W262" t="str">
        <f>'sortie (9)'!$D$2</f>
        <v>Bourges</v>
      </c>
      <c r="X262" s="155">
        <f>'sortie (9)'!$D$3</f>
        <v>37684</v>
      </c>
      <c r="Y262">
        <f>'sortie (9)'!C29</f>
        <v>0</v>
      </c>
      <c r="Z262">
        <f>'sortie (9)'!D29</f>
        <v>0</v>
      </c>
      <c r="AA262" t="str">
        <f t="shared" si="14"/>
        <v>0 0</v>
      </c>
      <c r="AB262" s="1">
        <f>'sortie (9)'!AH29</f>
        <v>0</v>
      </c>
      <c r="AC262" s="1">
        <f>'sortie (9)'!AM29</f>
        <v>0</v>
      </c>
      <c r="AD262" s="1">
        <f>'sortie (9)'!AR29</f>
        <v>0</v>
      </c>
    </row>
    <row r="263" spans="23:30" x14ac:dyDescent="0.25">
      <c r="W263" t="str">
        <f>'sortie (9)'!$D$2</f>
        <v>Bourges</v>
      </c>
      <c r="X263" s="155">
        <f>'sortie (9)'!$D$3</f>
        <v>37684</v>
      </c>
      <c r="Y263">
        <f>'sortie (9)'!C30</f>
        <v>0</v>
      </c>
      <c r="Z263">
        <f>'sortie (9)'!D30</f>
        <v>0</v>
      </c>
      <c r="AA263" t="str">
        <f t="shared" si="14"/>
        <v>0 0</v>
      </c>
      <c r="AB263" s="1">
        <f>'sortie (9)'!AH30</f>
        <v>0</v>
      </c>
      <c r="AC263" s="1">
        <f>'sortie (9)'!AM30</f>
        <v>0</v>
      </c>
      <c r="AD263" s="1">
        <f>'sortie (9)'!AR30</f>
        <v>0</v>
      </c>
    </row>
    <row r="264" spans="23:30" x14ac:dyDescent="0.25">
      <c r="W264" t="str">
        <f>'sortie (9)'!$D$2</f>
        <v>Bourges</v>
      </c>
      <c r="X264" s="155">
        <f>'sortie (9)'!$D$3</f>
        <v>37684</v>
      </c>
      <c r="Y264">
        <f>'sortie (9)'!C31</f>
        <v>0</v>
      </c>
      <c r="Z264">
        <f>'sortie (9)'!D31</f>
        <v>0</v>
      </c>
      <c r="AA264" t="str">
        <f t="shared" si="14"/>
        <v>0 0</v>
      </c>
      <c r="AB264" s="1">
        <f>'sortie (9)'!AH31</f>
        <v>0</v>
      </c>
      <c r="AC264" s="1">
        <f>'sortie (9)'!AM31</f>
        <v>0</v>
      </c>
      <c r="AD264" s="1">
        <f>'sortie (9)'!AR31</f>
        <v>0</v>
      </c>
    </row>
    <row r="265" spans="23:30" x14ac:dyDescent="0.25">
      <c r="W265" t="str">
        <f>'sortie (9)'!$D$2</f>
        <v>Bourges</v>
      </c>
      <c r="X265" s="155">
        <f>'sortie (9)'!$D$3</f>
        <v>37684</v>
      </c>
      <c r="Y265">
        <f>'sortie (9)'!C32</f>
        <v>0</v>
      </c>
      <c r="Z265">
        <f>'sortie (9)'!D32</f>
        <v>0</v>
      </c>
      <c r="AA265" t="str">
        <f t="shared" si="14"/>
        <v>0 0</v>
      </c>
      <c r="AB265" s="1">
        <f>'sortie (9)'!AH32</f>
        <v>0</v>
      </c>
      <c r="AC265" s="1">
        <f>'sortie (9)'!AM32</f>
        <v>0</v>
      </c>
      <c r="AD265" s="1">
        <f>'sortie (9)'!AR32</f>
        <v>0</v>
      </c>
    </row>
    <row r="266" spans="23:30" x14ac:dyDescent="0.25">
      <c r="W266" t="str">
        <f>'sortie (9)'!$D$2</f>
        <v>Bourges</v>
      </c>
      <c r="X266" s="155">
        <f>'sortie (9)'!$D$3</f>
        <v>37684</v>
      </c>
      <c r="Y266">
        <f>'sortie (9)'!C33</f>
        <v>0</v>
      </c>
      <c r="Z266">
        <f>'sortie (9)'!D33</f>
        <v>0</v>
      </c>
      <c r="AA266" t="str">
        <f t="shared" si="14"/>
        <v>0 0</v>
      </c>
      <c r="AB266" s="1">
        <f>'sortie (9)'!AH33</f>
        <v>0</v>
      </c>
      <c r="AC266" s="1">
        <f>'sortie (9)'!AM33</f>
        <v>0</v>
      </c>
      <c r="AD266" s="1">
        <f>'sortie (9)'!AR33</f>
        <v>0</v>
      </c>
    </row>
    <row r="267" spans="23:30" x14ac:dyDescent="0.25">
      <c r="W267" t="str">
        <f>'sortie (9)'!$D$2</f>
        <v>Bourges</v>
      </c>
      <c r="X267" s="155">
        <f>'sortie (9)'!$D$3</f>
        <v>37684</v>
      </c>
      <c r="Y267">
        <f>'sortie (9)'!C34</f>
        <v>0</v>
      </c>
      <c r="Z267">
        <f>'sortie (9)'!D34</f>
        <v>0</v>
      </c>
      <c r="AA267" t="str">
        <f t="shared" si="14"/>
        <v>0 0</v>
      </c>
      <c r="AB267" s="1">
        <f>'sortie (9)'!AH34</f>
        <v>0</v>
      </c>
      <c r="AC267" s="1">
        <f>'sortie (9)'!AM34</f>
        <v>0</v>
      </c>
      <c r="AD267" s="1">
        <f>'sortie (9)'!AR34</f>
        <v>0</v>
      </c>
    </row>
    <row r="268" spans="23:30" x14ac:dyDescent="0.25">
      <c r="W268" t="str">
        <f>'sortie (9)'!$D$2</f>
        <v>Bourges</v>
      </c>
      <c r="X268" s="155">
        <f>'sortie (9)'!$D$3</f>
        <v>37684</v>
      </c>
      <c r="Y268">
        <f>'sortie (9)'!C35</f>
        <v>0</v>
      </c>
      <c r="Z268">
        <f>'sortie (9)'!D35</f>
        <v>0</v>
      </c>
      <c r="AA268" t="str">
        <f t="shared" si="14"/>
        <v>0 0</v>
      </c>
      <c r="AB268" s="1">
        <f>'sortie (9)'!AH35</f>
        <v>0</v>
      </c>
      <c r="AC268" s="1">
        <f>'sortie (9)'!AM35</f>
        <v>0</v>
      </c>
      <c r="AD268" s="1">
        <f>'sortie (9)'!AR35</f>
        <v>0</v>
      </c>
    </row>
    <row r="269" spans="23:30" x14ac:dyDescent="0.25">
      <c r="W269" t="str">
        <f>'sortie (9)'!$D$2</f>
        <v>Bourges</v>
      </c>
      <c r="X269" s="155">
        <f>'sortie (9)'!$D$3</f>
        <v>37684</v>
      </c>
      <c r="Y269">
        <f>'sortie (9)'!C36</f>
        <v>0</v>
      </c>
      <c r="Z269">
        <f>'sortie (9)'!D36</f>
        <v>0</v>
      </c>
      <c r="AA269" t="str">
        <f t="shared" si="14"/>
        <v>0 0</v>
      </c>
      <c r="AB269" s="1">
        <f>'sortie (9)'!AH36</f>
        <v>0</v>
      </c>
      <c r="AC269" s="1">
        <f>'sortie (9)'!AM36</f>
        <v>0</v>
      </c>
      <c r="AD269" s="1">
        <f>'sortie (9)'!AR36</f>
        <v>0</v>
      </c>
    </row>
    <row r="270" spans="23:30" x14ac:dyDescent="0.25">
      <c r="W270" t="str">
        <f>'sortie (9)'!$D$2</f>
        <v>Bourges</v>
      </c>
      <c r="X270" s="155">
        <f>'sortie (9)'!$D$3</f>
        <v>37684</v>
      </c>
      <c r="Y270">
        <f>'sortie (9)'!C37</f>
        <v>0</v>
      </c>
      <c r="Z270">
        <f>'sortie (9)'!D37</f>
        <v>0</v>
      </c>
      <c r="AA270" t="str">
        <f t="shared" si="14"/>
        <v>0 0</v>
      </c>
      <c r="AB270" s="1">
        <f>'sortie (9)'!AH37</f>
        <v>0</v>
      </c>
      <c r="AC270" s="1">
        <f>'sortie (9)'!AM37</f>
        <v>0</v>
      </c>
      <c r="AD270" s="1">
        <f>'sortie (9)'!AR37</f>
        <v>0</v>
      </c>
    </row>
    <row r="271" spans="23:30" x14ac:dyDescent="0.25">
      <c r="W271" t="str">
        <f>'sortie (9)'!$D$2</f>
        <v>Bourges</v>
      </c>
      <c r="X271" s="155">
        <f>'sortie (9)'!$D$3</f>
        <v>37684</v>
      </c>
      <c r="Y271">
        <f>'sortie (9)'!C38</f>
        <v>0</v>
      </c>
      <c r="Z271">
        <f>'sortie (9)'!D38</f>
        <v>0</v>
      </c>
      <c r="AA271" t="str">
        <f t="shared" si="14"/>
        <v>0 0</v>
      </c>
      <c r="AB271" s="1">
        <f>'sortie (9)'!AH38</f>
        <v>0</v>
      </c>
      <c r="AC271" s="1">
        <f>'sortie (9)'!AM38</f>
        <v>0</v>
      </c>
      <c r="AD271" s="1">
        <f>'sortie (9)'!AR38</f>
        <v>0</v>
      </c>
    </row>
    <row r="272" spans="23:30" x14ac:dyDescent="0.25">
      <c r="W272" t="str">
        <f>'sortie (9)'!$D$2</f>
        <v>Bourges</v>
      </c>
      <c r="X272" s="155">
        <f>'sortie (9)'!$D$3</f>
        <v>37684</v>
      </c>
      <c r="Y272">
        <f>'sortie (9)'!C39</f>
        <v>0</v>
      </c>
      <c r="Z272">
        <f>'sortie (9)'!D39</f>
        <v>0</v>
      </c>
      <c r="AA272" t="str">
        <f t="shared" si="14"/>
        <v>0 0</v>
      </c>
      <c r="AB272" s="1">
        <f>'sortie (9)'!AH39</f>
        <v>0</v>
      </c>
      <c r="AC272" s="1">
        <f>'sortie (9)'!AM39</f>
        <v>0</v>
      </c>
      <c r="AD272" s="1">
        <f>'sortie (9)'!AR39</f>
        <v>0</v>
      </c>
    </row>
    <row r="273" spans="23:30" ht="15.75" thickBot="1" x14ac:dyDescent="0.3">
      <c r="W273" s="157" t="str">
        <f>'sortie (9)'!$D$2</f>
        <v>Bourges</v>
      </c>
      <c r="X273" s="158">
        <f>'sortie (9)'!$D$3</f>
        <v>37684</v>
      </c>
      <c r="Y273" s="157">
        <f>'sortie (9)'!C40</f>
        <v>0</v>
      </c>
      <c r="Z273" s="157">
        <f>'sortie (9)'!D40</f>
        <v>0</v>
      </c>
      <c r="AA273" s="157" t="str">
        <f t="shared" si="14"/>
        <v>0 0</v>
      </c>
      <c r="AB273" s="159">
        <f>'sortie (9)'!AH40</f>
        <v>0</v>
      </c>
      <c r="AC273" s="159">
        <f>'sortie (9)'!AM40</f>
        <v>0</v>
      </c>
      <c r="AD273" s="159">
        <f>'sortie (9)'!AR40</f>
        <v>0</v>
      </c>
    </row>
    <row r="274" spans="23:30" ht="15.75" thickTop="1" x14ac:dyDescent="0.25">
      <c r="W274" t="str">
        <f>'sortie (10)'!$D$2</f>
        <v>Bourges</v>
      </c>
      <c r="X274" s="155">
        <f>'sortie (10)'!$D$3</f>
        <v>37684</v>
      </c>
      <c r="Y274">
        <f>'sortie (10)'!C11</f>
        <v>0</v>
      </c>
      <c r="Z274">
        <f>'sortie (10)'!D11</f>
        <v>0</v>
      </c>
      <c r="AA274" t="str">
        <f t="shared" si="14"/>
        <v>0 0</v>
      </c>
      <c r="AB274" s="179">
        <f>'sortie (10)'!AH11</f>
        <v>0</v>
      </c>
      <c r="AC274" s="179">
        <f>'sortie (10)'!AM11</f>
        <v>0</v>
      </c>
      <c r="AD274" s="179">
        <f>'sortie (10)'!AR11</f>
        <v>0</v>
      </c>
    </row>
    <row r="275" spans="23:30" x14ac:dyDescent="0.25">
      <c r="W275" t="str">
        <f>'sortie (10)'!$D$2</f>
        <v>Bourges</v>
      </c>
      <c r="X275" s="155">
        <f>'sortie (10)'!$D$3</f>
        <v>37684</v>
      </c>
      <c r="Y275">
        <f>'sortie (10)'!C12</f>
        <v>0</v>
      </c>
      <c r="Z275">
        <f>'sortie (10)'!D12</f>
        <v>0</v>
      </c>
      <c r="AA275" t="str">
        <f t="shared" si="14"/>
        <v>0 0</v>
      </c>
      <c r="AB275" s="1">
        <f>'sortie (10)'!AH12</f>
        <v>0</v>
      </c>
      <c r="AC275" s="1">
        <f>'sortie (10)'!AM12</f>
        <v>0</v>
      </c>
      <c r="AD275" s="1">
        <f>'sortie (10)'!AR12</f>
        <v>0</v>
      </c>
    </row>
    <row r="276" spans="23:30" x14ac:dyDescent="0.25">
      <c r="W276" t="str">
        <f>'sortie (10)'!$D$2</f>
        <v>Bourges</v>
      </c>
      <c r="X276" s="155">
        <f>'sortie (10)'!$D$3</f>
        <v>37684</v>
      </c>
      <c r="Y276">
        <f>'sortie (10)'!C13</f>
        <v>0</v>
      </c>
      <c r="Z276">
        <f>'sortie (10)'!D13</f>
        <v>0</v>
      </c>
      <c r="AA276" t="str">
        <f t="shared" si="14"/>
        <v>0 0</v>
      </c>
      <c r="AB276" s="1">
        <f>'sortie (10)'!AH13</f>
        <v>0</v>
      </c>
      <c r="AC276" s="1">
        <f>'sortie (10)'!AM13</f>
        <v>0</v>
      </c>
      <c r="AD276" s="1">
        <f>'sortie (10)'!AR13</f>
        <v>0</v>
      </c>
    </row>
    <row r="277" spans="23:30" x14ac:dyDescent="0.25">
      <c r="W277" t="str">
        <f>'sortie (10)'!$D$2</f>
        <v>Bourges</v>
      </c>
      <c r="X277" s="155">
        <f>'sortie (10)'!$D$3</f>
        <v>37684</v>
      </c>
      <c r="Y277">
        <f>'sortie (10)'!C14</f>
        <v>0</v>
      </c>
      <c r="Z277">
        <f>'sortie (10)'!D14</f>
        <v>0</v>
      </c>
      <c r="AA277" t="str">
        <f t="shared" si="14"/>
        <v>0 0</v>
      </c>
      <c r="AB277" s="1">
        <f>'sortie (10)'!AH14</f>
        <v>0</v>
      </c>
      <c r="AC277" s="1">
        <f>'sortie (10)'!AM14</f>
        <v>0</v>
      </c>
      <c r="AD277" s="1">
        <f>'sortie (10)'!AR14</f>
        <v>0</v>
      </c>
    </row>
    <row r="278" spans="23:30" x14ac:dyDescent="0.25">
      <c r="W278" t="str">
        <f>'sortie (10)'!$D$2</f>
        <v>Bourges</v>
      </c>
      <c r="X278" s="155">
        <f>'sortie (10)'!$D$3</f>
        <v>37684</v>
      </c>
      <c r="Y278">
        <f>'sortie (10)'!C15</f>
        <v>0</v>
      </c>
      <c r="Z278">
        <f>'sortie (10)'!D15</f>
        <v>0</v>
      </c>
      <c r="AA278" t="str">
        <f t="shared" si="14"/>
        <v>0 0</v>
      </c>
      <c r="AB278" s="1">
        <f>'sortie (10)'!AH15</f>
        <v>0</v>
      </c>
      <c r="AC278" s="1">
        <f>'sortie (10)'!AM15</f>
        <v>0</v>
      </c>
      <c r="AD278" s="1">
        <f>'sortie (10)'!AR15</f>
        <v>0</v>
      </c>
    </row>
    <row r="279" spans="23:30" x14ac:dyDescent="0.25">
      <c r="W279" t="str">
        <f>'sortie (10)'!$D$2</f>
        <v>Bourges</v>
      </c>
      <c r="X279" s="155">
        <f>'sortie (10)'!$D$3</f>
        <v>37684</v>
      </c>
      <c r="Y279">
        <f>'sortie (10)'!C16</f>
        <v>0</v>
      </c>
      <c r="Z279">
        <f>'sortie (10)'!D16</f>
        <v>0</v>
      </c>
      <c r="AA279" t="str">
        <f t="shared" si="14"/>
        <v>0 0</v>
      </c>
      <c r="AB279" s="1">
        <f>'sortie (10)'!AH16</f>
        <v>0</v>
      </c>
      <c r="AC279" s="1">
        <f>'sortie (10)'!AM16</f>
        <v>0</v>
      </c>
      <c r="AD279" s="1">
        <f>'sortie (10)'!AR16</f>
        <v>0</v>
      </c>
    </row>
    <row r="280" spans="23:30" x14ac:dyDescent="0.25">
      <c r="W280" t="str">
        <f>'sortie (10)'!$D$2</f>
        <v>Bourges</v>
      </c>
      <c r="X280" s="155">
        <f>'sortie (10)'!$D$3</f>
        <v>37684</v>
      </c>
      <c r="Y280">
        <f>'sortie (10)'!C17</f>
        <v>0</v>
      </c>
      <c r="Z280">
        <f>'sortie (10)'!D17</f>
        <v>0</v>
      </c>
      <c r="AA280" t="str">
        <f t="shared" si="14"/>
        <v>0 0</v>
      </c>
      <c r="AB280" s="1">
        <f>'sortie (10)'!AH17</f>
        <v>0</v>
      </c>
      <c r="AC280" s="1">
        <f>'sortie (10)'!AM17</f>
        <v>0</v>
      </c>
      <c r="AD280" s="1">
        <f>'sortie (10)'!AR17</f>
        <v>0</v>
      </c>
    </row>
    <row r="281" spans="23:30" x14ac:dyDescent="0.25">
      <c r="W281" t="str">
        <f>'sortie (10)'!$D$2</f>
        <v>Bourges</v>
      </c>
      <c r="X281" s="155">
        <f>'sortie (10)'!$D$3</f>
        <v>37684</v>
      </c>
      <c r="Y281">
        <f>'sortie (10)'!C18</f>
        <v>0</v>
      </c>
      <c r="Z281">
        <f>'sortie (10)'!D18</f>
        <v>0</v>
      </c>
      <c r="AA281" t="str">
        <f t="shared" si="14"/>
        <v>0 0</v>
      </c>
      <c r="AB281" s="1">
        <f>'sortie (10)'!AH18</f>
        <v>0</v>
      </c>
      <c r="AC281" s="1">
        <f>'sortie (10)'!AM18</f>
        <v>0</v>
      </c>
      <c r="AD281" s="1">
        <f>'sortie (10)'!AR18</f>
        <v>0</v>
      </c>
    </row>
    <row r="282" spans="23:30" x14ac:dyDescent="0.25">
      <c r="W282" t="str">
        <f>'sortie (10)'!$D$2</f>
        <v>Bourges</v>
      </c>
      <c r="X282" s="155">
        <f>'sortie (10)'!$D$3</f>
        <v>37684</v>
      </c>
      <c r="Y282">
        <f>'sortie (10)'!C19</f>
        <v>0</v>
      </c>
      <c r="Z282">
        <f>'sortie (10)'!D19</f>
        <v>0</v>
      </c>
      <c r="AA282" t="str">
        <f t="shared" si="14"/>
        <v>0 0</v>
      </c>
      <c r="AB282" s="1">
        <f>'sortie (10)'!AH19</f>
        <v>0</v>
      </c>
      <c r="AC282" s="1">
        <f>'sortie (10)'!AM19</f>
        <v>0</v>
      </c>
      <c r="AD282" s="1">
        <f>'sortie (10)'!AR19</f>
        <v>0</v>
      </c>
    </row>
    <row r="283" spans="23:30" x14ac:dyDescent="0.25">
      <c r="W283" t="str">
        <f>'sortie (10)'!$D$2</f>
        <v>Bourges</v>
      </c>
      <c r="X283" s="155">
        <f>'sortie (10)'!$D$3</f>
        <v>37684</v>
      </c>
      <c r="Y283">
        <f>'sortie (10)'!C20</f>
        <v>0</v>
      </c>
      <c r="Z283">
        <f>'sortie (10)'!D20</f>
        <v>0</v>
      </c>
      <c r="AA283" t="str">
        <f t="shared" si="14"/>
        <v>0 0</v>
      </c>
      <c r="AB283" s="1">
        <f>'sortie (10)'!AH20</f>
        <v>0</v>
      </c>
      <c r="AC283" s="1">
        <f>'sortie (10)'!AM20</f>
        <v>0</v>
      </c>
      <c r="AD283" s="1">
        <f>'sortie (10)'!AR20</f>
        <v>0</v>
      </c>
    </row>
    <row r="284" spans="23:30" x14ac:dyDescent="0.25">
      <c r="W284" t="str">
        <f>'sortie (10)'!$D$2</f>
        <v>Bourges</v>
      </c>
      <c r="X284" s="155">
        <f>'sortie (10)'!$D$3</f>
        <v>37684</v>
      </c>
      <c r="Y284">
        <f>'sortie (10)'!C21</f>
        <v>0</v>
      </c>
      <c r="Z284">
        <f>'sortie (10)'!D21</f>
        <v>0</v>
      </c>
      <c r="AA284" t="str">
        <f t="shared" si="14"/>
        <v>0 0</v>
      </c>
      <c r="AB284" s="1">
        <f>'sortie (10)'!AH21</f>
        <v>0</v>
      </c>
      <c r="AC284" s="1">
        <f>'sortie (10)'!AM21</f>
        <v>0</v>
      </c>
      <c r="AD284" s="1">
        <f>'sortie (10)'!AR21</f>
        <v>0</v>
      </c>
    </row>
    <row r="285" spans="23:30" x14ac:dyDescent="0.25">
      <c r="W285" t="str">
        <f>'sortie (10)'!$D$2</f>
        <v>Bourges</v>
      </c>
      <c r="X285" s="155">
        <f>'sortie (10)'!$D$3</f>
        <v>37684</v>
      </c>
      <c r="Y285">
        <f>'sortie (10)'!C22</f>
        <v>0</v>
      </c>
      <c r="Z285">
        <f>'sortie (10)'!D22</f>
        <v>0</v>
      </c>
      <c r="AA285" t="str">
        <f t="shared" si="14"/>
        <v>0 0</v>
      </c>
      <c r="AB285" s="1">
        <f>'sortie (10)'!AH22</f>
        <v>0</v>
      </c>
      <c r="AC285" s="1">
        <f>'sortie (10)'!AM22</f>
        <v>0</v>
      </c>
      <c r="AD285" s="1">
        <f>'sortie (10)'!AR22</f>
        <v>0</v>
      </c>
    </row>
    <row r="286" spans="23:30" x14ac:dyDescent="0.25">
      <c r="W286" t="str">
        <f>'sortie (10)'!$D$2</f>
        <v>Bourges</v>
      </c>
      <c r="X286" s="155">
        <f>'sortie (10)'!$D$3</f>
        <v>37684</v>
      </c>
      <c r="Y286">
        <f>'sortie (10)'!C23</f>
        <v>0</v>
      </c>
      <c r="Z286">
        <f>'sortie (10)'!D23</f>
        <v>0</v>
      </c>
      <c r="AA286" t="str">
        <f t="shared" si="14"/>
        <v>0 0</v>
      </c>
      <c r="AB286" s="179">
        <f>'sortie (10)'!AH23</f>
        <v>0</v>
      </c>
      <c r="AC286" s="179">
        <f>'sortie (10)'!AM23</f>
        <v>0</v>
      </c>
      <c r="AD286" s="179">
        <f>'sortie (10)'!AR23</f>
        <v>0</v>
      </c>
    </row>
    <row r="287" spans="23:30" x14ac:dyDescent="0.25">
      <c r="W287" t="str">
        <f>'sortie (10)'!$D$2</f>
        <v>Bourges</v>
      </c>
      <c r="X287" s="155">
        <f>'sortie (10)'!$D$3</f>
        <v>37684</v>
      </c>
      <c r="Y287">
        <f>'sortie (10)'!C24</f>
        <v>0</v>
      </c>
      <c r="Z287">
        <f>'sortie (10)'!D24</f>
        <v>0</v>
      </c>
      <c r="AA287" t="str">
        <f t="shared" si="14"/>
        <v>0 0</v>
      </c>
      <c r="AB287" s="1">
        <f>'sortie (10)'!AH24</f>
        <v>0</v>
      </c>
      <c r="AC287" s="1">
        <f>'sortie (10)'!AM24</f>
        <v>0</v>
      </c>
      <c r="AD287" s="1">
        <f>'sortie (10)'!AR24</f>
        <v>0</v>
      </c>
    </row>
    <row r="288" spans="23:30" x14ac:dyDescent="0.25">
      <c r="W288" t="str">
        <f>'sortie (10)'!$D$2</f>
        <v>Bourges</v>
      </c>
      <c r="X288" s="155">
        <f>'sortie (10)'!$D$3</f>
        <v>37684</v>
      </c>
      <c r="Y288">
        <f>'sortie (10)'!C25</f>
        <v>0</v>
      </c>
      <c r="Z288">
        <f>'sortie (10)'!D25</f>
        <v>0</v>
      </c>
      <c r="AA288" t="str">
        <f t="shared" si="14"/>
        <v>0 0</v>
      </c>
      <c r="AB288" s="1">
        <f>'sortie (10)'!AH25</f>
        <v>0</v>
      </c>
      <c r="AC288" s="1">
        <f>'sortie (10)'!AM25</f>
        <v>0</v>
      </c>
      <c r="AD288" s="1">
        <f>'sortie (10)'!AR25</f>
        <v>0</v>
      </c>
    </row>
    <row r="289" spans="23:30" x14ac:dyDescent="0.25">
      <c r="W289" t="str">
        <f>'sortie (10)'!$D$2</f>
        <v>Bourges</v>
      </c>
      <c r="X289" s="155">
        <f>'sortie (10)'!$D$3</f>
        <v>37684</v>
      </c>
      <c r="Y289">
        <f>'sortie (10)'!C26</f>
        <v>0</v>
      </c>
      <c r="Z289">
        <f>'sortie (10)'!D26</f>
        <v>0</v>
      </c>
      <c r="AA289" t="str">
        <f t="shared" si="14"/>
        <v>0 0</v>
      </c>
      <c r="AB289" s="1">
        <f>'sortie (10)'!AH26</f>
        <v>0</v>
      </c>
      <c r="AC289" s="1">
        <f>'sortie (10)'!AM26</f>
        <v>0</v>
      </c>
      <c r="AD289" s="1">
        <f>'sortie (10)'!AR26</f>
        <v>0</v>
      </c>
    </row>
    <row r="290" spans="23:30" x14ac:dyDescent="0.25">
      <c r="W290" t="str">
        <f>'sortie (10)'!$D$2</f>
        <v>Bourges</v>
      </c>
      <c r="X290" s="155">
        <f>'sortie (10)'!$D$3</f>
        <v>37684</v>
      </c>
      <c r="Y290">
        <f>'sortie (10)'!C27</f>
        <v>0</v>
      </c>
      <c r="Z290">
        <f>'sortie (10)'!D27</f>
        <v>0</v>
      </c>
      <c r="AA290" t="str">
        <f t="shared" si="14"/>
        <v>0 0</v>
      </c>
      <c r="AB290" s="1">
        <f>'sortie (10)'!AH27</f>
        <v>0</v>
      </c>
      <c r="AC290" s="1">
        <f>'sortie (10)'!AM27</f>
        <v>0</v>
      </c>
      <c r="AD290" s="1">
        <f>'sortie (10)'!AR27</f>
        <v>0</v>
      </c>
    </row>
    <row r="291" spans="23:30" x14ac:dyDescent="0.25">
      <c r="W291" t="str">
        <f>'sortie (10)'!$D$2</f>
        <v>Bourges</v>
      </c>
      <c r="X291" s="155">
        <f>'sortie (10)'!$D$3</f>
        <v>37684</v>
      </c>
      <c r="Y291">
        <f>'sortie (10)'!C28</f>
        <v>0</v>
      </c>
      <c r="Z291">
        <f>'sortie (10)'!D28</f>
        <v>0</v>
      </c>
      <c r="AA291" t="str">
        <f t="shared" si="14"/>
        <v>0 0</v>
      </c>
      <c r="AB291" s="1">
        <f>'sortie (10)'!AH28</f>
        <v>0</v>
      </c>
      <c r="AC291" s="1">
        <f>'sortie (10)'!AM28</f>
        <v>0</v>
      </c>
      <c r="AD291" s="1">
        <f>'sortie (10)'!AR28</f>
        <v>0</v>
      </c>
    </row>
    <row r="292" spans="23:30" x14ac:dyDescent="0.25">
      <c r="W292" t="str">
        <f>'sortie (10)'!$D$2</f>
        <v>Bourges</v>
      </c>
      <c r="X292" s="155">
        <f>'sortie (10)'!$D$3</f>
        <v>37684</v>
      </c>
      <c r="Y292">
        <f>'sortie (10)'!C29</f>
        <v>0</v>
      </c>
      <c r="Z292">
        <f>'sortie (10)'!D29</f>
        <v>0</v>
      </c>
      <c r="AA292" t="str">
        <f t="shared" si="14"/>
        <v>0 0</v>
      </c>
      <c r="AB292" s="1">
        <f>'sortie (10)'!AH29</f>
        <v>0</v>
      </c>
      <c r="AC292" s="1">
        <f>'sortie (10)'!AM29</f>
        <v>0</v>
      </c>
      <c r="AD292" s="1">
        <f>'sortie (10)'!AR29</f>
        <v>0</v>
      </c>
    </row>
    <row r="293" spans="23:30" x14ac:dyDescent="0.25">
      <c r="W293" t="str">
        <f>'sortie (10)'!$D$2</f>
        <v>Bourges</v>
      </c>
      <c r="X293" s="155">
        <f>'sortie (10)'!$D$3</f>
        <v>37684</v>
      </c>
      <c r="Y293">
        <f>'sortie (10)'!C30</f>
        <v>0</v>
      </c>
      <c r="Z293">
        <f>'sortie (10)'!D30</f>
        <v>0</v>
      </c>
      <c r="AA293" t="str">
        <f t="shared" si="14"/>
        <v>0 0</v>
      </c>
      <c r="AB293" s="1">
        <f>'sortie (10)'!AH30</f>
        <v>0</v>
      </c>
      <c r="AC293" s="1">
        <f>'sortie (10)'!AM30</f>
        <v>0</v>
      </c>
      <c r="AD293" s="1">
        <f>'sortie (10)'!AR30</f>
        <v>0</v>
      </c>
    </row>
    <row r="294" spans="23:30" x14ac:dyDescent="0.25">
      <c r="W294" t="str">
        <f>'sortie (10)'!$D$2</f>
        <v>Bourges</v>
      </c>
      <c r="X294" s="155">
        <f>'sortie (10)'!$D$3</f>
        <v>37684</v>
      </c>
      <c r="Y294">
        <f>'sortie (10)'!C31</f>
        <v>0</v>
      </c>
      <c r="Z294">
        <f>'sortie (10)'!D31</f>
        <v>0</v>
      </c>
      <c r="AA294" t="str">
        <f t="shared" si="14"/>
        <v>0 0</v>
      </c>
      <c r="AB294" s="1">
        <f>'sortie (10)'!AH31</f>
        <v>0</v>
      </c>
      <c r="AC294" s="1">
        <f>'sortie (10)'!AM31</f>
        <v>0</v>
      </c>
      <c r="AD294" s="1">
        <f>'sortie (10)'!AR31</f>
        <v>0</v>
      </c>
    </row>
    <row r="295" spans="23:30" x14ac:dyDescent="0.25">
      <c r="W295" t="str">
        <f>'sortie (10)'!$D$2</f>
        <v>Bourges</v>
      </c>
      <c r="X295" s="155">
        <f>'sortie (10)'!$D$3</f>
        <v>37684</v>
      </c>
      <c r="Y295">
        <f>'sortie (10)'!C32</f>
        <v>0</v>
      </c>
      <c r="Z295">
        <f>'sortie (10)'!D32</f>
        <v>0</v>
      </c>
      <c r="AA295" t="str">
        <f t="shared" si="14"/>
        <v>0 0</v>
      </c>
      <c r="AB295" s="1">
        <f>'sortie (10)'!AH32</f>
        <v>0</v>
      </c>
      <c r="AC295" s="1">
        <f>'sortie (10)'!AM32</f>
        <v>0</v>
      </c>
      <c r="AD295" s="1">
        <f>'sortie (10)'!AR32</f>
        <v>0</v>
      </c>
    </row>
    <row r="296" spans="23:30" x14ac:dyDescent="0.25">
      <c r="W296" t="str">
        <f>'sortie (10)'!$D$2</f>
        <v>Bourges</v>
      </c>
      <c r="X296" s="155">
        <f>'sortie (10)'!$D$3</f>
        <v>37684</v>
      </c>
      <c r="Y296">
        <f>'sortie (10)'!C33</f>
        <v>0</v>
      </c>
      <c r="Z296">
        <f>'sortie (10)'!D33</f>
        <v>0</v>
      </c>
      <c r="AA296" t="str">
        <f t="shared" si="14"/>
        <v>0 0</v>
      </c>
      <c r="AB296" s="1">
        <f>'sortie (10)'!AH33</f>
        <v>0</v>
      </c>
      <c r="AC296" s="1">
        <f>'sortie (10)'!AM33</f>
        <v>0</v>
      </c>
      <c r="AD296" s="1">
        <f>'sortie (10)'!AR33</f>
        <v>0</v>
      </c>
    </row>
    <row r="297" spans="23:30" x14ac:dyDescent="0.25">
      <c r="W297" t="str">
        <f>'sortie (10)'!$D$2</f>
        <v>Bourges</v>
      </c>
      <c r="X297" s="155">
        <f>'sortie (10)'!$D$3</f>
        <v>37684</v>
      </c>
      <c r="Y297">
        <f>'sortie (10)'!C34</f>
        <v>0</v>
      </c>
      <c r="Z297">
        <f>'sortie (10)'!D34</f>
        <v>0</v>
      </c>
      <c r="AA297" t="str">
        <f t="shared" si="14"/>
        <v>0 0</v>
      </c>
      <c r="AB297" s="1">
        <f>'sortie (10)'!AH34</f>
        <v>0</v>
      </c>
      <c r="AC297" s="1">
        <f>'sortie (10)'!AM34</f>
        <v>0</v>
      </c>
      <c r="AD297" s="1">
        <f>'sortie (10)'!AR34</f>
        <v>0</v>
      </c>
    </row>
    <row r="298" spans="23:30" x14ac:dyDescent="0.25">
      <c r="W298" t="str">
        <f>'sortie (10)'!$D$2</f>
        <v>Bourges</v>
      </c>
      <c r="X298" s="155">
        <f>'sortie (10)'!$D$3</f>
        <v>37684</v>
      </c>
      <c r="Y298">
        <f>'sortie (10)'!C35</f>
        <v>0</v>
      </c>
      <c r="Z298">
        <f>'sortie (10)'!D35</f>
        <v>0</v>
      </c>
      <c r="AA298" t="str">
        <f t="shared" si="14"/>
        <v>0 0</v>
      </c>
      <c r="AB298" s="1">
        <f>'sortie (10)'!AH35</f>
        <v>0</v>
      </c>
      <c r="AC298" s="1">
        <f>'sortie (10)'!AM35</f>
        <v>0</v>
      </c>
      <c r="AD298" s="1">
        <f>'sortie (10)'!AR35</f>
        <v>0</v>
      </c>
    </row>
    <row r="299" spans="23:30" x14ac:dyDescent="0.25">
      <c r="W299" t="str">
        <f>'sortie (10)'!$D$2</f>
        <v>Bourges</v>
      </c>
      <c r="X299" s="155">
        <f>'sortie (10)'!$D$3</f>
        <v>37684</v>
      </c>
      <c r="Y299">
        <f>'sortie (10)'!C36</f>
        <v>0</v>
      </c>
      <c r="Z299">
        <f>'sortie (10)'!D36</f>
        <v>0</v>
      </c>
      <c r="AA299" t="str">
        <f t="shared" si="14"/>
        <v>0 0</v>
      </c>
      <c r="AB299" s="1">
        <f>'sortie (10)'!AH36</f>
        <v>0</v>
      </c>
      <c r="AC299" s="1">
        <f>'sortie (10)'!AM36</f>
        <v>0</v>
      </c>
      <c r="AD299" s="1">
        <f>'sortie (10)'!AR36</f>
        <v>0</v>
      </c>
    </row>
    <row r="300" spans="23:30" x14ac:dyDescent="0.25">
      <c r="W300" t="str">
        <f>'sortie (10)'!$D$2</f>
        <v>Bourges</v>
      </c>
      <c r="X300" s="155">
        <f>'sortie (10)'!$D$3</f>
        <v>37684</v>
      </c>
      <c r="Y300">
        <f>'sortie (10)'!C37</f>
        <v>0</v>
      </c>
      <c r="Z300">
        <f>'sortie (10)'!D37</f>
        <v>0</v>
      </c>
      <c r="AA300" t="str">
        <f t="shared" si="14"/>
        <v>0 0</v>
      </c>
      <c r="AB300" s="1">
        <f>'sortie (10)'!AH37</f>
        <v>0</v>
      </c>
      <c r="AC300" s="1">
        <f>'sortie (10)'!AM37</f>
        <v>0</v>
      </c>
      <c r="AD300" s="1">
        <f>'sortie (10)'!AR37</f>
        <v>0</v>
      </c>
    </row>
    <row r="301" spans="23:30" x14ac:dyDescent="0.25">
      <c r="W301" t="str">
        <f>'sortie (10)'!$D$2</f>
        <v>Bourges</v>
      </c>
      <c r="X301" s="155">
        <f>'sortie (10)'!$D$3</f>
        <v>37684</v>
      </c>
      <c r="Y301">
        <f>'sortie (10)'!C38</f>
        <v>0</v>
      </c>
      <c r="Z301">
        <f>'sortie (10)'!D38</f>
        <v>0</v>
      </c>
      <c r="AA301" t="str">
        <f t="shared" si="14"/>
        <v>0 0</v>
      </c>
      <c r="AB301" s="1">
        <f>'sortie (10)'!AH38</f>
        <v>0</v>
      </c>
      <c r="AC301" s="1">
        <f>'sortie (10)'!AM38</f>
        <v>0</v>
      </c>
      <c r="AD301" s="1">
        <f>'sortie (10)'!AR38</f>
        <v>0</v>
      </c>
    </row>
    <row r="302" spans="23:30" x14ac:dyDescent="0.25">
      <c r="W302" t="str">
        <f>'sortie (10)'!$D$2</f>
        <v>Bourges</v>
      </c>
      <c r="X302" s="155">
        <f>'sortie (10)'!$D$3</f>
        <v>37684</v>
      </c>
      <c r="Y302">
        <f>'sortie (10)'!C39</f>
        <v>0</v>
      </c>
      <c r="Z302">
        <f>'sortie (10)'!D39</f>
        <v>0</v>
      </c>
      <c r="AA302" t="str">
        <f t="shared" si="14"/>
        <v>0 0</v>
      </c>
      <c r="AB302" s="1">
        <f>'sortie (10)'!AH39</f>
        <v>0</v>
      </c>
      <c r="AC302" s="1">
        <f>'sortie (10)'!AM39</f>
        <v>0</v>
      </c>
      <c r="AD302" s="1">
        <f>'sortie (10)'!AR39</f>
        <v>0</v>
      </c>
    </row>
    <row r="303" spans="23:30" x14ac:dyDescent="0.25">
      <c r="W303" t="str">
        <f>'sortie (10)'!$D$2</f>
        <v>Bourges</v>
      </c>
      <c r="X303" s="155">
        <f>'sortie (10)'!$D$3</f>
        <v>37684</v>
      </c>
      <c r="Y303">
        <f>'sortie (10)'!C40</f>
        <v>0</v>
      </c>
      <c r="Z303">
        <f>'sortie (10)'!D40</f>
        <v>0</v>
      </c>
      <c r="AA303" t="str">
        <f t="shared" si="14"/>
        <v>0 0</v>
      </c>
      <c r="AB303" s="1">
        <f>'sortie (10)'!AH40</f>
        <v>0</v>
      </c>
      <c r="AC303" s="1">
        <f>'sortie (10)'!AM40</f>
        <v>0</v>
      </c>
      <c r="AD303" s="1">
        <f>'sortie (10)'!AR40</f>
        <v>0</v>
      </c>
    </row>
  </sheetData>
  <mergeCells count="1">
    <mergeCell ref="AB2:AD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ABD4-A176-48EA-9D87-3C6D7F1FCF89}">
  <sheetPr codeName="Feuil1"/>
  <dimension ref="B1:AR778"/>
  <sheetViews>
    <sheetView showGridLines="0" zoomScale="60" zoomScaleNormal="60" workbookViewId="0">
      <selection activeCell="E24" sqref="E24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8.5703125" customWidth="1"/>
    <col min="17" max="25" width="8.5703125" customWidth="1"/>
    <col min="28" max="28" width="10.85546875" customWidth="1"/>
    <col min="29" max="29" width="7.140625" customWidth="1"/>
    <col min="30" max="33" width="9.42578125" customWidth="1"/>
    <col min="34" max="44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6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44989</v>
      </c>
      <c r="E3" s="21"/>
      <c r="F3" s="189" t="s">
        <v>106</v>
      </c>
      <c r="G3" s="203"/>
      <c r="H3" s="205"/>
      <c r="I3" s="203"/>
      <c r="J3" s="205"/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/>
      <c r="J4" s="187"/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/>
      <c r="H5" s="188"/>
      <c r="I5" s="204"/>
      <c r="J5" s="1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/>
      <c r="H6" s="187"/>
      <c r="I6" s="193"/>
      <c r="J6" s="18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 t="s">
        <v>60</v>
      </c>
      <c r="D11" s="206" t="s">
        <v>61</v>
      </c>
      <c r="E11" s="51">
        <v>9.4</v>
      </c>
      <c r="F11" s="207"/>
      <c r="G11" s="208">
        <v>4</v>
      </c>
      <c r="H11" s="209">
        <v>3</v>
      </c>
      <c r="I11" s="209">
        <v>7</v>
      </c>
      <c r="J11" s="209">
        <v>3</v>
      </c>
      <c r="K11" s="209">
        <v>3</v>
      </c>
      <c r="L11" s="209">
        <v>5</v>
      </c>
      <c r="M11" s="209">
        <v>3</v>
      </c>
      <c r="N11" s="209">
        <v>5</v>
      </c>
      <c r="O11" s="210">
        <v>5</v>
      </c>
      <c r="P11" s="56">
        <f t="shared" ref="P11:P28" si="0">SUM(G11:O11)</f>
        <v>38</v>
      </c>
      <c r="Q11" s="57">
        <v>4</v>
      </c>
      <c r="R11" s="54">
        <v>4</v>
      </c>
      <c r="S11" s="54">
        <v>4</v>
      </c>
      <c r="T11" s="54">
        <v>6</v>
      </c>
      <c r="U11" s="54">
        <v>4</v>
      </c>
      <c r="V11" s="54">
        <v>5</v>
      </c>
      <c r="W11" s="54">
        <v>4</v>
      </c>
      <c r="X11" s="54">
        <v>5</v>
      </c>
      <c r="Y11" s="55">
        <v>5</v>
      </c>
      <c r="Z11" s="58">
        <f t="shared" ref="Z11:Z40" si="1">SUM(Q11:Y11)</f>
        <v>41</v>
      </c>
      <c r="AA11" s="59">
        <f t="shared" ref="AA11:AA40" si="2">SUM(P11+Z11)</f>
        <v>79</v>
      </c>
      <c r="AB11" s="199" t="s">
        <v>105</v>
      </c>
      <c r="AC11" s="200" t="s">
        <v>95</v>
      </c>
      <c r="AD11" s="2"/>
      <c r="AE11" s="60">
        <f>$AA$97</f>
        <v>37</v>
      </c>
      <c r="AF11" s="60">
        <f>RANK(AE11,AE$11:AE$40,0)+COUNTIF(AE11:$AE$11,AE11)-1</f>
        <v>4</v>
      </c>
      <c r="AG11" s="60">
        <f>RANK(AE11,AE$11:AE$40,0)</f>
        <v>4</v>
      </c>
      <c r="AH11" s="60">
        <f>IF(ISBLANK($C11),0,1)*INDEX('Allocation Points'!$B$3:$AG$32,AG11,COUNTIF(AG$11:AG$40,AG11)+2)</f>
        <v>15</v>
      </c>
      <c r="AI11" s="68"/>
      <c r="AJ11" s="60">
        <f>AA98</f>
        <v>29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30</v>
      </c>
      <c r="AN11" s="68"/>
      <c r="AO11" s="60">
        <f>AA96</f>
        <v>79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30</v>
      </c>
    </row>
    <row r="12" spans="2:44" x14ac:dyDescent="0.25">
      <c r="B12" s="61">
        <v>2</v>
      </c>
      <c r="C12" s="7" t="s">
        <v>74</v>
      </c>
      <c r="D12" s="10" t="s">
        <v>59</v>
      </c>
      <c r="E12" s="51">
        <v>15.3</v>
      </c>
      <c r="F12" s="52"/>
      <c r="G12" s="53">
        <v>5</v>
      </c>
      <c r="H12" s="54">
        <v>5</v>
      </c>
      <c r="I12" s="54">
        <v>5</v>
      </c>
      <c r="J12" s="54">
        <v>3</v>
      </c>
      <c r="K12" s="54">
        <v>3</v>
      </c>
      <c r="L12" s="54">
        <v>10</v>
      </c>
      <c r="M12" s="54">
        <v>4</v>
      </c>
      <c r="N12" s="54">
        <v>6</v>
      </c>
      <c r="O12" s="55">
        <v>4</v>
      </c>
      <c r="P12" s="56">
        <f t="shared" si="0"/>
        <v>45</v>
      </c>
      <c r="Q12" s="57">
        <v>5</v>
      </c>
      <c r="R12" s="54">
        <v>4</v>
      </c>
      <c r="S12" s="54">
        <v>3</v>
      </c>
      <c r="T12" s="54">
        <v>4</v>
      </c>
      <c r="U12" s="54">
        <v>4</v>
      </c>
      <c r="V12" s="54">
        <v>5</v>
      </c>
      <c r="W12" s="54">
        <v>4</v>
      </c>
      <c r="X12" s="54">
        <v>7</v>
      </c>
      <c r="Y12" s="55">
        <v>6</v>
      </c>
      <c r="Z12" s="62">
        <f t="shared" si="1"/>
        <v>42</v>
      </c>
      <c r="AA12" s="63">
        <f t="shared" si="2"/>
        <v>87</v>
      </c>
      <c r="AB12" s="201" t="s">
        <v>105</v>
      </c>
      <c r="AC12" s="202" t="s">
        <v>95</v>
      </c>
      <c r="AE12" s="64">
        <f>$AA$120</f>
        <v>38</v>
      </c>
      <c r="AF12" s="4">
        <f>RANK(AE12,AE$11:AE$40,0)+COUNTIF(AE$11:$AE12,AE12)-1</f>
        <v>3</v>
      </c>
      <c r="AG12" s="4">
        <f t="shared" ref="AG12:AG40" si="3">RANK(AE12,AE$11:AE$40,0)</f>
        <v>3</v>
      </c>
      <c r="AH12" s="4">
        <f>IF(ISBLANK($C12),0,1)*INDEX('Allocation Points'!$B$3:$AG$32,AG12,COUNTIF(AG$11:AG$40,AG12)+2)</f>
        <v>20</v>
      </c>
      <c r="AI12" s="68"/>
      <c r="AJ12" s="64">
        <f>AA121</f>
        <v>24</v>
      </c>
      <c r="AK12" s="4">
        <f>RANK(AJ12,AJ$11:AJ$40,0)+COUNTIF(AJ$11:$AJ12,AJ12)-1</f>
        <v>2</v>
      </c>
      <c r="AL12" s="4">
        <f t="shared" ref="AL12:AL40" si="4">RANK(AJ12,AJ$11:AJ$40,0)</f>
        <v>2</v>
      </c>
      <c r="AM12" s="4">
        <f>IF(ISBLANK($C12),0,1)*INDEX('Allocation Points'!$B$3:$AG$32,AL12,COUNTIF(AL$11:AL$40,AL12)+2)</f>
        <v>25</v>
      </c>
      <c r="AN12" s="68"/>
      <c r="AO12" s="64">
        <f>AA119</f>
        <v>87</v>
      </c>
      <c r="AP12" s="4">
        <f>RANK(AO12,AO$11:AO$40,1)+COUNTIF(AO$11:$AO12,AO12)-1</f>
        <v>2</v>
      </c>
      <c r="AQ12" s="4">
        <f t="shared" ref="AQ12:AQ40" si="5">RANK(AO12,AO$11:AO$40,1)</f>
        <v>2</v>
      </c>
      <c r="AR12" s="4">
        <f>IF(ISBLANK($C12),0,1)*INDEX('Allocation Points'!$B$3:$AG$32,AQ12,COUNTIF(AQ$11:AQ$40,AQ12)+2)</f>
        <v>25</v>
      </c>
    </row>
    <row r="13" spans="2:44" x14ac:dyDescent="0.25">
      <c r="B13" s="61">
        <v>3</v>
      </c>
      <c r="C13" s="7" t="s">
        <v>64</v>
      </c>
      <c r="D13" s="9" t="s">
        <v>65</v>
      </c>
      <c r="E13" s="51">
        <v>16.8</v>
      </c>
      <c r="F13" s="52"/>
      <c r="G13" s="53">
        <v>4</v>
      </c>
      <c r="H13" s="54">
        <v>4</v>
      </c>
      <c r="I13" s="54">
        <v>6</v>
      </c>
      <c r="J13" s="54">
        <v>5</v>
      </c>
      <c r="K13" s="54">
        <v>4</v>
      </c>
      <c r="L13" s="54">
        <v>5</v>
      </c>
      <c r="M13" s="54">
        <v>3</v>
      </c>
      <c r="N13" s="54">
        <v>6</v>
      </c>
      <c r="O13" s="55">
        <v>3</v>
      </c>
      <c r="P13" s="56">
        <f t="shared" si="0"/>
        <v>40</v>
      </c>
      <c r="Q13" s="57">
        <v>6</v>
      </c>
      <c r="R13" s="54">
        <v>6</v>
      </c>
      <c r="S13" s="54">
        <v>5</v>
      </c>
      <c r="T13" s="54">
        <v>5</v>
      </c>
      <c r="U13" s="54">
        <v>5</v>
      </c>
      <c r="V13" s="54">
        <v>6</v>
      </c>
      <c r="W13" s="54">
        <v>5</v>
      </c>
      <c r="X13" s="54">
        <v>6</v>
      </c>
      <c r="Y13" s="55">
        <v>5</v>
      </c>
      <c r="Z13" s="62">
        <f t="shared" si="1"/>
        <v>49</v>
      </c>
      <c r="AA13" s="63">
        <f t="shared" si="2"/>
        <v>89</v>
      </c>
      <c r="AB13" s="201" t="s">
        <v>105</v>
      </c>
      <c r="AC13" s="202" t="s">
        <v>95</v>
      </c>
      <c r="AD13" s="2"/>
      <c r="AE13" s="64">
        <f>$AA$143</f>
        <v>35</v>
      </c>
      <c r="AF13" s="4">
        <f>RANK(AE13,AE$11:AE$40,0)+COUNTIF(AE$11:$AE13,AE13)-1</f>
        <v>6</v>
      </c>
      <c r="AG13" s="4">
        <f t="shared" si="3"/>
        <v>6</v>
      </c>
      <c r="AH13" s="4">
        <f>IF(ISBLANK($C13),0,1)*INDEX('Allocation Points'!$B$3:$AG$32,AG13,COUNTIF(AG$11:AG$40,AG13)+2)</f>
        <v>8</v>
      </c>
      <c r="AI13" s="68"/>
      <c r="AJ13" s="64">
        <f>AA144</f>
        <v>19</v>
      </c>
      <c r="AK13" s="4">
        <f>RANK(AJ13,AJ$11:AJ$40,0)+COUNTIF(AJ$11:$AJ13,AJ13)-1</f>
        <v>4</v>
      </c>
      <c r="AL13" s="4">
        <f t="shared" si="4"/>
        <v>4</v>
      </c>
      <c r="AM13" s="4">
        <f>IF(ISBLANK($C13),0,1)*INDEX('Allocation Points'!$B$3:$AG$32,AL13,COUNTIF(AL$11:AL$40,AL13)+2)</f>
        <v>11</v>
      </c>
      <c r="AN13" s="68"/>
      <c r="AO13" s="64">
        <f>AA142</f>
        <v>89</v>
      </c>
      <c r="AP13" s="4">
        <f>RANK(AO13,AO$11:AO$40,1)+COUNTIF(AO$11:$AO13,AO13)-1</f>
        <v>3</v>
      </c>
      <c r="AQ13" s="4">
        <f t="shared" si="5"/>
        <v>3</v>
      </c>
      <c r="AR13" s="4">
        <f>IF(ISBLANK($C13),0,1)*INDEX('Allocation Points'!$B$3:$AG$32,AQ13,COUNTIF(AQ$11:AQ$40,AQ13)+2)</f>
        <v>17</v>
      </c>
    </row>
    <row r="14" spans="2:44" x14ac:dyDescent="0.25">
      <c r="B14" s="61">
        <v>4</v>
      </c>
      <c r="C14" s="11" t="s">
        <v>58</v>
      </c>
      <c r="D14" s="9" t="s">
        <v>111</v>
      </c>
      <c r="E14" s="51">
        <v>8.1</v>
      </c>
      <c r="F14" s="52"/>
      <c r="G14" s="53">
        <v>5</v>
      </c>
      <c r="H14" s="54">
        <v>4</v>
      </c>
      <c r="I14" s="54">
        <v>6</v>
      </c>
      <c r="J14" s="54">
        <v>6</v>
      </c>
      <c r="K14" s="54">
        <v>3</v>
      </c>
      <c r="L14" s="54">
        <v>9</v>
      </c>
      <c r="M14" s="54">
        <v>4</v>
      </c>
      <c r="N14" s="54">
        <v>5</v>
      </c>
      <c r="O14" s="55">
        <v>6</v>
      </c>
      <c r="P14" s="56">
        <f t="shared" si="0"/>
        <v>48</v>
      </c>
      <c r="Q14" s="57">
        <v>5</v>
      </c>
      <c r="R14" s="54">
        <v>5</v>
      </c>
      <c r="S14" s="54">
        <v>3</v>
      </c>
      <c r="T14" s="54">
        <v>6</v>
      </c>
      <c r="U14" s="54">
        <v>4</v>
      </c>
      <c r="V14" s="54">
        <v>4</v>
      </c>
      <c r="W14" s="54">
        <v>4</v>
      </c>
      <c r="X14" s="54">
        <v>5</v>
      </c>
      <c r="Y14" s="55">
        <v>5</v>
      </c>
      <c r="Z14" s="62">
        <f t="shared" si="1"/>
        <v>41</v>
      </c>
      <c r="AA14" s="63">
        <f t="shared" si="2"/>
        <v>89</v>
      </c>
      <c r="AB14" s="201" t="s">
        <v>105</v>
      </c>
      <c r="AC14" s="202" t="s">
        <v>95</v>
      </c>
      <c r="AE14" s="64">
        <f>$AA$166</f>
        <v>27</v>
      </c>
      <c r="AF14" s="4">
        <f>RANK(AE14,AE$11:AE$40,0)+COUNTIF(AE$11:$AE14,AE14)-1</f>
        <v>14</v>
      </c>
      <c r="AG14" s="4">
        <f t="shared" si="3"/>
        <v>14</v>
      </c>
      <c r="AH14" s="4">
        <f>IF(ISBLANK($C14),0,1)*INDEX('Allocation Points'!$B$3:$AG$32,AG14,COUNTIF(AG$11:AG$40,AG14)+2)</f>
        <v>1</v>
      </c>
      <c r="AI14" s="68"/>
      <c r="AJ14" s="64">
        <f>AA167</f>
        <v>22</v>
      </c>
      <c r="AK14" s="4">
        <f>RANK(AJ14,AJ$11:AJ$40,0)+COUNTIF(AJ$11:$AJ14,AJ14)-1</f>
        <v>3</v>
      </c>
      <c r="AL14" s="4">
        <f t="shared" si="4"/>
        <v>3</v>
      </c>
      <c r="AM14" s="4">
        <f>IF(ISBLANK($C14),0,1)*INDEX('Allocation Points'!$B$3:$AG$32,AL14,COUNTIF(AL$11:AL$40,AL14)+2)</f>
        <v>20</v>
      </c>
      <c r="AN14" s="68"/>
      <c r="AO14" s="64">
        <f>AA165</f>
        <v>89</v>
      </c>
      <c r="AP14" s="4">
        <f>RANK(AO14,AO$11:AO$40,1)+COUNTIF(AO$11:$AO14,AO14)-1</f>
        <v>4</v>
      </c>
      <c r="AQ14" s="4">
        <f t="shared" si="5"/>
        <v>3</v>
      </c>
      <c r="AR14" s="4">
        <f>IF(ISBLANK($C14),0,1)*INDEX('Allocation Points'!$B$3:$AG$32,AQ14,COUNTIF(AQ$11:AQ$40,AQ14)+2)</f>
        <v>17</v>
      </c>
    </row>
    <row r="15" spans="2:44" x14ac:dyDescent="0.25">
      <c r="B15" s="61">
        <v>5</v>
      </c>
      <c r="C15" s="7" t="s">
        <v>75</v>
      </c>
      <c r="D15" s="12" t="s">
        <v>76</v>
      </c>
      <c r="E15" s="51">
        <v>17.8</v>
      </c>
      <c r="F15" s="52"/>
      <c r="G15" s="53">
        <v>7</v>
      </c>
      <c r="H15" s="54">
        <v>6</v>
      </c>
      <c r="I15" s="54">
        <v>6</v>
      </c>
      <c r="J15" s="54">
        <v>6</v>
      </c>
      <c r="K15" s="54">
        <v>4</v>
      </c>
      <c r="L15" s="54">
        <v>6</v>
      </c>
      <c r="M15" s="54">
        <v>3</v>
      </c>
      <c r="N15" s="54">
        <v>7</v>
      </c>
      <c r="O15" s="55">
        <v>5</v>
      </c>
      <c r="P15" s="56">
        <f t="shared" si="0"/>
        <v>50</v>
      </c>
      <c r="Q15" s="57">
        <v>5</v>
      </c>
      <c r="R15" s="54">
        <v>5</v>
      </c>
      <c r="S15" s="54">
        <v>3</v>
      </c>
      <c r="T15" s="54">
        <v>5</v>
      </c>
      <c r="U15" s="54">
        <v>3</v>
      </c>
      <c r="V15" s="54">
        <v>4</v>
      </c>
      <c r="W15" s="54">
        <v>5</v>
      </c>
      <c r="X15" s="54">
        <v>7</v>
      </c>
      <c r="Y15" s="55">
        <v>3</v>
      </c>
      <c r="Z15" s="62">
        <f t="shared" si="1"/>
        <v>40</v>
      </c>
      <c r="AA15" s="63">
        <f t="shared" si="2"/>
        <v>90</v>
      </c>
      <c r="AB15" s="201" t="s">
        <v>105</v>
      </c>
      <c r="AC15" s="202" t="s">
        <v>95</v>
      </c>
      <c r="AD15" s="2"/>
      <c r="AE15" s="64">
        <f>$AA$189</f>
        <v>36</v>
      </c>
      <c r="AF15" s="4">
        <f>RANK(AE15,AE$11:AE$40,0)+COUNTIF(AE$11:$AE15,AE15)-1</f>
        <v>5</v>
      </c>
      <c r="AG15" s="4">
        <f t="shared" si="3"/>
        <v>5</v>
      </c>
      <c r="AH15" s="4">
        <f>IF(ISBLANK($C15),0,1)*INDEX('Allocation Points'!$B$3:$AG$32,AG15,COUNTIF(AG$11:AG$40,AG15)+2)</f>
        <v>10</v>
      </c>
      <c r="AI15" s="68"/>
      <c r="AJ15" s="64">
        <f>AA190</f>
        <v>19</v>
      </c>
      <c r="AK15" s="4">
        <f>RANK(AJ15,AJ$11:AJ$40,0)+COUNTIF(AJ$11:$AJ15,AJ15)-1</f>
        <v>5</v>
      </c>
      <c r="AL15" s="4">
        <f t="shared" si="4"/>
        <v>4</v>
      </c>
      <c r="AM15" s="4">
        <f>IF(ISBLANK($C15),0,1)*INDEX('Allocation Points'!$B$3:$AG$32,AL15,COUNTIF(AL$11:AL$40,AL15)+2)</f>
        <v>11</v>
      </c>
      <c r="AN15" s="68"/>
      <c r="AO15" s="64">
        <f>AA188</f>
        <v>90</v>
      </c>
      <c r="AP15" s="4">
        <f>RANK(AO15,AO$11:AO$40,1)+COUNTIF(AO$11:$AO15,AO15)-1</f>
        <v>5</v>
      </c>
      <c r="AQ15" s="4">
        <f t="shared" si="5"/>
        <v>5</v>
      </c>
      <c r="AR15" s="4">
        <f>IF(ISBLANK($C15),0,1)*INDEX('Allocation Points'!$B$3:$AG$32,AQ15,COUNTIF(AQ$11:AQ$40,AQ15)+2)</f>
        <v>10</v>
      </c>
    </row>
    <row r="16" spans="2:44" x14ac:dyDescent="0.25">
      <c r="B16" s="61">
        <v>6</v>
      </c>
      <c r="C16" s="7" t="s">
        <v>70</v>
      </c>
      <c r="D16" s="9" t="s">
        <v>71</v>
      </c>
      <c r="E16" s="51">
        <v>8.6999999999999993</v>
      </c>
      <c r="F16" s="52"/>
      <c r="G16" s="53">
        <v>5</v>
      </c>
      <c r="H16" s="54">
        <v>6</v>
      </c>
      <c r="I16" s="54">
        <v>5</v>
      </c>
      <c r="J16" s="54">
        <v>3</v>
      </c>
      <c r="K16" s="54">
        <v>6</v>
      </c>
      <c r="L16" s="54">
        <v>9</v>
      </c>
      <c r="M16" s="54">
        <v>4</v>
      </c>
      <c r="N16" s="54">
        <v>6</v>
      </c>
      <c r="O16" s="55">
        <v>5</v>
      </c>
      <c r="P16" s="56">
        <f t="shared" si="0"/>
        <v>49</v>
      </c>
      <c r="Q16" s="57">
        <v>4</v>
      </c>
      <c r="R16" s="54">
        <v>4</v>
      </c>
      <c r="S16" s="54">
        <v>4</v>
      </c>
      <c r="T16" s="54">
        <v>6</v>
      </c>
      <c r="U16" s="54">
        <v>3</v>
      </c>
      <c r="V16" s="54">
        <v>7</v>
      </c>
      <c r="W16" s="54">
        <v>5</v>
      </c>
      <c r="X16" s="54">
        <v>5</v>
      </c>
      <c r="Y16" s="55">
        <v>6</v>
      </c>
      <c r="Z16" s="62">
        <f t="shared" si="1"/>
        <v>44</v>
      </c>
      <c r="AA16" s="63">
        <f t="shared" si="2"/>
        <v>93</v>
      </c>
      <c r="AB16" s="201" t="s">
        <v>105</v>
      </c>
      <c r="AC16" s="202" t="s">
        <v>95</v>
      </c>
      <c r="AE16" s="64">
        <f>$AA$212</f>
        <v>25</v>
      </c>
      <c r="AF16" s="4">
        <f>RANK(AE16,AE$11:AE$40,0)+COUNTIF(AE$11:$AE16,AE16)-1</f>
        <v>16</v>
      </c>
      <c r="AG16" s="4">
        <f t="shared" si="3"/>
        <v>16</v>
      </c>
      <c r="AH16" s="4">
        <f>IF(ISBLANK($C16),0,1)*INDEX('Allocation Points'!$B$3:$AG$32,AG16,COUNTIF(AG$11:AG$40,AG16)+2)</f>
        <v>1</v>
      </c>
      <c r="AI16" s="68"/>
      <c r="AJ16" s="64">
        <f>AA213</f>
        <v>19</v>
      </c>
      <c r="AK16" s="4">
        <f>RANK(AJ16,AJ$11:AJ$40,0)+COUNTIF(AJ$11:$AJ16,AJ16)-1</f>
        <v>6</v>
      </c>
      <c r="AL16" s="4">
        <f t="shared" si="4"/>
        <v>4</v>
      </c>
      <c r="AM16" s="4">
        <f>IF(ISBLANK($C16),0,1)*INDEX('Allocation Points'!$B$3:$AG$32,AL16,COUNTIF(AL$11:AL$40,AL16)+2)</f>
        <v>11</v>
      </c>
      <c r="AN16" s="68"/>
      <c r="AO16" s="64">
        <f>AA211</f>
        <v>93</v>
      </c>
      <c r="AP16" s="4">
        <f>RANK(AO16,AO$11:AO$40,1)+COUNTIF(AO$11:$AO16,AO16)-1</f>
        <v>6</v>
      </c>
      <c r="AQ16" s="4">
        <f t="shared" si="5"/>
        <v>6</v>
      </c>
      <c r="AR16" s="4">
        <f>IF(ISBLANK($C16),0,1)*INDEX('Allocation Points'!$B$3:$AG$32,AQ16,COUNTIF(AQ$11:AQ$40,AQ16)+2)</f>
        <v>9</v>
      </c>
    </row>
    <row r="17" spans="2:44" x14ac:dyDescent="0.25">
      <c r="B17" s="61">
        <v>7</v>
      </c>
      <c r="C17" s="7" t="s">
        <v>62</v>
      </c>
      <c r="D17" s="12" t="s">
        <v>63</v>
      </c>
      <c r="E17" s="51">
        <v>31.2</v>
      </c>
      <c r="F17" s="52"/>
      <c r="G17" s="53">
        <v>5</v>
      </c>
      <c r="H17" s="54">
        <v>5</v>
      </c>
      <c r="I17" s="54">
        <v>9</v>
      </c>
      <c r="J17" s="54">
        <v>4</v>
      </c>
      <c r="K17" s="54">
        <v>4</v>
      </c>
      <c r="L17" s="54">
        <v>5</v>
      </c>
      <c r="M17" s="54">
        <v>6</v>
      </c>
      <c r="N17" s="54">
        <v>8</v>
      </c>
      <c r="O17" s="55">
        <v>3</v>
      </c>
      <c r="P17" s="56">
        <f t="shared" si="0"/>
        <v>49</v>
      </c>
      <c r="Q17" s="57">
        <v>5</v>
      </c>
      <c r="R17" s="54">
        <v>6</v>
      </c>
      <c r="S17" s="54">
        <v>6</v>
      </c>
      <c r="T17" s="54">
        <v>4</v>
      </c>
      <c r="U17" s="54">
        <v>3</v>
      </c>
      <c r="V17" s="54">
        <v>5</v>
      </c>
      <c r="W17" s="54">
        <v>5</v>
      </c>
      <c r="X17" s="54">
        <v>7</v>
      </c>
      <c r="Y17" s="55">
        <v>6</v>
      </c>
      <c r="Z17" s="62">
        <f t="shared" si="1"/>
        <v>47</v>
      </c>
      <c r="AA17" s="63">
        <f t="shared" si="2"/>
        <v>96</v>
      </c>
      <c r="AB17" s="201" t="s">
        <v>105</v>
      </c>
      <c r="AC17" s="202" t="s">
        <v>95</v>
      </c>
      <c r="AD17" s="2"/>
      <c r="AE17" s="64">
        <f>$AA$235</f>
        <v>45</v>
      </c>
      <c r="AF17" s="4">
        <f>RANK(AE17,AE$11:AE$40,0)+COUNTIF(AE$11:$AE17,AE17)-1</f>
        <v>2</v>
      </c>
      <c r="AG17" s="4">
        <f t="shared" si="3"/>
        <v>2</v>
      </c>
      <c r="AH17" s="4">
        <f>IF(ISBLANK($C17),0,1)*INDEX('Allocation Points'!$B$3:$AG$32,AG17,COUNTIF(AG$11:AG$40,AG17)+2)</f>
        <v>25</v>
      </c>
      <c r="AI17" s="68"/>
      <c r="AJ17" s="64">
        <f>AA236</f>
        <v>17</v>
      </c>
      <c r="AK17" s="4">
        <f>RANK(AJ17,AJ$11:AJ$40,0)+COUNTIF(AJ$11:$AJ17,AJ17)-1</f>
        <v>7</v>
      </c>
      <c r="AL17" s="4">
        <f t="shared" si="4"/>
        <v>7</v>
      </c>
      <c r="AM17" s="4">
        <f>IF(ISBLANK($C17),0,1)*INDEX('Allocation Points'!$B$3:$AG$32,AL17,COUNTIF(AL$11:AL$40,AL17)+2)</f>
        <v>8</v>
      </c>
      <c r="AN17" s="68"/>
      <c r="AO17" s="64">
        <f>AA234</f>
        <v>96</v>
      </c>
      <c r="AP17" s="4">
        <f>RANK(AO17,AO$11:AO$40,1)+COUNTIF(AO$11:$AO17,AO17)-1</f>
        <v>7</v>
      </c>
      <c r="AQ17" s="4">
        <f t="shared" si="5"/>
        <v>7</v>
      </c>
      <c r="AR17" s="4">
        <f>IF(ISBLANK($C17),0,1)*INDEX('Allocation Points'!$B$3:$AG$32,AQ17,COUNTIF(AQ$11:AQ$40,AQ17)+2)</f>
        <v>8</v>
      </c>
    </row>
    <row r="18" spans="2:44" x14ac:dyDescent="0.25">
      <c r="B18" s="61">
        <v>8</v>
      </c>
      <c r="C18" s="7" t="s">
        <v>102</v>
      </c>
      <c r="D18" s="10" t="s">
        <v>90</v>
      </c>
      <c r="E18" s="51">
        <v>24</v>
      </c>
      <c r="F18" s="52"/>
      <c r="G18" s="53">
        <v>6</v>
      </c>
      <c r="H18" s="53">
        <v>6</v>
      </c>
      <c r="I18" s="53">
        <v>6</v>
      </c>
      <c r="J18" s="53">
        <v>4</v>
      </c>
      <c r="K18" s="53">
        <v>4</v>
      </c>
      <c r="L18" s="53">
        <v>6</v>
      </c>
      <c r="M18" s="53">
        <v>3</v>
      </c>
      <c r="N18" s="53">
        <v>8</v>
      </c>
      <c r="O18" s="211">
        <v>4</v>
      </c>
      <c r="P18" s="56">
        <f t="shared" si="0"/>
        <v>47</v>
      </c>
      <c r="Q18" s="57">
        <v>4</v>
      </c>
      <c r="R18" s="54">
        <v>9</v>
      </c>
      <c r="S18" s="54">
        <v>5</v>
      </c>
      <c r="T18" s="54">
        <v>7</v>
      </c>
      <c r="U18" s="54">
        <v>5</v>
      </c>
      <c r="V18" s="54">
        <v>5</v>
      </c>
      <c r="W18" s="54">
        <v>6</v>
      </c>
      <c r="X18" s="54">
        <v>7</v>
      </c>
      <c r="Y18" s="55">
        <v>5</v>
      </c>
      <c r="Z18" s="62">
        <f t="shared" si="1"/>
        <v>53</v>
      </c>
      <c r="AA18" s="63">
        <f t="shared" si="2"/>
        <v>100</v>
      </c>
      <c r="AB18" s="201" t="s">
        <v>105</v>
      </c>
      <c r="AC18" s="202" t="s">
        <v>95</v>
      </c>
      <c r="AE18" s="64">
        <f>$AA$258</f>
        <v>35</v>
      </c>
      <c r="AF18" s="4">
        <f>RANK(AE18,AE$11:AE$40,0)+COUNTIF(AE$11:$AE18,AE18)-1</f>
        <v>7</v>
      </c>
      <c r="AG18" s="4">
        <f t="shared" si="3"/>
        <v>6</v>
      </c>
      <c r="AH18" s="4">
        <f>IF(ISBLANK($C18),0,1)*INDEX('Allocation Points'!$B$3:$AG$32,AG18,COUNTIF(AG$11:AG$40,AG18)+2)</f>
        <v>8</v>
      </c>
      <c r="AI18" s="68"/>
      <c r="AJ18" s="64">
        <f>AA259</f>
        <v>12</v>
      </c>
      <c r="AK18" s="4">
        <f>RANK(AJ18,AJ$11:AJ$40,0)+COUNTIF(AJ$11:$AJ18,AJ18)-1</f>
        <v>8</v>
      </c>
      <c r="AL18" s="4">
        <f t="shared" si="4"/>
        <v>8</v>
      </c>
      <c r="AM18" s="4">
        <f>IF(ISBLANK($C18),0,1)*INDEX('Allocation Points'!$B$3:$AG$32,AL18,COUNTIF(AL$11:AL$40,AL18)+2)</f>
        <v>7</v>
      </c>
      <c r="AN18" s="68"/>
      <c r="AO18" s="64">
        <f>AA257</f>
        <v>100</v>
      </c>
      <c r="AP18" s="4">
        <f>RANK(AO18,AO$11:AO$40,1)+COUNTIF(AO$11:$AO18,AO18)-1</f>
        <v>8</v>
      </c>
      <c r="AQ18" s="4">
        <f t="shared" si="5"/>
        <v>8</v>
      </c>
      <c r="AR18" s="4">
        <f>IF(ISBLANK($C18),0,1)*INDEX('Allocation Points'!$B$3:$AG$32,AQ18,COUNTIF(AQ$11:AQ$40,AQ18)+2)</f>
        <v>7</v>
      </c>
    </row>
    <row r="19" spans="2:44" x14ac:dyDescent="0.25">
      <c r="B19" s="61">
        <v>9</v>
      </c>
      <c r="C19" s="7" t="s">
        <v>73</v>
      </c>
      <c r="D19" s="9" t="s">
        <v>112</v>
      </c>
      <c r="E19" s="51">
        <v>25.2</v>
      </c>
      <c r="F19" s="52"/>
      <c r="G19" s="53">
        <v>5</v>
      </c>
      <c r="H19" s="54">
        <v>7</v>
      </c>
      <c r="I19" s="54">
        <v>6</v>
      </c>
      <c r="J19" s="54">
        <v>6</v>
      </c>
      <c r="K19" s="54">
        <v>5</v>
      </c>
      <c r="L19" s="54">
        <v>5</v>
      </c>
      <c r="M19" s="54">
        <v>3</v>
      </c>
      <c r="N19" s="54">
        <v>7</v>
      </c>
      <c r="O19" s="55">
        <v>5</v>
      </c>
      <c r="P19" s="56">
        <f t="shared" si="0"/>
        <v>49</v>
      </c>
      <c r="Q19" s="57">
        <v>5</v>
      </c>
      <c r="R19" s="54">
        <v>5</v>
      </c>
      <c r="S19" s="54">
        <v>6</v>
      </c>
      <c r="T19" s="54">
        <v>6</v>
      </c>
      <c r="U19" s="54">
        <v>6</v>
      </c>
      <c r="V19" s="54">
        <v>5</v>
      </c>
      <c r="W19" s="54">
        <v>5</v>
      </c>
      <c r="X19" s="54">
        <v>7</v>
      </c>
      <c r="Y19" s="55">
        <v>7</v>
      </c>
      <c r="Z19" s="62">
        <f t="shared" si="1"/>
        <v>52</v>
      </c>
      <c r="AA19" s="63">
        <f t="shared" si="2"/>
        <v>101</v>
      </c>
      <c r="AB19" s="201" t="s">
        <v>105</v>
      </c>
      <c r="AC19" s="202" t="s">
        <v>95</v>
      </c>
      <c r="AE19" s="64">
        <f>$AA$281</f>
        <v>33</v>
      </c>
      <c r="AF19" s="4">
        <f>RANK(AE19,AE$11:AE$40,0)+COUNTIF(AE$11:$AE19,AE19)-1</f>
        <v>9</v>
      </c>
      <c r="AG19" s="4">
        <f t="shared" si="3"/>
        <v>9</v>
      </c>
      <c r="AH19" s="4">
        <f>IF(ISBLANK($C19),0,1)*INDEX('Allocation Points'!$B$3:$AG$32,AG19,COUNTIF(AG$11:AG$40,AG19)+2)</f>
        <v>6</v>
      </c>
      <c r="AI19" s="68"/>
      <c r="AJ19" s="64">
        <f>AA282</f>
        <v>11</v>
      </c>
      <c r="AK19" s="4">
        <f>RANK(AJ19,AJ$11:AJ$40,0)+COUNTIF(AJ$11:$AJ19,AJ19)-1</f>
        <v>9</v>
      </c>
      <c r="AL19" s="4">
        <f t="shared" si="4"/>
        <v>9</v>
      </c>
      <c r="AM19" s="4">
        <f>IF(ISBLANK($C19),0,1)*INDEX('Allocation Points'!$B$3:$AG$32,AL19,COUNTIF(AL$11:AL$40,AL19)+2)</f>
        <v>6</v>
      </c>
      <c r="AN19" s="68"/>
      <c r="AO19" s="64">
        <f>AA280</f>
        <v>101</v>
      </c>
      <c r="AP19" s="4">
        <f>RANK(AO19,AO$11:AO$40,1)+COUNTIF(AO$11:$AO19,AO19)-1</f>
        <v>9</v>
      </c>
      <c r="AQ19" s="4">
        <f t="shared" si="5"/>
        <v>9</v>
      </c>
      <c r="AR19" s="4">
        <f>IF(ISBLANK($C19),0,1)*INDEX('Allocation Points'!$B$3:$AG$32,AQ19,COUNTIF(AQ$11:AQ$40,AQ19)+2)</f>
        <v>6</v>
      </c>
    </row>
    <row r="20" spans="2:44" x14ac:dyDescent="0.25">
      <c r="B20" s="61">
        <v>10</v>
      </c>
      <c r="C20" s="212" t="s">
        <v>66</v>
      </c>
      <c r="D20" s="9" t="s">
        <v>67</v>
      </c>
      <c r="E20" s="51">
        <v>24.1</v>
      </c>
      <c r="F20" s="52"/>
      <c r="G20" s="53">
        <v>5</v>
      </c>
      <c r="H20" s="54">
        <v>7</v>
      </c>
      <c r="I20" s="54">
        <v>8</v>
      </c>
      <c r="J20" s="54">
        <v>7</v>
      </c>
      <c r="K20" s="54">
        <v>5</v>
      </c>
      <c r="L20" s="54">
        <v>5</v>
      </c>
      <c r="M20" s="54">
        <v>3</v>
      </c>
      <c r="N20" s="54">
        <v>8</v>
      </c>
      <c r="O20" s="55">
        <v>4</v>
      </c>
      <c r="P20" s="56">
        <f t="shared" si="0"/>
        <v>52</v>
      </c>
      <c r="Q20" s="57">
        <v>6</v>
      </c>
      <c r="R20" s="54">
        <v>6</v>
      </c>
      <c r="S20" s="54">
        <v>5</v>
      </c>
      <c r="T20" s="54">
        <v>6</v>
      </c>
      <c r="U20" s="54">
        <v>4</v>
      </c>
      <c r="V20" s="54">
        <v>5</v>
      </c>
      <c r="W20" s="54">
        <v>6</v>
      </c>
      <c r="X20" s="54">
        <v>6</v>
      </c>
      <c r="Y20" s="55">
        <v>7</v>
      </c>
      <c r="Z20" s="62">
        <f t="shared" si="1"/>
        <v>51</v>
      </c>
      <c r="AA20" s="63">
        <f t="shared" si="2"/>
        <v>103</v>
      </c>
      <c r="AB20" s="201" t="s">
        <v>105</v>
      </c>
      <c r="AC20" s="202" t="s">
        <v>95</v>
      </c>
      <c r="AD20" s="2"/>
      <c r="AE20" s="64">
        <f>$AA$304</f>
        <v>30</v>
      </c>
      <c r="AF20" s="4">
        <f>RANK(AE20,AE$11:AE$40,0)+COUNTIF(AE$11:$AE20,AE20)-1</f>
        <v>12</v>
      </c>
      <c r="AG20" s="4">
        <f t="shared" si="3"/>
        <v>12</v>
      </c>
      <c r="AH20" s="4">
        <f>IF(ISBLANK($C20),0,1)*INDEX('Allocation Points'!$B$3:$AG$32,AG20,COUNTIF(AG$11:AG$40,AG20)+2)</f>
        <v>2</v>
      </c>
      <c r="AI20" s="68"/>
      <c r="AJ20" s="64">
        <f>AA305</f>
        <v>10</v>
      </c>
      <c r="AK20" s="4">
        <f>RANK(AJ20,AJ$11:AJ$40,0)+COUNTIF(AJ$11:$AJ20,AJ20)-1</f>
        <v>10</v>
      </c>
      <c r="AL20" s="4">
        <f t="shared" si="4"/>
        <v>10</v>
      </c>
      <c r="AM20" s="4">
        <f>IF(ISBLANK($C20),0,1)*INDEX('Allocation Points'!$B$3:$AG$32,AL20,COUNTIF(AL$11:AL$40,AL20)+2)</f>
        <v>4</v>
      </c>
      <c r="AN20" s="68"/>
      <c r="AO20" s="64">
        <f>AA303</f>
        <v>103</v>
      </c>
      <c r="AP20" s="4">
        <f>RANK(AO20,AO$11:AO$40,1)+COUNTIF(AO$11:$AO20,AO20)-1</f>
        <v>10</v>
      </c>
      <c r="AQ20" s="4">
        <f t="shared" si="5"/>
        <v>10</v>
      </c>
      <c r="AR20" s="4">
        <f>IF(ISBLANK($C20),0,1)*INDEX('Allocation Points'!$B$3:$AG$32,AQ20,COUNTIF(AQ$11:AQ$40,AQ20)+2)</f>
        <v>5</v>
      </c>
    </row>
    <row r="21" spans="2:44" x14ac:dyDescent="0.25">
      <c r="B21" s="61">
        <v>11</v>
      </c>
      <c r="C21" s="7" t="s">
        <v>101</v>
      </c>
      <c r="D21" s="10" t="s">
        <v>100</v>
      </c>
      <c r="E21" s="51">
        <v>21.7</v>
      </c>
      <c r="F21" s="52"/>
      <c r="G21" s="53">
        <v>5</v>
      </c>
      <c r="H21" s="54">
        <v>7</v>
      </c>
      <c r="I21" s="54">
        <v>9</v>
      </c>
      <c r="J21" s="54">
        <v>5</v>
      </c>
      <c r="K21" s="54">
        <v>3</v>
      </c>
      <c r="L21" s="54">
        <v>8</v>
      </c>
      <c r="M21" s="54">
        <v>5</v>
      </c>
      <c r="N21" s="54">
        <v>6</v>
      </c>
      <c r="O21" s="55">
        <v>6</v>
      </c>
      <c r="P21" s="56">
        <f t="shared" si="0"/>
        <v>54</v>
      </c>
      <c r="Q21" s="57">
        <v>6</v>
      </c>
      <c r="R21" s="54">
        <v>6</v>
      </c>
      <c r="S21" s="54">
        <v>7</v>
      </c>
      <c r="T21" s="54">
        <v>7</v>
      </c>
      <c r="U21" s="54">
        <v>6</v>
      </c>
      <c r="V21" s="54">
        <v>6</v>
      </c>
      <c r="W21" s="54">
        <v>4</v>
      </c>
      <c r="X21" s="54">
        <v>7</v>
      </c>
      <c r="Y21" s="55">
        <v>6</v>
      </c>
      <c r="Z21" s="62">
        <f t="shared" si="1"/>
        <v>55</v>
      </c>
      <c r="AA21" s="63">
        <f t="shared" si="2"/>
        <v>109</v>
      </c>
      <c r="AB21" s="201" t="s">
        <v>105</v>
      </c>
      <c r="AC21" s="202" t="s">
        <v>95</v>
      </c>
      <c r="AE21" s="64">
        <f>$AA$327</f>
        <v>23</v>
      </c>
      <c r="AF21" s="4">
        <f>RANK(AE21,AE$11:AE$40,0)+COUNTIF(AE$11:$AE21,AE21)-1</f>
        <v>17</v>
      </c>
      <c r="AG21" s="4">
        <f t="shared" si="3"/>
        <v>17</v>
      </c>
      <c r="AH21" s="4">
        <f>IF(ISBLANK($C21),0,1)*INDEX('Allocation Points'!$B$3:$AG$32,AG21,COUNTIF(AG$11:AG$40,AG21)+2)</f>
        <v>1</v>
      </c>
      <c r="AI21" s="68"/>
      <c r="AJ21" s="64">
        <f>AA328</f>
        <v>7</v>
      </c>
      <c r="AK21" s="4">
        <f>RANK(AJ21,AJ$11:AJ$40,0)+COUNTIF(AJ$11:$AJ21,AJ21)-1</f>
        <v>12</v>
      </c>
      <c r="AL21" s="4">
        <f t="shared" si="4"/>
        <v>12</v>
      </c>
      <c r="AM21" s="4">
        <f>IF(ISBLANK($C21),0,1)*INDEX('Allocation Points'!$B$3:$AG$32,AL21,COUNTIF(AL$11:AL$40,AL21)+2)</f>
        <v>2</v>
      </c>
      <c r="AN21" s="68"/>
      <c r="AO21" s="64">
        <f>AA326</f>
        <v>109</v>
      </c>
      <c r="AP21" s="4">
        <f>RANK(AO21,AO$11:AO$40,1)+COUNTIF(AO$11:$AO21,AO21)-1</f>
        <v>11</v>
      </c>
      <c r="AQ21" s="4">
        <f t="shared" si="5"/>
        <v>11</v>
      </c>
      <c r="AR21" s="4">
        <f>IF(ISBLANK($C21),0,1)*INDEX('Allocation Points'!$B$3:$AG$32,AQ21,COUNTIF(AQ$11:AQ$40,AQ21)+2)</f>
        <v>4</v>
      </c>
    </row>
    <row r="22" spans="2:44" x14ac:dyDescent="0.25">
      <c r="B22" s="61">
        <v>12</v>
      </c>
      <c r="C22" s="7" t="s">
        <v>72</v>
      </c>
      <c r="D22" s="9" t="s">
        <v>69</v>
      </c>
      <c r="E22" s="51">
        <v>29.5</v>
      </c>
      <c r="F22" s="52"/>
      <c r="G22" s="53">
        <v>6</v>
      </c>
      <c r="H22" s="53">
        <v>6</v>
      </c>
      <c r="I22" s="53">
        <v>6</v>
      </c>
      <c r="J22" s="53">
        <v>6</v>
      </c>
      <c r="K22" s="53">
        <v>5</v>
      </c>
      <c r="L22" s="53">
        <v>7</v>
      </c>
      <c r="M22" s="53">
        <v>5</v>
      </c>
      <c r="N22" s="53">
        <v>7</v>
      </c>
      <c r="O22" s="211">
        <v>6</v>
      </c>
      <c r="P22" s="56">
        <f t="shared" si="0"/>
        <v>54</v>
      </c>
      <c r="Q22" s="57">
        <v>6</v>
      </c>
      <c r="R22" s="54">
        <v>6</v>
      </c>
      <c r="S22" s="54">
        <v>5</v>
      </c>
      <c r="T22" s="54">
        <v>6</v>
      </c>
      <c r="U22" s="54">
        <v>5</v>
      </c>
      <c r="V22" s="54">
        <v>6</v>
      </c>
      <c r="W22" s="54">
        <v>6</v>
      </c>
      <c r="X22" s="54">
        <v>10</v>
      </c>
      <c r="Y22" s="55">
        <v>6</v>
      </c>
      <c r="Z22" s="62">
        <f t="shared" si="1"/>
        <v>56</v>
      </c>
      <c r="AA22" s="63">
        <f t="shared" si="2"/>
        <v>110</v>
      </c>
      <c r="AB22" s="201" t="s">
        <v>105</v>
      </c>
      <c r="AC22" s="202" t="s">
        <v>95</v>
      </c>
      <c r="AD22" s="2"/>
      <c r="AE22" s="64">
        <f>$AA$350</f>
        <v>30</v>
      </c>
      <c r="AF22" s="4">
        <f>RANK(AE22,AE$11:AE$40,0)+COUNTIF(AE$11:$AE22,AE22)-1</f>
        <v>13</v>
      </c>
      <c r="AG22" s="4">
        <f t="shared" si="3"/>
        <v>12</v>
      </c>
      <c r="AH22" s="4">
        <f>IF(ISBLANK($C22),0,1)*INDEX('Allocation Points'!$B$3:$AG$32,AG22,COUNTIF(AG$11:AG$40,AG22)+2)</f>
        <v>2</v>
      </c>
      <c r="AI22" s="68"/>
      <c r="AJ22" s="64">
        <f>AA351</f>
        <v>2</v>
      </c>
      <c r="AK22" s="4">
        <f>RANK(AJ22,AJ$11:AJ$40,0)+COUNTIF(AJ$11:$AJ22,AJ22)-1</f>
        <v>16</v>
      </c>
      <c r="AL22" s="4">
        <f t="shared" si="4"/>
        <v>16</v>
      </c>
      <c r="AM22" s="4">
        <f>IF(ISBLANK($C22),0,1)*INDEX('Allocation Points'!$B$3:$AG$32,AL22,COUNTIF(AL$11:AL$40,AL22)+2)</f>
        <v>1</v>
      </c>
      <c r="AN22" s="68"/>
      <c r="AO22" s="64">
        <f>AA349</f>
        <v>110</v>
      </c>
      <c r="AP22" s="4">
        <f>RANK(AO22,AO$11:AO$40,1)+COUNTIF(AO$11:$AO22,AO22)-1</f>
        <v>12</v>
      </c>
      <c r="AQ22" s="4">
        <f t="shared" si="5"/>
        <v>12</v>
      </c>
      <c r="AR22" s="4">
        <f>IF(ISBLANK($C22),0,1)*INDEX('Allocation Points'!$B$3:$AG$32,AQ22,COUNTIF(AQ$11:AQ$40,AQ22)+2)</f>
        <v>3</v>
      </c>
    </row>
    <row r="23" spans="2:44" x14ac:dyDescent="0.25">
      <c r="B23" s="67">
        <v>13</v>
      </c>
      <c r="C23" s="66" t="s">
        <v>54</v>
      </c>
      <c r="D23" s="10" t="s">
        <v>55</v>
      </c>
      <c r="E23" s="51">
        <v>19.899999999999999</v>
      </c>
      <c r="F23" s="52"/>
      <c r="G23" s="53">
        <v>7</v>
      </c>
      <c r="H23" s="54">
        <v>6</v>
      </c>
      <c r="I23" s="54">
        <v>7</v>
      </c>
      <c r="J23" s="54">
        <v>4</v>
      </c>
      <c r="K23" s="54">
        <v>4</v>
      </c>
      <c r="L23" s="54">
        <v>6</v>
      </c>
      <c r="M23" s="54">
        <v>6</v>
      </c>
      <c r="N23" s="54">
        <v>6</v>
      </c>
      <c r="O23" s="55">
        <v>4</v>
      </c>
      <c r="P23" s="56">
        <f t="shared" si="0"/>
        <v>50</v>
      </c>
      <c r="Q23" s="57">
        <v>6</v>
      </c>
      <c r="R23" s="54">
        <v>9</v>
      </c>
      <c r="S23" s="54">
        <v>6</v>
      </c>
      <c r="T23" s="54">
        <v>5</v>
      </c>
      <c r="U23" s="54">
        <v>8</v>
      </c>
      <c r="V23" s="54">
        <v>7</v>
      </c>
      <c r="W23" s="54">
        <v>4</v>
      </c>
      <c r="X23" s="54">
        <v>7</v>
      </c>
      <c r="Y23" s="55">
        <v>9</v>
      </c>
      <c r="Z23" s="62">
        <f t="shared" si="1"/>
        <v>61</v>
      </c>
      <c r="AA23" s="63">
        <f t="shared" si="2"/>
        <v>111</v>
      </c>
      <c r="AB23" s="201" t="s">
        <v>105</v>
      </c>
      <c r="AC23" s="202" t="s">
        <v>95</v>
      </c>
      <c r="AE23" s="64">
        <f>$AA$373</f>
        <v>23</v>
      </c>
      <c r="AF23" s="64">
        <f>RANK(AE23,AE$11:AE$40,0)+COUNTIF(AE$11:$AE23,AE23)-1</f>
        <v>18</v>
      </c>
      <c r="AG23" s="64">
        <f t="shared" si="3"/>
        <v>17</v>
      </c>
      <c r="AH23" s="64">
        <f>IF(ISBLANK($C23),0,1)*INDEX('Allocation Points'!$B$3:$AG$32,AG23,COUNTIF(AG$11:AG$40,AG23)+2)</f>
        <v>1</v>
      </c>
      <c r="AI23" s="68"/>
      <c r="AJ23" s="64">
        <f>AA374</f>
        <v>10</v>
      </c>
      <c r="AK23" s="4">
        <f>RANK(AJ23,AJ$11:AJ$40,0)+COUNTIF(AJ$11:$AJ23,AJ23)-1</f>
        <v>11</v>
      </c>
      <c r="AL23" s="64">
        <f t="shared" si="4"/>
        <v>10</v>
      </c>
      <c r="AM23" s="64">
        <f>IF(ISBLANK($C23),0,1)*INDEX('Allocation Points'!$B$3:$AG$32,AL23,COUNTIF(AL$11:AL$40,AL23)+2)</f>
        <v>4</v>
      </c>
      <c r="AN23" s="68"/>
      <c r="AO23" s="64">
        <f>AA372</f>
        <v>111</v>
      </c>
      <c r="AP23" s="4">
        <f>RANK(AO23,AO$11:AO$40,1)+COUNTIF(AO$11:$AO23,AO23)-1</f>
        <v>13</v>
      </c>
      <c r="AQ23" s="64">
        <f t="shared" si="5"/>
        <v>13</v>
      </c>
      <c r="AR23" s="64">
        <f>IF(ISBLANK($C23),0,1)*INDEX('Allocation Points'!$B$3:$AG$32,AQ23,COUNTIF(AQ$11:AQ$40,AQ23)+2)</f>
        <v>1</v>
      </c>
    </row>
    <row r="24" spans="2:44" x14ac:dyDescent="0.25">
      <c r="B24" s="67">
        <v>14</v>
      </c>
      <c r="C24" s="65" t="s">
        <v>68</v>
      </c>
      <c r="D24" s="12" t="s">
        <v>69</v>
      </c>
      <c r="E24" s="51">
        <v>29.9</v>
      </c>
      <c r="F24" s="52"/>
      <c r="G24" s="53">
        <v>5</v>
      </c>
      <c r="H24" s="54">
        <v>5</v>
      </c>
      <c r="I24" s="54">
        <v>8</v>
      </c>
      <c r="J24" s="54">
        <v>5</v>
      </c>
      <c r="K24" s="54">
        <v>5</v>
      </c>
      <c r="L24" s="54">
        <v>8</v>
      </c>
      <c r="M24" s="54">
        <v>5</v>
      </c>
      <c r="N24" s="54">
        <v>6</v>
      </c>
      <c r="O24" s="55">
        <v>8</v>
      </c>
      <c r="P24" s="56">
        <f t="shared" si="0"/>
        <v>55</v>
      </c>
      <c r="Q24" s="57">
        <v>6</v>
      </c>
      <c r="R24" s="54">
        <v>6</v>
      </c>
      <c r="S24" s="54">
        <v>8</v>
      </c>
      <c r="T24" s="54">
        <v>5</v>
      </c>
      <c r="U24" s="54">
        <v>5</v>
      </c>
      <c r="V24" s="54">
        <v>6</v>
      </c>
      <c r="W24" s="54">
        <v>6</v>
      </c>
      <c r="X24" s="54">
        <v>9</v>
      </c>
      <c r="Y24" s="55">
        <v>5</v>
      </c>
      <c r="Z24" s="62">
        <f t="shared" si="1"/>
        <v>56</v>
      </c>
      <c r="AA24" s="63">
        <f t="shared" si="2"/>
        <v>111</v>
      </c>
      <c r="AB24" s="201" t="s">
        <v>105</v>
      </c>
      <c r="AC24" s="202" t="s">
        <v>95</v>
      </c>
      <c r="AE24" s="64">
        <f>$AA$396</f>
        <v>31</v>
      </c>
      <c r="AF24" s="4">
        <f>RANK(AE24,AE$11:AE$40,0)+COUNTIF(AE$11:$AE24,AE24)-1</f>
        <v>11</v>
      </c>
      <c r="AG24" s="4">
        <f t="shared" si="3"/>
        <v>11</v>
      </c>
      <c r="AH24" s="4">
        <f>IF(ISBLANK($C24),0,1)*INDEX('Allocation Points'!$B$3:$AG$32,AG24,COUNTIF(AG$11:AG$40,AG24)+2)</f>
        <v>4</v>
      </c>
      <c r="AI24" s="68"/>
      <c r="AJ24" s="64">
        <f>AA397</f>
        <v>7</v>
      </c>
      <c r="AK24" s="4">
        <f>RANK(AJ24,AJ$11:AJ$40,0)+COUNTIF(AJ$11:$AJ24,AJ24)-1</f>
        <v>13</v>
      </c>
      <c r="AL24" s="4">
        <f t="shared" si="4"/>
        <v>12</v>
      </c>
      <c r="AM24" s="4">
        <f>IF(ISBLANK($C24),0,1)*INDEX('Allocation Points'!$B$3:$AG$32,AL24,COUNTIF(AL$11:AL$40,AL24)+2)</f>
        <v>2</v>
      </c>
      <c r="AN24" s="68"/>
      <c r="AO24" s="64">
        <f>AA395</f>
        <v>111</v>
      </c>
      <c r="AP24" s="4">
        <f>RANK(AO24,AO$11:AO$40,1)+COUNTIF(AO$11:$AO24,AO24)-1</f>
        <v>14</v>
      </c>
      <c r="AQ24" s="4">
        <f t="shared" si="5"/>
        <v>13</v>
      </c>
      <c r="AR24" s="4">
        <f>IF(ISBLANK($C24),0,1)*INDEX('Allocation Points'!$B$3:$AG$32,AQ24,COUNTIF(AQ$11:AQ$40,AQ24)+2)</f>
        <v>1</v>
      </c>
    </row>
    <row r="25" spans="2:44" x14ac:dyDescent="0.25">
      <c r="B25" s="67">
        <v>15</v>
      </c>
      <c r="C25" s="7" t="s">
        <v>99</v>
      </c>
      <c r="D25" s="9" t="s">
        <v>113</v>
      </c>
      <c r="E25" s="51">
        <v>54</v>
      </c>
      <c r="F25" s="52"/>
      <c r="G25" s="53">
        <v>7</v>
      </c>
      <c r="H25" s="53">
        <v>5</v>
      </c>
      <c r="I25" s="53">
        <v>10</v>
      </c>
      <c r="J25" s="53">
        <v>7</v>
      </c>
      <c r="K25" s="53">
        <v>6</v>
      </c>
      <c r="L25" s="53">
        <v>7</v>
      </c>
      <c r="M25" s="53">
        <v>4</v>
      </c>
      <c r="N25" s="53">
        <v>5</v>
      </c>
      <c r="O25" s="211">
        <v>4</v>
      </c>
      <c r="P25" s="56">
        <f t="shared" si="0"/>
        <v>55</v>
      </c>
      <c r="Q25" s="57">
        <v>6</v>
      </c>
      <c r="R25" s="54">
        <v>9</v>
      </c>
      <c r="S25" s="54">
        <v>8</v>
      </c>
      <c r="T25" s="54">
        <v>10</v>
      </c>
      <c r="U25" s="54">
        <v>6</v>
      </c>
      <c r="V25" s="54">
        <v>9</v>
      </c>
      <c r="W25" s="54">
        <v>4</v>
      </c>
      <c r="X25" s="54">
        <v>7</v>
      </c>
      <c r="Y25" s="55">
        <v>6</v>
      </c>
      <c r="Z25" s="62">
        <f t="shared" si="1"/>
        <v>65</v>
      </c>
      <c r="AA25" s="63">
        <f t="shared" si="2"/>
        <v>120</v>
      </c>
      <c r="AB25" s="201" t="s">
        <v>105</v>
      </c>
      <c r="AC25" s="202" t="s">
        <v>95</v>
      </c>
      <c r="AD25" s="68"/>
      <c r="AE25" s="64">
        <f>$AA$419</f>
        <v>47</v>
      </c>
      <c r="AF25" s="4">
        <f>RANK(AE25,AE$11:AE$40,0)+COUNTIF(AE$11:$AE25,AE25)-1</f>
        <v>1</v>
      </c>
      <c r="AG25" s="4">
        <f t="shared" si="3"/>
        <v>1</v>
      </c>
      <c r="AH25" s="4">
        <f>IF(ISBLANK($C25),0,1)*INDEX('Allocation Points'!$B$3:$AG$32,AG25,COUNTIF(AG$11:AG$40,AG25)+2)</f>
        <v>30</v>
      </c>
      <c r="AI25" s="68"/>
      <c r="AJ25" s="64">
        <f>AA420</f>
        <v>7</v>
      </c>
      <c r="AK25" s="4">
        <f>RANK(AJ25,AJ$11:AJ$40,0)+COUNTIF(AJ$11:$AJ25,AJ25)-1</f>
        <v>14</v>
      </c>
      <c r="AL25" s="4">
        <f t="shared" si="4"/>
        <v>12</v>
      </c>
      <c r="AM25" s="4">
        <f>IF(ISBLANK($C25),0,1)*INDEX('Allocation Points'!$B$3:$AG$32,AL25,COUNTIF(AL$11:AL$40,AL25)+2)</f>
        <v>2</v>
      </c>
      <c r="AN25" s="68"/>
      <c r="AO25" s="64">
        <f>AA418</f>
        <v>120</v>
      </c>
      <c r="AP25" s="4">
        <f>RANK(AO25,AO$11:AO$40,1)+COUNTIF(AO$11:$AO25,AO25)-1</f>
        <v>15</v>
      </c>
      <c r="AQ25" s="4">
        <f t="shared" si="5"/>
        <v>15</v>
      </c>
      <c r="AR25" s="4">
        <f>IF(ISBLANK($C25),0,1)*INDEX('Allocation Points'!$B$3:$AG$32,AQ25,COUNTIF(AQ$11:AQ$40,AQ25)+2)</f>
        <v>1</v>
      </c>
    </row>
    <row r="26" spans="2:44" x14ac:dyDescent="0.25">
      <c r="B26" s="67">
        <v>16</v>
      </c>
      <c r="C26" s="7" t="s">
        <v>56</v>
      </c>
      <c r="D26" s="9" t="s">
        <v>57</v>
      </c>
      <c r="E26" s="51">
        <v>45</v>
      </c>
      <c r="F26" s="52"/>
      <c r="G26" s="74">
        <v>5</v>
      </c>
      <c r="H26" s="75">
        <v>6</v>
      </c>
      <c r="I26" s="75">
        <v>10</v>
      </c>
      <c r="J26" s="75">
        <v>9</v>
      </c>
      <c r="K26" s="75">
        <v>5</v>
      </c>
      <c r="L26" s="75">
        <v>7</v>
      </c>
      <c r="M26" s="75">
        <v>7</v>
      </c>
      <c r="N26" s="75">
        <v>8</v>
      </c>
      <c r="O26" s="76">
        <v>6</v>
      </c>
      <c r="P26" s="56">
        <f t="shared" si="0"/>
        <v>63</v>
      </c>
      <c r="Q26" s="78">
        <v>8</v>
      </c>
      <c r="R26" s="75">
        <v>7</v>
      </c>
      <c r="S26" s="75">
        <v>4</v>
      </c>
      <c r="T26" s="75">
        <v>8</v>
      </c>
      <c r="U26" s="75">
        <v>5</v>
      </c>
      <c r="V26" s="75">
        <v>7</v>
      </c>
      <c r="W26" s="75">
        <v>4</v>
      </c>
      <c r="X26" s="75">
        <v>9</v>
      </c>
      <c r="Y26" s="76">
        <v>8</v>
      </c>
      <c r="Z26" s="62">
        <f t="shared" si="1"/>
        <v>60</v>
      </c>
      <c r="AA26" s="63">
        <f t="shared" si="2"/>
        <v>123</v>
      </c>
      <c r="AB26" s="201" t="s">
        <v>105</v>
      </c>
      <c r="AC26" s="202" t="s">
        <v>95</v>
      </c>
      <c r="AD26" s="68"/>
      <c r="AE26" s="64">
        <f>$AA$442</f>
        <v>35</v>
      </c>
      <c r="AF26" s="4">
        <f>RANK(AE26,AE$11:AE$40,0)+COUNTIF(AE$11:$AE26,AE26)-1</f>
        <v>8</v>
      </c>
      <c r="AG26" s="4">
        <f t="shared" si="3"/>
        <v>6</v>
      </c>
      <c r="AH26" s="4">
        <f>IF(ISBLANK($C26),0,1)*INDEX('Allocation Points'!$B$3:$AG$32,AG26,COUNTIF(AG$11:AG$40,AG26)+2)</f>
        <v>8</v>
      </c>
      <c r="AI26" s="68"/>
      <c r="AJ26" s="64">
        <f>AA443</f>
        <v>4</v>
      </c>
      <c r="AK26" s="4">
        <f>RANK(AJ26,AJ$11:AJ$40,0)+COUNTIF(AJ$11:$AJ26,AJ26)-1</f>
        <v>15</v>
      </c>
      <c r="AL26" s="4">
        <f t="shared" si="4"/>
        <v>15</v>
      </c>
      <c r="AM26" s="4">
        <f>IF(ISBLANK($C26),0,1)*INDEX('Allocation Points'!$B$3:$AG$32,AL26,COUNTIF(AL$11:AL$40,AL26)+2)</f>
        <v>1</v>
      </c>
      <c r="AN26" s="68"/>
      <c r="AO26" s="64">
        <f>AA441</f>
        <v>123</v>
      </c>
      <c r="AP26" s="4">
        <f>RANK(AO26,AO$11:AO$40,1)+COUNTIF(AO$11:$AO26,AO26)-1</f>
        <v>16</v>
      </c>
      <c r="AQ26" s="4">
        <f t="shared" si="5"/>
        <v>16</v>
      </c>
      <c r="AR26" s="4">
        <f>IF(ISBLANK($C26),0,1)*INDEX('Allocation Points'!$B$3:$AG$32,AQ26,COUNTIF(AQ$11:AQ$40,AQ26)+2)</f>
        <v>1</v>
      </c>
    </row>
    <row r="27" spans="2:44" x14ac:dyDescent="0.25">
      <c r="B27" s="69">
        <v>17</v>
      </c>
      <c r="C27" s="7" t="s">
        <v>98</v>
      </c>
      <c r="D27" s="9" t="s">
        <v>97</v>
      </c>
      <c r="E27" s="51">
        <v>54</v>
      </c>
      <c r="F27" s="52"/>
      <c r="G27" s="74">
        <v>8</v>
      </c>
      <c r="H27" s="75">
        <v>6</v>
      </c>
      <c r="I27" s="75">
        <v>8</v>
      </c>
      <c r="J27" s="75">
        <v>9</v>
      </c>
      <c r="K27" s="75">
        <v>6</v>
      </c>
      <c r="L27" s="75">
        <v>8</v>
      </c>
      <c r="M27" s="75">
        <v>5</v>
      </c>
      <c r="N27" s="75">
        <v>10</v>
      </c>
      <c r="O27" s="76">
        <v>6</v>
      </c>
      <c r="P27" s="56">
        <f t="shared" si="0"/>
        <v>66</v>
      </c>
      <c r="Q27" s="78">
        <v>5</v>
      </c>
      <c r="R27" s="75">
        <v>6</v>
      </c>
      <c r="S27" s="75">
        <v>8</v>
      </c>
      <c r="T27" s="75">
        <v>10</v>
      </c>
      <c r="U27" s="75">
        <v>8</v>
      </c>
      <c r="V27" s="75">
        <v>8</v>
      </c>
      <c r="W27" s="75">
        <v>9</v>
      </c>
      <c r="X27" s="75">
        <v>7</v>
      </c>
      <c r="Y27" s="76">
        <v>7</v>
      </c>
      <c r="Z27" s="70">
        <f t="shared" si="1"/>
        <v>68</v>
      </c>
      <c r="AA27" s="71">
        <f t="shared" si="2"/>
        <v>134</v>
      </c>
      <c r="AB27" s="201" t="s">
        <v>105</v>
      </c>
      <c r="AC27" s="202" t="s">
        <v>95</v>
      </c>
      <c r="AE27" s="64">
        <f>$AA$465</f>
        <v>32</v>
      </c>
      <c r="AF27" s="4">
        <f>RANK(AE27,AE$11:AE$40,0)+COUNTIF(AE$11:$AE27,AE27)-1</f>
        <v>10</v>
      </c>
      <c r="AG27" s="4">
        <f t="shared" si="3"/>
        <v>10</v>
      </c>
      <c r="AH27" s="4">
        <f>IF(ISBLANK($C27),0,1)*INDEX('Allocation Points'!$B$3:$AG$32,AG27,COUNTIF(AG$11:AG$40,AG27)+2)</f>
        <v>5</v>
      </c>
      <c r="AI27" s="68"/>
      <c r="AJ27" s="64">
        <f>AA466</f>
        <v>1</v>
      </c>
      <c r="AK27" s="4">
        <f>RANK(AJ27,AJ$11:AJ$40,0)+COUNTIF(AJ$11:$AJ27,AJ27)-1</f>
        <v>17</v>
      </c>
      <c r="AL27" s="4">
        <f t="shared" si="4"/>
        <v>17</v>
      </c>
      <c r="AM27" s="4">
        <f>IF(ISBLANK($C27),0,1)*INDEX('Allocation Points'!$B$3:$AG$32,AL27,COUNTIF(AL$11:AL$40,AL27)+2)</f>
        <v>1</v>
      </c>
      <c r="AN27" s="68"/>
      <c r="AO27" s="64">
        <f>AA464</f>
        <v>134</v>
      </c>
      <c r="AP27" s="4">
        <f>RANK(AO27,AO$11:AO$40,1)+COUNTIF(AO$11:$AO27,AO27)-1</f>
        <v>17</v>
      </c>
      <c r="AQ27" s="4">
        <f t="shared" si="5"/>
        <v>17</v>
      </c>
      <c r="AR27" s="4">
        <f>IF(ISBLANK($C27),0,1)*INDEX('Allocation Points'!$B$3:$AG$32,AQ27,COUNTIF(AQ$11:AQ$40,AQ27)+2)</f>
        <v>1</v>
      </c>
    </row>
    <row r="28" spans="2:44" x14ac:dyDescent="0.25">
      <c r="B28" s="72">
        <v>18</v>
      </c>
      <c r="C28" s="7" t="s">
        <v>114</v>
      </c>
      <c r="D28" s="10" t="s">
        <v>91</v>
      </c>
      <c r="E28" s="51">
        <v>54</v>
      </c>
      <c r="F28" s="73"/>
      <c r="G28" s="74">
        <v>8</v>
      </c>
      <c r="H28" s="75">
        <v>7</v>
      </c>
      <c r="I28" s="75">
        <v>10</v>
      </c>
      <c r="J28" s="75">
        <v>7</v>
      </c>
      <c r="K28" s="75">
        <v>7</v>
      </c>
      <c r="L28" s="75">
        <v>7</v>
      </c>
      <c r="M28" s="75">
        <v>7</v>
      </c>
      <c r="N28" s="75">
        <v>9</v>
      </c>
      <c r="O28" s="76">
        <v>8</v>
      </c>
      <c r="P28" s="77">
        <f t="shared" si="0"/>
        <v>70</v>
      </c>
      <c r="Q28" s="78">
        <v>9</v>
      </c>
      <c r="R28" s="75">
        <v>9</v>
      </c>
      <c r="S28" s="75">
        <v>6</v>
      </c>
      <c r="T28" s="75">
        <v>8</v>
      </c>
      <c r="U28" s="75">
        <v>8</v>
      </c>
      <c r="V28" s="75">
        <v>6</v>
      </c>
      <c r="W28" s="75">
        <v>7</v>
      </c>
      <c r="X28" s="75">
        <v>9</v>
      </c>
      <c r="Y28" s="76">
        <v>8</v>
      </c>
      <c r="Z28" s="40">
        <f t="shared" si="1"/>
        <v>70</v>
      </c>
      <c r="AA28" s="79">
        <f t="shared" si="2"/>
        <v>140</v>
      </c>
      <c r="AB28" s="201" t="s">
        <v>105</v>
      </c>
      <c r="AC28" s="202" t="s">
        <v>95</v>
      </c>
      <c r="AE28" s="64">
        <f>$AA$488</f>
        <v>26</v>
      </c>
      <c r="AF28" s="4">
        <f>RANK(AE28,AE$11:AE$40,0)+COUNTIF(AE$11:$AE28,AE28)-1</f>
        <v>15</v>
      </c>
      <c r="AG28" s="4">
        <f t="shared" si="3"/>
        <v>15</v>
      </c>
      <c r="AH28" s="4">
        <f>IF(ISBLANK($C28),0,1)*INDEX('Allocation Points'!$B$3:$AG$32,AG28,COUNTIF(AG$11:AG$40,AG28)+2)</f>
        <v>1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18</v>
      </c>
      <c r="AM28" s="4">
        <f>IF(ISBLANK($C28),0,1)*INDEX('Allocation Points'!$B$3:$AG$32,AL28,COUNTIF(AL$11:AL$40,AL28)+2)</f>
        <v>1</v>
      </c>
      <c r="AN28" s="68"/>
      <c r="AO28" s="64">
        <f>AA487</f>
        <v>140</v>
      </c>
      <c r="AP28" s="4">
        <f>RANK(AO28,AO$11:AO$40,1)+COUNTIF(AO$11:$AO28,AO28)-1</f>
        <v>18</v>
      </c>
      <c r="AQ28" s="4">
        <f t="shared" si="5"/>
        <v>18</v>
      </c>
      <c r="AR28" s="4">
        <f>IF(ISBLANK($C28),0,1)*INDEX('Allocation Points'!$B$3:$AG$32,AQ28,COUNTIF(AQ$11:AQ$40,AQ28)+2)</f>
        <v>1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4">
        <v>10</v>
      </c>
      <c r="I29" s="74">
        <v>10</v>
      </c>
      <c r="J29" s="74">
        <v>10</v>
      </c>
      <c r="K29" s="74">
        <v>10</v>
      </c>
      <c r="L29" s="74">
        <v>10</v>
      </c>
      <c r="M29" s="74">
        <v>10</v>
      </c>
      <c r="N29" s="74">
        <v>10</v>
      </c>
      <c r="O29" s="74">
        <v>10</v>
      </c>
      <c r="P29" s="77">
        <f t="shared" ref="P29:P40" si="6">SUM(G29:O29)</f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19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18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19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si="6"/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19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18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19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19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18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19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19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18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19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19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18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19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19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18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19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19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18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19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19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18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19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19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18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19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19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18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19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19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18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19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19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18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19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90" t="s">
        <v>49</v>
      </c>
      <c r="D49" s="91" t="s">
        <v>50</v>
      </c>
      <c r="E49" s="5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5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5" t="s">
        <v>21</v>
      </c>
      <c r="AC49" s="197"/>
      <c r="AD49" s="197"/>
    </row>
    <row r="50" spans="2:30" x14ac:dyDescent="0.25">
      <c r="B50" s="92">
        <v>1</v>
      </c>
      <c r="C50" s="93" t="str">
        <f t="shared" ref="C50:C79" si="7">INDEX($C$11:$AP$40,MATCH(B50,$AF$11:$AF$40,0),1)</f>
        <v>GAILLARD</v>
      </c>
      <c r="D50" s="93" t="str">
        <f t="shared" ref="D50:D79" si="8">INDEX($C$11:$AP$40,MATCH(B50,$AF$11:$AF$40,0),2)</f>
        <v>Fred</v>
      </c>
      <c r="E50" s="177">
        <f t="shared" ref="E50:E79" si="9">INDEX($C$11:$AP$40,MATCH(B50,$AF$11:$AF$40,0),29)</f>
        <v>47</v>
      </c>
      <c r="I50" s="92">
        <v>1</v>
      </c>
      <c r="J50" s="231" t="str">
        <f t="shared" ref="J50:J79" si="10">INDEX($C$11:$AP$40,MATCH(I50,$AK$11:$AK$40,0),1)</f>
        <v>HERRAULT</v>
      </c>
      <c r="K50" s="232"/>
      <c r="L50" s="232"/>
      <c r="M50" s="233"/>
      <c r="N50" s="231" t="str">
        <f t="shared" ref="N50:N79" si="11">INDEX($C$11:$AP$40,MATCH(I50,$AK$11:$AK$40,0),2)</f>
        <v>Sébastien</v>
      </c>
      <c r="O50" s="232"/>
      <c r="P50" s="233"/>
      <c r="Q50" s="177">
        <f t="shared" ref="Q50:Q79" si="12">INDEX($C$11:$AP$40,MATCH(I50,$AK$11:$AK$40,0),34)</f>
        <v>29</v>
      </c>
      <c r="T50" s="1"/>
      <c r="U50" s="92">
        <v>1</v>
      </c>
      <c r="V50" s="231" t="str">
        <f t="shared" ref="V50:V79" si="13">INDEX($C$11:$AP$40,MATCH(U50,$AP$11:$AP$40,0),1)</f>
        <v>HERRAULT</v>
      </c>
      <c r="W50" s="232"/>
      <c r="X50" s="232"/>
      <c r="Y50" s="233"/>
      <c r="Z50" s="231" t="str">
        <f t="shared" ref="Z50:Z79" si="14">INDEX($C$11:$AP$40,MATCH(U50,$AP$11:$AP$40,0),2)</f>
        <v>Sébastien</v>
      </c>
      <c r="AA50" s="233"/>
      <c r="AB50" s="177">
        <f t="shared" ref="AB50:AB79" si="15">INDEX($C$11:$AP$40,MATCH(U50,$AP$11:$AP$40,0),39)</f>
        <v>79</v>
      </c>
      <c r="AC50" s="198"/>
      <c r="AD50" s="198"/>
    </row>
    <row r="51" spans="2:30" x14ac:dyDescent="0.25">
      <c r="B51" s="92">
        <v>2</v>
      </c>
      <c r="C51" s="93" t="str">
        <f t="shared" si="7"/>
        <v>HODEAU</v>
      </c>
      <c r="D51" s="4" t="str">
        <f t="shared" si="8"/>
        <v>Cédric</v>
      </c>
      <c r="E51" s="178">
        <f t="shared" si="9"/>
        <v>45</v>
      </c>
      <c r="I51" s="92">
        <v>2</v>
      </c>
      <c r="J51" s="234" t="str">
        <f t="shared" si="10"/>
        <v>VERRIER</v>
      </c>
      <c r="K51" s="235"/>
      <c r="L51" s="235"/>
      <c r="M51" s="236"/>
      <c r="N51" s="234" t="str">
        <f t="shared" si="11"/>
        <v>Alexandre</v>
      </c>
      <c r="O51" s="235"/>
      <c r="P51" s="236"/>
      <c r="Q51" s="177">
        <f t="shared" si="12"/>
        <v>24</v>
      </c>
      <c r="T51" s="1"/>
      <c r="U51" s="92">
        <v>2</v>
      </c>
      <c r="V51" s="234" t="str">
        <f t="shared" si="13"/>
        <v>VERRIER</v>
      </c>
      <c r="W51" s="235"/>
      <c r="X51" s="235"/>
      <c r="Y51" s="236"/>
      <c r="Z51" s="234" t="str">
        <f t="shared" si="14"/>
        <v>Alexandre</v>
      </c>
      <c r="AA51" s="236"/>
      <c r="AB51" s="178">
        <f t="shared" si="15"/>
        <v>87</v>
      </c>
      <c r="AC51" s="198"/>
      <c r="AD51" s="198"/>
    </row>
    <row r="52" spans="2:30" x14ac:dyDescent="0.25">
      <c r="B52" s="92">
        <v>3</v>
      </c>
      <c r="C52" s="4" t="str">
        <f t="shared" si="7"/>
        <v>VERRIER</v>
      </c>
      <c r="D52" s="4" t="str">
        <f t="shared" si="8"/>
        <v>Alexandre</v>
      </c>
      <c r="E52" s="178">
        <f t="shared" si="9"/>
        <v>38</v>
      </c>
      <c r="I52" s="92">
        <v>3</v>
      </c>
      <c r="J52" s="234" t="str">
        <f t="shared" si="10"/>
        <v>DIOT</v>
      </c>
      <c r="K52" s="235"/>
      <c r="L52" s="235"/>
      <c r="M52" s="236"/>
      <c r="N52" s="234" t="str">
        <f t="shared" si="11"/>
        <v>Alex</v>
      </c>
      <c r="O52" s="235"/>
      <c r="P52" s="236"/>
      <c r="Q52" s="177">
        <f t="shared" si="12"/>
        <v>22</v>
      </c>
      <c r="T52" s="1"/>
      <c r="U52" s="92">
        <v>3</v>
      </c>
      <c r="V52" s="234" t="str">
        <f t="shared" si="13"/>
        <v>JACQUEMIN</v>
      </c>
      <c r="W52" s="235"/>
      <c r="X52" s="235"/>
      <c r="Y52" s="236"/>
      <c r="Z52" s="234" t="str">
        <f t="shared" si="14"/>
        <v>Franck</v>
      </c>
      <c r="AA52" s="236"/>
      <c r="AB52" s="178">
        <f t="shared" si="15"/>
        <v>89</v>
      </c>
      <c r="AC52" s="198"/>
      <c r="AD52" s="198"/>
    </row>
    <row r="53" spans="2:30" x14ac:dyDescent="0.25">
      <c r="B53" s="92">
        <v>4</v>
      </c>
      <c r="C53" s="4" t="str">
        <f t="shared" si="7"/>
        <v>HERRAULT</v>
      </c>
      <c r="D53" s="4" t="str">
        <f t="shared" si="8"/>
        <v>Sébastien</v>
      </c>
      <c r="E53" s="178">
        <f t="shared" si="9"/>
        <v>37</v>
      </c>
      <c r="I53" s="92">
        <v>4</v>
      </c>
      <c r="J53" s="234" t="str">
        <f t="shared" si="10"/>
        <v>JACQUEMIN</v>
      </c>
      <c r="K53" s="235"/>
      <c r="L53" s="235"/>
      <c r="M53" s="236"/>
      <c r="N53" s="234" t="str">
        <f t="shared" si="11"/>
        <v>Franck</v>
      </c>
      <c r="O53" s="235"/>
      <c r="P53" s="236"/>
      <c r="Q53" s="177">
        <f t="shared" si="12"/>
        <v>19</v>
      </c>
      <c r="T53" s="1"/>
      <c r="U53" s="92">
        <v>4</v>
      </c>
      <c r="V53" s="234" t="str">
        <f t="shared" si="13"/>
        <v>DIOT</v>
      </c>
      <c r="W53" s="235"/>
      <c r="X53" s="235"/>
      <c r="Y53" s="236"/>
      <c r="Z53" s="234" t="str">
        <f t="shared" si="14"/>
        <v>Alex</v>
      </c>
      <c r="AA53" s="236"/>
      <c r="AB53" s="178">
        <f t="shared" si="15"/>
        <v>89</v>
      </c>
      <c r="AC53" s="198"/>
      <c r="AD53" s="198"/>
    </row>
    <row r="54" spans="2:30" x14ac:dyDescent="0.25">
      <c r="B54" s="92">
        <v>5</v>
      </c>
      <c r="C54" s="4" t="str">
        <f t="shared" si="7"/>
        <v>ZIAR</v>
      </c>
      <c r="D54" s="4" t="str">
        <f t="shared" si="8"/>
        <v>Yacine</v>
      </c>
      <c r="E54" s="178">
        <f t="shared" si="9"/>
        <v>36</v>
      </c>
      <c r="I54" s="92">
        <v>5</v>
      </c>
      <c r="J54" s="234" t="str">
        <f t="shared" si="10"/>
        <v>ZIAR</v>
      </c>
      <c r="K54" s="235"/>
      <c r="L54" s="235"/>
      <c r="M54" s="236"/>
      <c r="N54" s="234" t="str">
        <f t="shared" si="11"/>
        <v>Yacine</v>
      </c>
      <c r="O54" s="235"/>
      <c r="P54" s="236"/>
      <c r="Q54" s="177">
        <f t="shared" si="12"/>
        <v>19</v>
      </c>
      <c r="T54" s="1"/>
      <c r="U54" s="92">
        <v>5</v>
      </c>
      <c r="V54" s="234" t="str">
        <f t="shared" si="13"/>
        <v>ZIAR</v>
      </c>
      <c r="W54" s="235"/>
      <c r="X54" s="235"/>
      <c r="Y54" s="236"/>
      <c r="Z54" s="234" t="str">
        <f t="shared" si="14"/>
        <v>Yacine</v>
      </c>
      <c r="AA54" s="236"/>
      <c r="AB54" s="178">
        <f t="shared" si="15"/>
        <v>90</v>
      </c>
      <c r="AC54" s="198"/>
      <c r="AD54" s="198"/>
    </row>
    <row r="55" spans="2:30" x14ac:dyDescent="0.25">
      <c r="B55" s="92">
        <v>6</v>
      </c>
      <c r="C55" s="4" t="str">
        <f t="shared" si="7"/>
        <v>JACQUEMIN</v>
      </c>
      <c r="D55" s="4" t="str">
        <f t="shared" si="8"/>
        <v>Franck</v>
      </c>
      <c r="E55" s="178">
        <f t="shared" si="9"/>
        <v>35</v>
      </c>
      <c r="I55" s="92">
        <v>6</v>
      </c>
      <c r="J55" s="234" t="str">
        <f t="shared" si="10"/>
        <v>MORALES</v>
      </c>
      <c r="K55" s="235"/>
      <c r="L55" s="235"/>
      <c r="M55" s="236"/>
      <c r="N55" s="234" t="str">
        <f t="shared" si="11"/>
        <v>José</v>
      </c>
      <c r="O55" s="235"/>
      <c r="P55" s="236"/>
      <c r="Q55" s="177">
        <f t="shared" si="12"/>
        <v>19</v>
      </c>
      <c r="T55" s="1"/>
      <c r="U55" s="92">
        <v>6</v>
      </c>
      <c r="V55" s="234" t="str">
        <f t="shared" si="13"/>
        <v>MORALES</v>
      </c>
      <c r="W55" s="235"/>
      <c r="X55" s="235"/>
      <c r="Y55" s="236"/>
      <c r="Z55" s="234" t="str">
        <f t="shared" si="14"/>
        <v>José</v>
      </c>
      <c r="AA55" s="236"/>
      <c r="AB55" s="178">
        <f t="shared" si="15"/>
        <v>93</v>
      </c>
      <c r="AC55" s="198"/>
      <c r="AD55" s="198"/>
    </row>
    <row r="56" spans="2:30" x14ac:dyDescent="0.25">
      <c r="B56" s="92">
        <v>7</v>
      </c>
      <c r="C56" s="4" t="str">
        <f t="shared" si="7"/>
        <v>FARE-PIORUNSKI</v>
      </c>
      <c r="D56" s="4" t="str">
        <f t="shared" si="8"/>
        <v>Loïc</v>
      </c>
      <c r="E56" s="178">
        <f t="shared" si="9"/>
        <v>35</v>
      </c>
      <c r="I56" s="92">
        <v>7</v>
      </c>
      <c r="J56" s="234" t="str">
        <f t="shared" si="10"/>
        <v>HODEAU</v>
      </c>
      <c r="K56" s="235"/>
      <c r="L56" s="235"/>
      <c r="M56" s="236"/>
      <c r="N56" s="234" t="str">
        <f t="shared" si="11"/>
        <v>Cédric</v>
      </c>
      <c r="O56" s="235"/>
      <c r="P56" s="236"/>
      <c r="Q56" s="177">
        <f t="shared" si="12"/>
        <v>17</v>
      </c>
      <c r="T56" s="1"/>
      <c r="U56" s="92">
        <v>7</v>
      </c>
      <c r="V56" s="234" t="str">
        <f t="shared" si="13"/>
        <v>HODEAU</v>
      </c>
      <c r="W56" s="235"/>
      <c r="X56" s="235"/>
      <c r="Y56" s="236"/>
      <c r="Z56" s="234" t="str">
        <f t="shared" si="14"/>
        <v>Cédric</v>
      </c>
      <c r="AA56" s="236"/>
      <c r="AB56" s="178">
        <f t="shared" si="15"/>
        <v>96</v>
      </c>
      <c r="AC56" s="198"/>
      <c r="AD56" s="198"/>
    </row>
    <row r="57" spans="2:30" x14ac:dyDescent="0.25">
      <c r="B57" s="92">
        <v>8</v>
      </c>
      <c r="C57" s="4" t="str">
        <f t="shared" si="7"/>
        <v>DELOUCHE</v>
      </c>
      <c r="D57" s="4" t="str">
        <f t="shared" si="8"/>
        <v>Yannick</v>
      </c>
      <c r="E57" s="178">
        <f t="shared" si="9"/>
        <v>35</v>
      </c>
      <c r="I57" s="92">
        <v>8</v>
      </c>
      <c r="J57" s="234" t="str">
        <f t="shared" si="10"/>
        <v>FARE-PIORUNSKI</v>
      </c>
      <c r="K57" s="235"/>
      <c r="L57" s="235"/>
      <c r="M57" s="236"/>
      <c r="N57" s="234" t="str">
        <f t="shared" si="11"/>
        <v>Loïc</v>
      </c>
      <c r="O57" s="235"/>
      <c r="P57" s="236"/>
      <c r="Q57" s="177">
        <f t="shared" si="12"/>
        <v>12</v>
      </c>
      <c r="T57" s="1"/>
      <c r="U57" s="92">
        <v>8</v>
      </c>
      <c r="V57" s="234" t="str">
        <f t="shared" si="13"/>
        <v>FARE-PIORUNSKI</v>
      </c>
      <c r="W57" s="235"/>
      <c r="X57" s="235"/>
      <c r="Y57" s="236"/>
      <c r="Z57" s="234" t="str">
        <f t="shared" si="14"/>
        <v>Loïc</v>
      </c>
      <c r="AA57" s="236"/>
      <c r="AB57" s="178">
        <f t="shared" si="15"/>
        <v>100</v>
      </c>
      <c r="AC57" s="198"/>
      <c r="AD57" s="198"/>
    </row>
    <row r="58" spans="2:30" x14ac:dyDescent="0.25">
      <c r="B58" s="92">
        <v>9</v>
      </c>
      <c r="C58" s="4" t="str">
        <f t="shared" si="7"/>
        <v>ROBERT</v>
      </c>
      <c r="D58" s="4" t="str">
        <f t="shared" si="8"/>
        <v>Jean Christophe</v>
      </c>
      <c r="E58" s="178">
        <f t="shared" si="9"/>
        <v>33</v>
      </c>
      <c r="I58" s="92">
        <v>9</v>
      </c>
      <c r="J58" s="234" t="str">
        <f t="shared" si="10"/>
        <v>ROBERT</v>
      </c>
      <c r="K58" s="235"/>
      <c r="L58" s="235"/>
      <c r="M58" s="236"/>
      <c r="N58" s="234" t="str">
        <f t="shared" si="11"/>
        <v>Jean Christophe</v>
      </c>
      <c r="O58" s="235"/>
      <c r="P58" s="236"/>
      <c r="Q58" s="177">
        <f t="shared" si="12"/>
        <v>11</v>
      </c>
      <c r="T58" s="1"/>
      <c r="U58" s="92">
        <v>9</v>
      </c>
      <c r="V58" s="234" t="str">
        <f t="shared" si="13"/>
        <v>ROBERT</v>
      </c>
      <c r="W58" s="235"/>
      <c r="X58" s="235"/>
      <c r="Y58" s="236"/>
      <c r="Z58" s="234" t="str">
        <f t="shared" si="14"/>
        <v>Jean Christophe</v>
      </c>
      <c r="AA58" s="236"/>
      <c r="AB58" s="178">
        <f t="shared" si="15"/>
        <v>101</v>
      </c>
      <c r="AC58" s="198"/>
      <c r="AD58" s="198"/>
    </row>
    <row r="59" spans="2:30" x14ac:dyDescent="0.25">
      <c r="B59" s="92">
        <v>10</v>
      </c>
      <c r="C59" s="4" t="str">
        <f t="shared" si="7"/>
        <v>MORVAN</v>
      </c>
      <c r="D59" s="4" t="str">
        <f t="shared" si="8"/>
        <v>Gilles</v>
      </c>
      <c r="E59" s="178">
        <f t="shared" si="9"/>
        <v>32</v>
      </c>
      <c r="I59" s="92">
        <v>10</v>
      </c>
      <c r="J59" s="234" t="str">
        <f t="shared" si="10"/>
        <v>LEVEQUE</v>
      </c>
      <c r="K59" s="235"/>
      <c r="L59" s="235"/>
      <c r="M59" s="236"/>
      <c r="N59" s="234" t="str">
        <f t="shared" si="11"/>
        <v>Claude</v>
      </c>
      <c r="O59" s="235"/>
      <c r="P59" s="236"/>
      <c r="Q59" s="177">
        <f t="shared" si="12"/>
        <v>10</v>
      </c>
      <c r="T59" s="1"/>
      <c r="U59" s="92">
        <v>10</v>
      </c>
      <c r="V59" s="234" t="str">
        <f t="shared" si="13"/>
        <v>LEVEQUE</v>
      </c>
      <c r="W59" s="235"/>
      <c r="X59" s="235"/>
      <c r="Y59" s="236"/>
      <c r="Z59" s="234" t="str">
        <f t="shared" si="14"/>
        <v>Claude</v>
      </c>
      <c r="AA59" s="236"/>
      <c r="AB59" s="178">
        <f t="shared" si="15"/>
        <v>103</v>
      </c>
      <c r="AC59" s="198"/>
      <c r="AD59" s="198"/>
    </row>
    <row r="60" spans="2:30" x14ac:dyDescent="0.25">
      <c r="B60" s="92">
        <v>11</v>
      </c>
      <c r="C60" s="4" t="str">
        <f t="shared" si="7"/>
        <v>MICHEL</v>
      </c>
      <c r="D60" s="4" t="str">
        <f t="shared" si="8"/>
        <v>Eric</v>
      </c>
      <c r="E60" s="178">
        <f t="shared" si="9"/>
        <v>31</v>
      </c>
      <c r="I60" s="92">
        <v>11</v>
      </c>
      <c r="J60" s="234" t="str">
        <f t="shared" si="10"/>
        <v>CHRETIEN</v>
      </c>
      <c r="K60" s="235"/>
      <c r="L60" s="235"/>
      <c r="M60" s="236"/>
      <c r="N60" s="234" t="str">
        <f t="shared" si="11"/>
        <v>Fabrice</v>
      </c>
      <c r="O60" s="235"/>
      <c r="P60" s="236"/>
      <c r="Q60" s="177">
        <f t="shared" si="12"/>
        <v>10</v>
      </c>
      <c r="T60" s="1"/>
      <c r="U60" s="92">
        <v>11</v>
      </c>
      <c r="V60" s="234" t="str">
        <f t="shared" si="13"/>
        <v>FONTAINE</v>
      </c>
      <c r="W60" s="235"/>
      <c r="X60" s="235"/>
      <c r="Y60" s="236"/>
      <c r="Z60" s="234" t="str">
        <f t="shared" si="14"/>
        <v>Michel</v>
      </c>
      <c r="AA60" s="236"/>
      <c r="AB60" s="178">
        <f t="shared" si="15"/>
        <v>109</v>
      </c>
      <c r="AC60" s="198"/>
      <c r="AD60" s="198"/>
    </row>
    <row r="61" spans="2:30" x14ac:dyDescent="0.25">
      <c r="B61" s="92">
        <v>12</v>
      </c>
      <c r="C61" s="4" t="str">
        <f t="shared" si="7"/>
        <v>LEVEQUE</v>
      </c>
      <c r="D61" s="4" t="str">
        <f t="shared" si="8"/>
        <v>Claude</v>
      </c>
      <c r="E61" s="178">
        <f t="shared" si="9"/>
        <v>30</v>
      </c>
      <c r="I61" s="92">
        <v>12</v>
      </c>
      <c r="J61" s="234" t="str">
        <f t="shared" si="10"/>
        <v>FONTAINE</v>
      </c>
      <c r="K61" s="235"/>
      <c r="L61" s="235"/>
      <c r="M61" s="236"/>
      <c r="N61" s="234" t="str">
        <f t="shared" si="11"/>
        <v>Michel</v>
      </c>
      <c r="O61" s="235"/>
      <c r="P61" s="236"/>
      <c r="Q61" s="177">
        <f t="shared" si="12"/>
        <v>7</v>
      </c>
      <c r="T61" s="1"/>
      <c r="U61" s="92">
        <v>12</v>
      </c>
      <c r="V61" s="234" t="str">
        <f t="shared" si="13"/>
        <v>NOTTIN</v>
      </c>
      <c r="W61" s="235"/>
      <c r="X61" s="235"/>
      <c r="Y61" s="236"/>
      <c r="Z61" s="234" t="str">
        <f t="shared" si="14"/>
        <v>Eric</v>
      </c>
      <c r="AA61" s="236"/>
      <c r="AB61" s="178">
        <f t="shared" si="15"/>
        <v>110</v>
      </c>
      <c r="AC61" s="198"/>
      <c r="AD61" s="198"/>
    </row>
    <row r="62" spans="2:30" x14ac:dyDescent="0.25">
      <c r="B62" s="92">
        <v>13</v>
      </c>
      <c r="C62" s="4" t="str">
        <f t="shared" si="7"/>
        <v>NOTTIN</v>
      </c>
      <c r="D62" s="4" t="str">
        <f t="shared" si="8"/>
        <v>Eric</v>
      </c>
      <c r="E62" s="178">
        <f t="shared" si="9"/>
        <v>30</v>
      </c>
      <c r="I62" s="92">
        <v>13</v>
      </c>
      <c r="J62" s="234" t="str">
        <f t="shared" si="10"/>
        <v>MICHEL</v>
      </c>
      <c r="K62" s="235"/>
      <c r="L62" s="235"/>
      <c r="M62" s="236"/>
      <c r="N62" s="234" t="str">
        <f t="shared" si="11"/>
        <v>Eric</v>
      </c>
      <c r="O62" s="235"/>
      <c r="P62" s="236"/>
      <c r="Q62" s="177">
        <f t="shared" si="12"/>
        <v>7</v>
      </c>
      <c r="T62" s="1"/>
      <c r="U62" s="92">
        <v>13</v>
      </c>
      <c r="V62" s="234" t="str">
        <f t="shared" si="13"/>
        <v>CHRETIEN</v>
      </c>
      <c r="W62" s="235"/>
      <c r="X62" s="235"/>
      <c r="Y62" s="236"/>
      <c r="Z62" s="234" t="str">
        <f t="shared" si="14"/>
        <v>Fabrice</v>
      </c>
      <c r="AA62" s="236"/>
      <c r="AB62" s="178">
        <f t="shared" si="15"/>
        <v>111</v>
      </c>
      <c r="AC62" s="198"/>
      <c r="AD62" s="198"/>
    </row>
    <row r="63" spans="2:30" x14ac:dyDescent="0.25">
      <c r="B63" s="92">
        <v>14</v>
      </c>
      <c r="C63" s="4" t="str">
        <f t="shared" si="7"/>
        <v>DIOT</v>
      </c>
      <c r="D63" s="4" t="str">
        <f t="shared" si="8"/>
        <v>Alex</v>
      </c>
      <c r="E63" s="178">
        <f t="shared" si="9"/>
        <v>27</v>
      </c>
      <c r="I63" s="92">
        <v>14</v>
      </c>
      <c r="J63" s="234" t="str">
        <f t="shared" si="10"/>
        <v>GAILLARD</v>
      </c>
      <c r="K63" s="235"/>
      <c r="L63" s="235"/>
      <c r="M63" s="236"/>
      <c r="N63" s="234" t="str">
        <f t="shared" si="11"/>
        <v>Fred</v>
      </c>
      <c r="O63" s="235"/>
      <c r="P63" s="236"/>
      <c r="Q63" s="177">
        <f t="shared" si="12"/>
        <v>7</v>
      </c>
      <c r="T63" s="1"/>
      <c r="U63" s="92">
        <v>14</v>
      </c>
      <c r="V63" s="234" t="str">
        <f t="shared" si="13"/>
        <v>MICHEL</v>
      </c>
      <c r="W63" s="235"/>
      <c r="X63" s="235"/>
      <c r="Y63" s="236"/>
      <c r="Z63" s="234" t="str">
        <f t="shared" si="14"/>
        <v>Eric</v>
      </c>
      <c r="AA63" s="236"/>
      <c r="AB63" s="178">
        <f t="shared" si="15"/>
        <v>111</v>
      </c>
      <c r="AC63" s="198"/>
      <c r="AD63" s="198"/>
    </row>
    <row r="64" spans="2:30" x14ac:dyDescent="0.25">
      <c r="B64" s="92">
        <v>15</v>
      </c>
      <c r="C64" s="4" t="str">
        <f t="shared" si="7"/>
        <v>VILATTE</v>
      </c>
      <c r="D64" s="4" t="str">
        <f t="shared" si="8"/>
        <v>Joël</v>
      </c>
      <c r="E64" s="178">
        <f t="shared" si="9"/>
        <v>26</v>
      </c>
      <c r="I64" s="92">
        <v>15</v>
      </c>
      <c r="J64" s="234" t="str">
        <f t="shared" si="10"/>
        <v>DELOUCHE</v>
      </c>
      <c r="K64" s="235"/>
      <c r="L64" s="235"/>
      <c r="M64" s="236"/>
      <c r="N64" s="234" t="str">
        <f t="shared" si="11"/>
        <v>Yannick</v>
      </c>
      <c r="O64" s="235"/>
      <c r="P64" s="236"/>
      <c r="Q64" s="177">
        <f t="shared" si="12"/>
        <v>4</v>
      </c>
      <c r="T64" s="1"/>
      <c r="U64" s="92">
        <v>15</v>
      </c>
      <c r="V64" s="234" t="str">
        <f t="shared" si="13"/>
        <v>GAILLARD</v>
      </c>
      <c r="W64" s="235"/>
      <c r="X64" s="235"/>
      <c r="Y64" s="236"/>
      <c r="Z64" s="234" t="str">
        <f t="shared" si="14"/>
        <v>Fred</v>
      </c>
      <c r="AA64" s="236"/>
      <c r="AB64" s="178">
        <f t="shared" si="15"/>
        <v>120</v>
      </c>
      <c r="AC64" s="198"/>
      <c r="AD64" s="198"/>
    </row>
    <row r="65" spans="2:30" x14ac:dyDescent="0.25">
      <c r="B65" s="92">
        <v>16</v>
      </c>
      <c r="C65" s="4" t="str">
        <f t="shared" si="7"/>
        <v>MORALES</v>
      </c>
      <c r="D65" s="4" t="str">
        <f t="shared" si="8"/>
        <v>José</v>
      </c>
      <c r="E65" s="178">
        <f t="shared" si="9"/>
        <v>25</v>
      </c>
      <c r="I65" s="92">
        <v>16</v>
      </c>
      <c r="J65" s="234" t="str">
        <f t="shared" si="10"/>
        <v>NOTTIN</v>
      </c>
      <c r="K65" s="235"/>
      <c r="L65" s="235"/>
      <c r="M65" s="236"/>
      <c r="N65" s="234" t="str">
        <f t="shared" si="11"/>
        <v>Eric</v>
      </c>
      <c r="O65" s="235"/>
      <c r="P65" s="236"/>
      <c r="Q65" s="177">
        <f t="shared" si="12"/>
        <v>2</v>
      </c>
      <c r="T65" s="1"/>
      <c r="U65" s="92">
        <v>16</v>
      </c>
      <c r="V65" s="234" t="str">
        <f t="shared" si="13"/>
        <v>DELOUCHE</v>
      </c>
      <c r="W65" s="235"/>
      <c r="X65" s="235"/>
      <c r="Y65" s="236"/>
      <c r="Z65" s="234" t="str">
        <f t="shared" si="14"/>
        <v>Yannick</v>
      </c>
      <c r="AA65" s="236"/>
      <c r="AB65" s="178">
        <f t="shared" si="15"/>
        <v>123</v>
      </c>
      <c r="AC65" s="198"/>
      <c r="AD65" s="198"/>
    </row>
    <row r="66" spans="2:30" x14ac:dyDescent="0.25">
      <c r="B66" s="92">
        <v>17</v>
      </c>
      <c r="C66" s="4" t="str">
        <f t="shared" si="7"/>
        <v>FONTAINE</v>
      </c>
      <c r="D66" s="4" t="str">
        <f t="shared" si="8"/>
        <v>Michel</v>
      </c>
      <c r="E66" s="178">
        <f t="shared" si="9"/>
        <v>23</v>
      </c>
      <c r="I66" s="92">
        <v>17</v>
      </c>
      <c r="J66" s="234" t="str">
        <f t="shared" si="10"/>
        <v>MORVAN</v>
      </c>
      <c r="K66" s="235"/>
      <c r="L66" s="235"/>
      <c r="M66" s="236"/>
      <c r="N66" s="234" t="str">
        <f t="shared" si="11"/>
        <v>Gilles</v>
      </c>
      <c r="O66" s="235"/>
      <c r="P66" s="236"/>
      <c r="Q66" s="177">
        <f t="shared" si="12"/>
        <v>1</v>
      </c>
      <c r="T66" s="1"/>
      <c r="U66" s="92">
        <v>17</v>
      </c>
      <c r="V66" s="234" t="str">
        <f t="shared" si="13"/>
        <v>MORVAN</v>
      </c>
      <c r="W66" s="235"/>
      <c r="X66" s="235"/>
      <c r="Y66" s="236"/>
      <c r="Z66" s="234" t="str">
        <f t="shared" si="14"/>
        <v>Gilles</v>
      </c>
      <c r="AA66" s="236"/>
      <c r="AB66" s="178">
        <f t="shared" si="15"/>
        <v>134</v>
      </c>
      <c r="AC66" s="198"/>
      <c r="AD66" s="198"/>
    </row>
    <row r="67" spans="2:30" x14ac:dyDescent="0.25">
      <c r="B67" s="92">
        <v>18</v>
      </c>
      <c r="C67" s="4" t="str">
        <f t="shared" si="7"/>
        <v>CHRETIEN</v>
      </c>
      <c r="D67" s="4" t="str">
        <f t="shared" si="8"/>
        <v>Fabrice</v>
      </c>
      <c r="E67" s="178">
        <f t="shared" si="9"/>
        <v>23</v>
      </c>
      <c r="I67" s="92">
        <v>18</v>
      </c>
      <c r="J67" s="234" t="str">
        <f t="shared" si="10"/>
        <v>VILATTE</v>
      </c>
      <c r="K67" s="235"/>
      <c r="L67" s="235"/>
      <c r="M67" s="236"/>
      <c r="N67" s="234" t="str">
        <f t="shared" si="11"/>
        <v>Joël</v>
      </c>
      <c r="O67" s="235"/>
      <c r="P67" s="236"/>
      <c r="Q67" s="177">
        <f t="shared" si="12"/>
        <v>0</v>
      </c>
      <c r="T67" s="1"/>
      <c r="U67" s="92">
        <v>18</v>
      </c>
      <c r="V67" s="234" t="str">
        <f t="shared" si="13"/>
        <v>VILATTE</v>
      </c>
      <c r="W67" s="235"/>
      <c r="X67" s="235"/>
      <c r="Y67" s="236"/>
      <c r="Z67" s="234" t="str">
        <f t="shared" si="14"/>
        <v>Joël</v>
      </c>
      <c r="AA67" s="236"/>
      <c r="AB67" s="178">
        <f t="shared" si="15"/>
        <v>140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 t="str">
        <f>C11</f>
        <v>HERRAULT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str">
        <f>INDEX($C$11:$AC$40,MATCH(G89,$C$11:$C$40,0),27)</f>
        <v>H</v>
      </c>
      <c r="Z89" s="75" t="s">
        <v>16</v>
      </c>
      <c r="AA89" s="96">
        <f>$D$3</f>
        <v>44989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9.4</v>
      </c>
      <c r="H90" s="245"/>
      <c r="I90" s="245"/>
      <c r="J90" s="245"/>
      <c r="K90" s="1"/>
      <c r="L90" s="245">
        <f>IF(X89="H",IF($X90="Blancs",$G$3,IF($X90="Jaunes",$G$4,IF($X90="Bleus",$G$5,$G$6))),IF($X90="Blancs",$I$3,IF($X90="Jaunes",$I$4,IF($X90="Bleus",$I$5,$I$6))))</f>
        <v>133</v>
      </c>
      <c r="M90" s="245"/>
      <c r="N90" s="245"/>
      <c r="O90" s="245">
        <f>IF(X89="H",IF($X90="Blancs",$H$3,IF($X90="Jaunes",$H$4,IF($X90="Bleus",$H$5,$H$6))),IF($X90="Blancs",$J$3,IF($X90="Jaunes",$J$4,IF($X90="Bleus",$J$5,$J$6))))</f>
        <v>68.599999999999994</v>
      </c>
      <c r="P90" s="245"/>
      <c r="Q90" s="246">
        <f>ROUND((G90*(L90/113)+(O90-AA93)),0)</f>
        <v>8</v>
      </c>
      <c r="R90" s="246"/>
      <c r="S90" s="246"/>
      <c r="T90" s="246"/>
      <c r="U90" s="1"/>
      <c r="V90" s="266" t="s">
        <v>108</v>
      </c>
      <c r="W90" s="267"/>
      <c r="X90" s="187" t="str">
        <f>INDEX($C$11:$AC$40,MATCH(G89,$C$11:$C$40,0),26)</f>
        <v>Jaunes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>
        <f>IF($Q90&lt;=18,IF(G94&lt;=$Q90,1,0),IF($Q90&lt;=36,IF(G94&lt;=($Q90-18),2,1),IF($Q90&lt;=54,IF(G94&lt;=($Q90-36),3,2),IF($Q90&gt;54,IF(G94&lt;=($Q90-54),4,3)))))</f>
        <v>1</v>
      </c>
      <c r="H95" s="115">
        <f t="shared" ref="H95:O95" si="20">IF($Q90&lt;=18,IF(H94&lt;=$Q90,1,0),IF($Q90&lt;=36,IF(H94&lt;=($Q90-18),2,1),IF($Q90&lt;=54,IF(H94&lt;=($Q90-36),3,2),IF($Q90&gt;54,IF(H94&lt;=($Q90-54),4,3)))))</f>
        <v>1</v>
      </c>
      <c r="I95" s="115">
        <f t="shared" si="20"/>
        <v>0</v>
      </c>
      <c r="J95" s="115">
        <f t="shared" si="20"/>
        <v>0</v>
      </c>
      <c r="K95" s="115">
        <f t="shared" si="20"/>
        <v>1</v>
      </c>
      <c r="L95" s="115">
        <f t="shared" si="20"/>
        <v>0</v>
      </c>
      <c r="M95" s="115">
        <f t="shared" si="20"/>
        <v>0</v>
      </c>
      <c r="N95" s="115">
        <f t="shared" si="20"/>
        <v>0</v>
      </c>
      <c r="O95" s="116">
        <f t="shared" si="20"/>
        <v>1</v>
      </c>
      <c r="P95" s="117">
        <f>SUM(G95:O95)</f>
        <v>4</v>
      </c>
      <c r="Q95" s="116">
        <f t="shared" ref="Q95:Y95" si="21">IF($Q90&lt;=18,IF(Q94&lt;=$Q90,1,0),IF($Q90&lt;=36,IF(Q94&lt;=($Q90-18),2,1),IF($Q90&lt;=54,IF(Q94&lt;=($Q90-36),3,2),IF($Q90&gt;54,IF(Q94&lt;=($Q90-54),4,3)))))</f>
        <v>1</v>
      </c>
      <c r="R95" s="116">
        <f t="shared" si="21"/>
        <v>0</v>
      </c>
      <c r="S95" s="116">
        <f t="shared" si="21"/>
        <v>0</v>
      </c>
      <c r="T95" s="116">
        <f t="shared" si="21"/>
        <v>1</v>
      </c>
      <c r="U95" s="116">
        <f t="shared" si="21"/>
        <v>0</v>
      </c>
      <c r="V95" s="116">
        <f t="shared" si="21"/>
        <v>0</v>
      </c>
      <c r="W95" s="116">
        <f t="shared" si="21"/>
        <v>1</v>
      </c>
      <c r="X95" s="116">
        <f t="shared" si="21"/>
        <v>0</v>
      </c>
      <c r="Y95" s="116">
        <f t="shared" si="21"/>
        <v>1</v>
      </c>
      <c r="Z95" s="118">
        <f>SUM(Q95:Y95)</f>
        <v>4</v>
      </c>
      <c r="AA95" s="119">
        <f>P95+Z95</f>
        <v>8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4</v>
      </c>
      <c r="H96" s="121">
        <f t="shared" si="22"/>
        <v>3</v>
      </c>
      <c r="I96" s="121">
        <f t="shared" si="22"/>
        <v>7</v>
      </c>
      <c r="J96" s="121">
        <f t="shared" si="22"/>
        <v>3</v>
      </c>
      <c r="K96" s="121">
        <f t="shared" si="22"/>
        <v>3</v>
      </c>
      <c r="L96" s="121">
        <f t="shared" si="22"/>
        <v>5</v>
      </c>
      <c r="M96" s="121">
        <f t="shared" si="22"/>
        <v>3</v>
      </c>
      <c r="N96" s="121">
        <f t="shared" si="22"/>
        <v>5</v>
      </c>
      <c r="O96" s="121">
        <f t="shared" si="22"/>
        <v>5</v>
      </c>
      <c r="P96" s="122">
        <f>SUM(G96:O96)</f>
        <v>38</v>
      </c>
      <c r="Q96" s="123">
        <f t="shared" ref="Q96:Y96" si="23">Q11</f>
        <v>4</v>
      </c>
      <c r="R96" s="121">
        <f t="shared" si="23"/>
        <v>4</v>
      </c>
      <c r="S96" s="121">
        <f t="shared" si="23"/>
        <v>4</v>
      </c>
      <c r="T96" s="121">
        <f t="shared" si="23"/>
        <v>6</v>
      </c>
      <c r="U96" s="121">
        <f t="shared" si="23"/>
        <v>4</v>
      </c>
      <c r="V96" s="121">
        <f t="shared" si="23"/>
        <v>5</v>
      </c>
      <c r="W96" s="121">
        <f t="shared" si="23"/>
        <v>4</v>
      </c>
      <c r="X96" s="121">
        <f t="shared" si="23"/>
        <v>5</v>
      </c>
      <c r="Y96" s="124">
        <f t="shared" si="23"/>
        <v>5</v>
      </c>
      <c r="Z96" s="122">
        <f>SUM(Q96:Y96)</f>
        <v>41</v>
      </c>
      <c r="AA96" s="125">
        <f>P96+Z96</f>
        <v>79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3</v>
      </c>
      <c r="H97" s="127">
        <f t="shared" ref="H97:O97" si="24">IF(H96-H93=-1,3+H95)+IF(H96-H93=0,2+H95)+IF(H96-H93=1,1+H95)+IF(H96-H93=2,H95)+IF(H96-H93=3,IF(H95-1&gt;0,H95-1,0))+IF(H96-H93=4,IF(H95-2&gt;0,H95-2,0))</f>
        <v>4</v>
      </c>
      <c r="I97" s="127">
        <f t="shared" si="24"/>
        <v>0</v>
      </c>
      <c r="J97" s="127">
        <f t="shared" si="24"/>
        <v>3</v>
      </c>
      <c r="K97" s="127">
        <f t="shared" si="24"/>
        <v>3</v>
      </c>
      <c r="L97" s="127">
        <f t="shared" si="24"/>
        <v>2</v>
      </c>
      <c r="M97" s="127">
        <f t="shared" si="24"/>
        <v>2</v>
      </c>
      <c r="N97" s="127">
        <f t="shared" si="24"/>
        <v>2</v>
      </c>
      <c r="O97" s="128">
        <f t="shared" si="24"/>
        <v>1</v>
      </c>
      <c r="P97" s="129">
        <f>SUM(G97:O97)</f>
        <v>20</v>
      </c>
      <c r="Q97" s="130">
        <f t="shared" ref="Q97:Y97" si="25">IF(Q96-Q93=-1,3+Q95)+IF(Q96-Q93=0,2+Q95)+IF(Q96-Q93=1,1+Q95)+IF(Q96-Q93=2,Q95)+IF(Q96-Q93=3,IF(Q95-1&gt;0,Q95-1,0))+IF(Q96-Q93=4,IF(Q95-2&gt;0,Q95-2,0))</f>
        <v>3</v>
      </c>
      <c r="R97" s="131">
        <f t="shared" si="25"/>
        <v>2</v>
      </c>
      <c r="S97" s="131">
        <f t="shared" si="25"/>
        <v>1</v>
      </c>
      <c r="T97" s="131">
        <f t="shared" si="25"/>
        <v>2</v>
      </c>
      <c r="U97" s="131">
        <f t="shared" si="25"/>
        <v>1</v>
      </c>
      <c r="V97" s="131">
        <f t="shared" si="25"/>
        <v>1</v>
      </c>
      <c r="W97" s="131">
        <f t="shared" si="25"/>
        <v>3</v>
      </c>
      <c r="X97" s="131">
        <f t="shared" si="25"/>
        <v>2</v>
      </c>
      <c r="Y97" s="128">
        <f t="shared" si="25"/>
        <v>2</v>
      </c>
      <c r="Z97" s="129">
        <f>SUM(Q97:Y97)</f>
        <v>17</v>
      </c>
      <c r="AA97" s="132">
        <f>P97+Z97</f>
        <v>37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2</v>
      </c>
      <c r="H98" s="134">
        <f t="shared" si="26"/>
        <v>3</v>
      </c>
      <c r="I98" s="134">
        <f t="shared" si="26"/>
        <v>0</v>
      </c>
      <c r="J98" s="134">
        <f t="shared" si="26"/>
        <v>3</v>
      </c>
      <c r="K98" s="134">
        <f t="shared" si="26"/>
        <v>2</v>
      </c>
      <c r="L98" s="134">
        <f t="shared" si="26"/>
        <v>2</v>
      </c>
      <c r="M98" s="134">
        <f t="shared" si="26"/>
        <v>2</v>
      </c>
      <c r="N98" s="134">
        <f t="shared" si="26"/>
        <v>2</v>
      </c>
      <c r="O98" s="135">
        <f t="shared" si="26"/>
        <v>0</v>
      </c>
      <c r="P98" s="136">
        <f>SUM(G98:O98)</f>
        <v>16</v>
      </c>
      <c r="Q98" s="135">
        <f t="shared" ref="Q98:Y98" si="27">IF(Q96-Q93=-2,4)+IF(Q96-Q93=-1,3)+IF(Q96-Q93=0,2)+IF(Q96-Q93=1,1)+IF(Q96-Q93&gt;2,0)</f>
        <v>2</v>
      </c>
      <c r="R98" s="135">
        <f t="shared" si="27"/>
        <v>2</v>
      </c>
      <c r="S98" s="135">
        <f t="shared" si="27"/>
        <v>1</v>
      </c>
      <c r="T98" s="135">
        <f t="shared" si="27"/>
        <v>1</v>
      </c>
      <c r="U98" s="135">
        <f t="shared" si="27"/>
        <v>1</v>
      </c>
      <c r="V98" s="135">
        <f t="shared" si="27"/>
        <v>1</v>
      </c>
      <c r="W98" s="135">
        <f t="shared" si="27"/>
        <v>2</v>
      </c>
      <c r="X98" s="135">
        <f t="shared" si="27"/>
        <v>2</v>
      </c>
      <c r="Y98" s="135">
        <f t="shared" si="27"/>
        <v>1</v>
      </c>
      <c r="Z98" s="136">
        <f>SUM(Q98:Y98)</f>
        <v>13</v>
      </c>
      <c r="AA98" s="137">
        <f>P98+Z98</f>
        <v>29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0</v>
      </c>
      <c r="H99" s="24">
        <f t="shared" ref="H99:O99" si="28">H96-H93</f>
        <v>-1</v>
      </c>
      <c r="I99" s="24">
        <f t="shared" si="28"/>
        <v>2</v>
      </c>
      <c r="J99" s="24">
        <f t="shared" si="28"/>
        <v>-1</v>
      </c>
      <c r="K99" s="24">
        <f t="shared" si="28"/>
        <v>0</v>
      </c>
      <c r="L99" s="24">
        <f t="shared" si="28"/>
        <v>0</v>
      </c>
      <c r="M99" s="24">
        <f t="shared" si="28"/>
        <v>0</v>
      </c>
      <c r="N99" s="24">
        <f t="shared" si="28"/>
        <v>0</v>
      </c>
      <c r="O99" s="15">
        <f t="shared" si="28"/>
        <v>2</v>
      </c>
      <c r="P99" s="15"/>
      <c r="Q99" s="15">
        <f t="shared" ref="Q99:Y99" si="29">Q96-Q93</f>
        <v>0</v>
      </c>
      <c r="R99" s="15">
        <f t="shared" si="29"/>
        <v>0</v>
      </c>
      <c r="S99" s="15">
        <f t="shared" si="29"/>
        <v>1</v>
      </c>
      <c r="T99" s="15">
        <f t="shared" si="29"/>
        <v>1</v>
      </c>
      <c r="U99" s="15">
        <f t="shared" si="29"/>
        <v>1</v>
      </c>
      <c r="V99" s="15">
        <f t="shared" si="29"/>
        <v>1</v>
      </c>
      <c r="W99" s="15">
        <f t="shared" si="29"/>
        <v>0</v>
      </c>
      <c r="X99" s="15">
        <f t="shared" si="29"/>
        <v>0</v>
      </c>
      <c r="Y99" s="15">
        <f t="shared" si="29"/>
        <v>1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9</v>
      </c>
      <c r="P102" s="241" t="s">
        <v>86</v>
      </c>
      <c r="Q102" s="241"/>
      <c r="R102" s="241"/>
      <c r="S102" s="241"/>
      <c r="T102" s="241"/>
      <c r="U102" s="141">
        <f>COUNTIF(G99:Y99,"=2")</f>
        <v>2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2</v>
      </c>
      <c r="M103" s="251" t="s">
        <v>88</v>
      </c>
      <c r="N103" s="251"/>
      <c r="O103" s="145">
        <f>COUNTIF(G99:Y99,"=1")</f>
        <v>5</v>
      </c>
      <c r="P103" s="241" t="s">
        <v>89</v>
      </c>
      <c r="Q103" s="241"/>
      <c r="R103" s="241"/>
      <c r="S103" s="241"/>
      <c r="T103" s="241"/>
      <c r="U103" s="144">
        <f>COUNTIF(G99:Y99,"&gt;=3")</f>
        <v>0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9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5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2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0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 t="str">
        <f>C12</f>
        <v>VERRIER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str">
        <f>INDEX($C$11:$AC$40,MATCH(G112,$C$11:$C$40,0),27)</f>
        <v>H</v>
      </c>
      <c r="Z112" s="75" t="s">
        <v>16</v>
      </c>
      <c r="AA112" s="96">
        <f>$D$3</f>
        <v>44989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15.3</v>
      </c>
      <c r="H113" s="245"/>
      <c r="I113" s="245"/>
      <c r="J113" s="245"/>
      <c r="K113" s="1"/>
      <c r="L113" s="245">
        <f>IF(X112="H",IF($X113="Blancs",$G$3,IF($X113="Jaunes",$G$4,IF($X113="Bleus",$G$5,$G$6))),IF($X113="Blancs",$I$3,IF($X113="Jaunes",$I$4,IF($X113="Bleus",$I$5,$I$6))))</f>
        <v>133</v>
      </c>
      <c r="M113" s="245"/>
      <c r="N113" s="245"/>
      <c r="O113" s="245">
        <f>IF(X112="H",IF($X113="Blancs",$H$3,IF($X113="Jaunes",$H$4,IF($X113="Bleus",$H$5,$H$6))),IF($X113="Blancs",$J$3,IF($X113="Jaunes",$J$4,IF($X113="Bleus",$J$5,$J$6))))</f>
        <v>68.599999999999994</v>
      </c>
      <c r="P113" s="245"/>
      <c r="Q113" s="246">
        <f>ROUND((G113*(L113/113)+(O113-AA116)),0)</f>
        <v>15</v>
      </c>
      <c r="R113" s="246"/>
      <c r="S113" s="246"/>
      <c r="T113" s="246"/>
      <c r="U113" s="1"/>
      <c r="V113" s="266" t="s">
        <v>108</v>
      </c>
      <c r="W113" s="267"/>
      <c r="X113" s="187" t="str">
        <f>INDEX($C$11:$AC$40,MATCH(G112,$C$11:$C$40,0),26)</f>
        <v>Jaunes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>
        <f>IF($Q113&lt;=18,IF(G117&lt;=$Q113,1,0),IF($Q113&lt;=36,IF(G117&lt;=($Q113-18),2,1),IF($Q113&lt;=54,IF(G117&lt;=($Q113-36),3,2),IF($Q113&gt;54,IF(G117&lt;=($Q113-54),4,3)))))</f>
        <v>1</v>
      </c>
      <c r="H118" s="115">
        <f t="shared" ref="H118" si="34">IF($Q113&lt;=18,IF(H117&lt;=$Q113,1,0),IF($Q113&lt;=36,IF(H117&lt;=($Q113-18),2,1),IF($Q113&lt;=54,IF(H117&lt;=($Q113-36),3,2),IF($Q113&gt;54,IF(H117&lt;=($Q113-54),4,3)))))</f>
        <v>1</v>
      </c>
      <c r="I118" s="115">
        <f t="shared" ref="I118" si="35">IF($Q113&lt;=18,IF(I117&lt;=$Q113,1,0),IF($Q113&lt;=36,IF(I117&lt;=($Q113-18),2,1),IF($Q113&lt;=54,IF(I117&lt;=($Q113-36),3,2),IF($Q113&gt;54,IF(I117&lt;=($Q113-54),4,3)))))</f>
        <v>1</v>
      </c>
      <c r="J118" s="115">
        <f t="shared" ref="J118" si="36">IF($Q113&lt;=18,IF(J117&lt;=$Q113,1,0),IF($Q113&lt;=36,IF(J117&lt;=($Q113-18),2,1),IF($Q113&lt;=54,IF(J117&lt;=($Q113-36),3,2),IF($Q113&gt;54,IF(J117&lt;=($Q113-54),4,3)))))</f>
        <v>1</v>
      </c>
      <c r="K118" s="115">
        <f t="shared" ref="K118" si="37">IF($Q113&lt;=18,IF(K117&lt;=$Q113,1,0),IF($Q113&lt;=36,IF(K117&lt;=($Q113-18),2,1),IF($Q113&lt;=54,IF(K117&lt;=($Q113-36),3,2),IF($Q113&gt;54,IF(K117&lt;=($Q113-54),4,3)))))</f>
        <v>1</v>
      </c>
      <c r="L118" s="115">
        <f t="shared" ref="L118" si="38">IF($Q113&lt;=18,IF(L117&lt;=$Q113,1,0),IF($Q113&lt;=36,IF(L117&lt;=($Q113-18),2,1),IF($Q113&lt;=54,IF(L117&lt;=($Q113-36),3,2),IF($Q113&gt;54,IF(L117&lt;=($Q113-54),4,3)))))</f>
        <v>1</v>
      </c>
      <c r="M118" s="115">
        <f t="shared" ref="M118" si="39">IF($Q113&lt;=18,IF(M117&lt;=$Q113,1,0),IF($Q113&lt;=36,IF(M117&lt;=($Q113-18),2,1),IF($Q113&lt;=54,IF(M117&lt;=($Q113-36),3,2),IF($Q113&gt;54,IF(M117&lt;=($Q113-54),4,3)))))</f>
        <v>0</v>
      </c>
      <c r="N118" s="115">
        <f t="shared" ref="N118" si="40">IF($Q113&lt;=18,IF(N117&lt;=$Q113,1,0),IF($Q113&lt;=36,IF(N117&lt;=($Q113-18),2,1),IF($Q113&lt;=54,IF(N117&lt;=($Q113-36),3,2),IF($Q113&gt;54,IF(N117&lt;=($Q113-54),4,3)))))</f>
        <v>0</v>
      </c>
      <c r="O118" s="116">
        <f t="shared" ref="O118" si="41">IF($Q113&lt;=18,IF(O117&lt;=$Q113,1,0),IF($Q113&lt;=36,IF(O117&lt;=($Q113-18),2,1),IF($Q113&lt;=54,IF(O117&lt;=($Q113-36),3,2),IF($Q113&gt;54,IF(O117&lt;=($Q113-54),4,3)))))</f>
        <v>1</v>
      </c>
      <c r="P118" s="117">
        <f>SUM(G118:O118)</f>
        <v>7</v>
      </c>
      <c r="Q118" s="116">
        <f t="shared" ref="Q118" si="42">IF($Q113&lt;=18,IF(Q117&lt;=$Q113,1,0),IF($Q113&lt;=36,IF(Q117&lt;=($Q113-18),2,1),IF($Q113&lt;=54,IF(Q117&lt;=($Q113-36),3,2),IF($Q113&gt;54,IF(Q117&lt;=($Q113-54),4,3)))))</f>
        <v>1</v>
      </c>
      <c r="R118" s="116">
        <f t="shared" ref="R118" si="43">IF($Q113&lt;=18,IF(R117&lt;=$Q113,1,0),IF($Q113&lt;=36,IF(R117&lt;=($Q113-18),2,1),IF($Q113&lt;=54,IF(R117&lt;=($Q113-36),3,2),IF($Q113&gt;54,IF(R117&lt;=($Q113-54),4,3)))))</f>
        <v>1</v>
      </c>
      <c r="S118" s="116">
        <f t="shared" ref="S118" si="44">IF($Q113&lt;=18,IF(S117&lt;=$Q113,1,0),IF($Q113&lt;=36,IF(S117&lt;=($Q113-18),2,1),IF($Q113&lt;=54,IF(S117&lt;=($Q113-36),3,2),IF($Q113&gt;54,IF(S117&lt;=($Q113-54),4,3)))))</f>
        <v>1</v>
      </c>
      <c r="T118" s="116">
        <f t="shared" ref="T118" si="45">IF($Q113&lt;=18,IF(T117&lt;=$Q113,1,0),IF($Q113&lt;=36,IF(T117&lt;=($Q113-18),2,1),IF($Q113&lt;=54,IF(T117&lt;=($Q113-36),3,2),IF($Q113&gt;54,IF(T117&lt;=($Q113-54),4,3)))))</f>
        <v>1</v>
      </c>
      <c r="U118" s="116">
        <f t="shared" ref="U118" si="46">IF($Q113&lt;=18,IF(U117&lt;=$Q113,1,0),IF($Q113&lt;=36,IF(U117&lt;=($Q113-18),2,1),IF($Q113&lt;=54,IF(U117&lt;=($Q113-36),3,2),IF($Q113&gt;54,IF(U117&lt;=($Q113-54),4,3)))))</f>
        <v>0</v>
      </c>
      <c r="V118" s="116">
        <f t="shared" ref="V118" si="47">IF($Q113&lt;=18,IF(V117&lt;=$Q113,1,0),IF($Q113&lt;=36,IF(V117&lt;=($Q113-18),2,1),IF($Q113&lt;=54,IF(V117&lt;=($Q113-36),3,2),IF($Q113&gt;54,IF(V117&lt;=($Q113-54),4,3)))))</f>
        <v>1</v>
      </c>
      <c r="W118" s="116">
        <f t="shared" ref="W118" si="48">IF($Q113&lt;=18,IF(W117&lt;=$Q113,1,0),IF($Q113&lt;=36,IF(W117&lt;=($Q113-18),2,1),IF($Q113&lt;=54,IF(W117&lt;=($Q113-36),3,2),IF($Q113&gt;54,IF(W117&lt;=($Q113-54),4,3)))))</f>
        <v>1</v>
      </c>
      <c r="X118" s="116">
        <f t="shared" ref="X118" si="49">IF($Q113&lt;=18,IF(X117&lt;=$Q113,1,0),IF($Q113&lt;=36,IF(X117&lt;=($Q113-18),2,1),IF($Q113&lt;=54,IF(X117&lt;=($Q113-36),3,2),IF($Q113&gt;54,IF(X117&lt;=($Q113-54),4,3)))))</f>
        <v>1</v>
      </c>
      <c r="Y118" s="116">
        <f t="shared" ref="Y118" si="50">IF($Q113&lt;=18,IF(Y117&lt;=$Q113,1,0),IF($Q113&lt;=36,IF(Y117&lt;=($Q113-18),2,1),IF($Q113&lt;=54,IF(Y117&lt;=($Q113-36),3,2),IF($Q113&gt;54,IF(Y117&lt;=($Q113-54),4,3)))))</f>
        <v>1</v>
      </c>
      <c r="Z118" s="118">
        <f>SUM(Q118:Y118)</f>
        <v>8</v>
      </c>
      <c r="AA118" s="119">
        <f>P118+Z118</f>
        <v>15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51">G12</f>
        <v>5</v>
      </c>
      <c r="H119" s="121">
        <f t="shared" si="51"/>
        <v>5</v>
      </c>
      <c r="I119" s="121">
        <f t="shared" si="51"/>
        <v>5</v>
      </c>
      <c r="J119" s="121">
        <f t="shared" si="51"/>
        <v>3</v>
      </c>
      <c r="K119" s="121">
        <f t="shared" si="51"/>
        <v>3</v>
      </c>
      <c r="L119" s="121">
        <f t="shared" si="51"/>
        <v>10</v>
      </c>
      <c r="M119" s="121">
        <f t="shared" si="51"/>
        <v>4</v>
      </c>
      <c r="N119" s="121">
        <f t="shared" si="51"/>
        <v>6</v>
      </c>
      <c r="O119" s="121">
        <f t="shared" si="51"/>
        <v>4</v>
      </c>
      <c r="P119" s="122">
        <f>SUM(G119:O119)</f>
        <v>45</v>
      </c>
      <c r="Q119" s="123">
        <f t="shared" ref="Q119:Y119" si="52">Q12</f>
        <v>5</v>
      </c>
      <c r="R119" s="121">
        <f t="shared" si="52"/>
        <v>4</v>
      </c>
      <c r="S119" s="121">
        <f t="shared" si="52"/>
        <v>3</v>
      </c>
      <c r="T119" s="121">
        <f t="shared" si="52"/>
        <v>4</v>
      </c>
      <c r="U119" s="121">
        <f t="shared" si="52"/>
        <v>4</v>
      </c>
      <c r="V119" s="121">
        <f t="shared" si="52"/>
        <v>5</v>
      </c>
      <c r="W119" s="121">
        <f t="shared" si="52"/>
        <v>4</v>
      </c>
      <c r="X119" s="121">
        <f t="shared" si="52"/>
        <v>7</v>
      </c>
      <c r="Y119" s="124">
        <f t="shared" si="52"/>
        <v>6</v>
      </c>
      <c r="Z119" s="122">
        <f>SUM(Q119:Y119)</f>
        <v>42</v>
      </c>
      <c r="AA119" s="125">
        <f>P119+Z119</f>
        <v>87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2</v>
      </c>
      <c r="H120" s="127">
        <f t="shared" ref="H120:O120" si="53">IF(H119-H116=-1,3+H118)+IF(H119-H116=0,2+H118)+IF(H119-H116=1,1+H118)+IF(H119-H116=2,H118)+IF(H119-H116=3,IF(H118-1&gt;0,H118-1,0))+IF(H119-H116=4,IF(H118-2&gt;0,H118-2,0))</f>
        <v>2</v>
      </c>
      <c r="I120" s="127">
        <f t="shared" si="53"/>
        <v>3</v>
      </c>
      <c r="J120" s="127">
        <f t="shared" si="53"/>
        <v>4</v>
      </c>
      <c r="K120" s="127">
        <f t="shared" si="53"/>
        <v>3</v>
      </c>
      <c r="L120" s="127">
        <f t="shared" si="53"/>
        <v>0</v>
      </c>
      <c r="M120" s="127">
        <f t="shared" si="53"/>
        <v>1</v>
      </c>
      <c r="N120" s="127">
        <f t="shared" si="53"/>
        <v>1</v>
      </c>
      <c r="O120" s="128">
        <f t="shared" si="53"/>
        <v>2</v>
      </c>
      <c r="P120" s="129">
        <f>SUM(G120:O120)</f>
        <v>18</v>
      </c>
      <c r="Q120" s="130">
        <f t="shared" ref="Q120:Y120" si="54">IF(Q119-Q116=-1,3+Q118)+IF(Q119-Q116=0,2+Q118)+IF(Q119-Q116=1,1+Q118)+IF(Q119-Q116=2,Q118)+IF(Q119-Q116=3,IF(Q118-1&gt;0,Q118-1,0))+IF(Q119-Q116=4,IF(Q118-2&gt;0,Q118-2,0))</f>
        <v>2</v>
      </c>
      <c r="R120" s="131">
        <f t="shared" si="54"/>
        <v>3</v>
      </c>
      <c r="S120" s="131">
        <f t="shared" si="54"/>
        <v>3</v>
      </c>
      <c r="T120" s="131">
        <f t="shared" si="54"/>
        <v>4</v>
      </c>
      <c r="U120" s="131">
        <f t="shared" si="54"/>
        <v>1</v>
      </c>
      <c r="V120" s="131">
        <f t="shared" si="54"/>
        <v>2</v>
      </c>
      <c r="W120" s="131">
        <f t="shared" si="54"/>
        <v>3</v>
      </c>
      <c r="X120" s="131">
        <f t="shared" si="54"/>
        <v>1</v>
      </c>
      <c r="Y120" s="128">
        <f t="shared" si="54"/>
        <v>1</v>
      </c>
      <c r="Z120" s="129">
        <f>SUM(Q120:Y120)</f>
        <v>20</v>
      </c>
      <c r="AA120" s="132">
        <f>P120+Z120</f>
        <v>38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55">IF(G119-G116=-2,4)+IF(G119-G116=-1,3)+IF(G119-G116=0,2)+IF(G119-G116=1,1)+IF(G119-G116&gt;2,0)</f>
        <v>1</v>
      </c>
      <c r="H121" s="134">
        <f t="shared" si="55"/>
        <v>1</v>
      </c>
      <c r="I121" s="134">
        <f t="shared" si="55"/>
        <v>2</v>
      </c>
      <c r="J121" s="134">
        <f t="shared" si="55"/>
        <v>3</v>
      </c>
      <c r="K121" s="134">
        <f t="shared" si="55"/>
        <v>2</v>
      </c>
      <c r="L121" s="134">
        <f t="shared" si="55"/>
        <v>0</v>
      </c>
      <c r="M121" s="134">
        <f t="shared" si="55"/>
        <v>1</v>
      </c>
      <c r="N121" s="134">
        <f t="shared" si="55"/>
        <v>1</v>
      </c>
      <c r="O121" s="135">
        <f t="shared" si="55"/>
        <v>1</v>
      </c>
      <c r="P121" s="136">
        <f>SUM(G121:O121)</f>
        <v>12</v>
      </c>
      <c r="Q121" s="135">
        <f t="shared" ref="Q121:Y121" si="56">IF(Q119-Q116=-2,4)+IF(Q119-Q116=-1,3)+IF(Q119-Q116=0,2)+IF(Q119-Q116=1,1)+IF(Q119-Q116&gt;2,0)</f>
        <v>1</v>
      </c>
      <c r="R121" s="135">
        <f t="shared" si="56"/>
        <v>2</v>
      </c>
      <c r="S121" s="135">
        <f t="shared" si="56"/>
        <v>2</v>
      </c>
      <c r="T121" s="135">
        <f t="shared" si="56"/>
        <v>3</v>
      </c>
      <c r="U121" s="135">
        <f t="shared" si="56"/>
        <v>1</v>
      </c>
      <c r="V121" s="135">
        <f t="shared" si="56"/>
        <v>1</v>
      </c>
      <c r="W121" s="135">
        <f t="shared" si="56"/>
        <v>2</v>
      </c>
      <c r="X121" s="135">
        <f t="shared" si="56"/>
        <v>0</v>
      </c>
      <c r="Y121" s="135">
        <f t="shared" si="56"/>
        <v>0</v>
      </c>
      <c r="Z121" s="136">
        <f>SUM(Q121:Y121)</f>
        <v>12</v>
      </c>
      <c r="AA121" s="137">
        <f>P121+Z121</f>
        <v>24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1</v>
      </c>
      <c r="H122" s="24">
        <f t="shared" ref="H122:O122" si="57">H119-H116</f>
        <v>1</v>
      </c>
      <c r="I122" s="24">
        <f t="shared" si="57"/>
        <v>0</v>
      </c>
      <c r="J122" s="24">
        <f t="shared" si="57"/>
        <v>-1</v>
      </c>
      <c r="K122" s="24">
        <f t="shared" si="57"/>
        <v>0</v>
      </c>
      <c r="L122" s="24">
        <f t="shared" si="57"/>
        <v>5</v>
      </c>
      <c r="M122" s="24">
        <f t="shared" si="57"/>
        <v>1</v>
      </c>
      <c r="N122" s="24">
        <f t="shared" si="57"/>
        <v>1</v>
      </c>
      <c r="O122" s="15">
        <f t="shared" si="57"/>
        <v>1</v>
      </c>
      <c r="P122" s="15"/>
      <c r="Q122" s="15">
        <f t="shared" ref="Q122:Y122" si="58">Q119-Q116</f>
        <v>1</v>
      </c>
      <c r="R122" s="15">
        <f t="shared" si="58"/>
        <v>0</v>
      </c>
      <c r="S122" s="15">
        <f t="shared" si="58"/>
        <v>0</v>
      </c>
      <c r="T122" s="15">
        <f t="shared" si="58"/>
        <v>-1</v>
      </c>
      <c r="U122" s="15">
        <f t="shared" si="58"/>
        <v>1</v>
      </c>
      <c r="V122" s="15">
        <f t="shared" si="58"/>
        <v>1</v>
      </c>
      <c r="W122" s="15">
        <f t="shared" si="58"/>
        <v>0</v>
      </c>
      <c r="X122" s="15">
        <f t="shared" si="58"/>
        <v>2</v>
      </c>
      <c r="Y122" s="15">
        <f t="shared" si="58"/>
        <v>2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5</v>
      </c>
      <c r="P125" s="241" t="s">
        <v>86</v>
      </c>
      <c r="Q125" s="241"/>
      <c r="R125" s="241"/>
      <c r="S125" s="241"/>
      <c r="T125" s="241"/>
      <c r="U125" s="141">
        <f>COUNTIF(G122:Y122,"=2")</f>
        <v>2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2</v>
      </c>
      <c r="M126" s="251" t="s">
        <v>88</v>
      </c>
      <c r="N126" s="251"/>
      <c r="O126" s="145">
        <f>COUNTIF(G122:Y122,"=1")</f>
        <v>8</v>
      </c>
      <c r="P126" s="241" t="s">
        <v>89</v>
      </c>
      <c r="Q126" s="241"/>
      <c r="R126" s="241"/>
      <c r="S126" s="241"/>
      <c r="T126" s="241"/>
      <c r="U126" s="144">
        <f>COUNTIF(G122:Y122,"&gt;=3")</f>
        <v>1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5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8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2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 t="str">
        <f>C13</f>
        <v>JACQUEMIN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str">
        <f>INDEX($C$11:$AC$40,MATCH(G135,$C$11:$C$40,0),27)</f>
        <v>H</v>
      </c>
      <c r="Z135" s="75" t="s">
        <v>16</v>
      </c>
      <c r="AA135" s="96">
        <f>$D$3</f>
        <v>44989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16.8</v>
      </c>
      <c r="H136" s="245"/>
      <c r="I136" s="245"/>
      <c r="J136" s="245"/>
      <c r="K136" s="1"/>
      <c r="L136" s="245">
        <f>IF(X135="H",IF($X136="Blancs",$G$3,IF($X136="Jaunes",$G$4,IF($X136="Bleus",$G$5,$G$6))),IF($X136="Blancs",$I$3,IF($X136="Jaunes",$I$4,IF($X136="Bleus",$I$5,$I$6))))</f>
        <v>133</v>
      </c>
      <c r="M136" s="245"/>
      <c r="N136" s="245"/>
      <c r="O136" s="245">
        <f>IF(X135="H",IF($X136="Blancs",$H$3,IF($X136="Jaunes",$H$4,IF($X136="Bleus",$H$5,$H$6))),IF($X136="Blancs",$J$3,IF($X136="Jaunes",$J$4,IF($X136="Bleus",$J$5,$J$6))))</f>
        <v>68.599999999999994</v>
      </c>
      <c r="P136" s="245"/>
      <c r="Q136" s="246">
        <f>ROUND((G136*(L136/113)+(O136-AA139)),0)</f>
        <v>16</v>
      </c>
      <c r="R136" s="246"/>
      <c r="S136" s="246"/>
      <c r="T136" s="246"/>
      <c r="U136" s="1"/>
      <c r="V136" s="266" t="s">
        <v>108</v>
      </c>
      <c r="W136" s="267"/>
      <c r="X136" s="187" t="str">
        <f>INDEX($C$11:$AC$40,MATCH(G135,$C$11:$C$40,0),26)</f>
        <v>Jaunes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59">H$9</f>
        <v>4</v>
      </c>
      <c r="I139" s="103">
        <f t="shared" si="59"/>
        <v>5</v>
      </c>
      <c r="J139" s="103">
        <f t="shared" si="59"/>
        <v>4</v>
      </c>
      <c r="K139" s="103">
        <f t="shared" si="59"/>
        <v>3</v>
      </c>
      <c r="L139" s="103">
        <f t="shared" si="59"/>
        <v>5</v>
      </c>
      <c r="M139" s="103">
        <f t="shared" si="59"/>
        <v>3</v>
      </c>
      <c r="N139" s="103">
        <f t="shared" si="59"/>
        <v>5</v>
      </c>
      <c r="O139" s="103">
        <f t="shared" si="59"/>
        <v>3</v>
      </c>
      <c r="P139" s="104">
        <f>SUM(G139:O139)</f>
        <v>36</v>
      </c>
      <c r="Q139" s="103">
        <f t="shared" ref="Q139:Y139" si="60">Q$9</f>
        <v>4</v>
      </c>
      <c r="R139" s="105">
        <f t="shared" si="60"/>
        <v>4</v>
      </c>
      <c r="S139" s="105">
        <f t="shared" si="60"/>
        <v>3</v>
      </c>
      <c r="T139" s="105">
        <f t="shared" si="60"/>
        <v>5</v>
      </c>
      <c r="U139" s="105">
        <f t="shared" si="60"/>
        <v>3</v>
      </c>
      <c r="V139" s="105">
        <f t="shared" si="60"/>
        <v>4</v>
      </c>
      <c r="W139" s="105">
        <f t="shared" si="60"/>
        <v>4</v>
      </c>
      <c r="X139" s="105">
        <f t="shared" si="60"/>
        <v>5</v>
      </c>
      <c r="Y139" s="106">
        <f t="shared" si="60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61">H$10</f>
        <v>8</v>
      </c>
      <c r="I140" s="108">
        <f t="shared" si="61"/>
        <v>12</v>
      </c>
      <c r="J140" s="108">
        <f t="shared" si="61"/>
        <v>14</v>
      </c>
      <c r="K140" s="108">
        <f t="shared" si="61"/>
        <v>2</v>
      </c>
      <c r="L140" s="108">
        <f t="shared" si="61"/>
        <v>10</v>
      </c>
      <c r="M140" s="108">
        <f t="shared" si="61"/>
        <v>18</v>
      </c>
      <c r="N140" s="108">
        <f t="shared" si="61"/>
        <v>16</v>
      </c>
      <c r="O140" s="109">
        <f t="shared" si="61"/>
        <v>6</v>
      </c>
      <c r="P140" s="110"/>
      <c r="Q140" s="111">
        <f t="shared" ref="Q140:Y140" si="62">Q$10</f>
        <v>1</v>
      </c>
      <c r="R140" s="112">
        <f t="shared" si="62"/>
        <v>9</v>
      </c>
      <c r="S140" s="112">
        <f t="shared" si="62"/>
        <v>11</v>
      </c>
      <c r="T140" s="112">
        <f t="shared" si="62"/>
        <v>5</v>
      </c>
      <c r="U140" s="112">
        <f t="shared" si="62"/>
        <v>17</v>
      </c>
      <c r="V140" s="112">
        <f t="shared" si="62"/>
        <v>15</v>
      </c>
      <c r="W140" s="112">
        <f t="shared" si="62"/>
        <v>3</v>
      </c>
      <c r="X140" s="112">
        <f t="shared" si="62"/>
        <v>13</v>
      </c>
      <c r="Y140" s="109">
        <f t="shared" si="62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>
        <f>IF($Q136&lt;=18,IF(G140&lt;=$Q136,1,0),IF($Q136&lt;=36,IF(G140&lt;=($Q136-18),2,1),IF($Q136&lt;=54,IF(G140&lt;=($Q136-36),3,2),IF($Q136&gt;54,IF(G140&lt;=($Q136-54),4,3)))))</f>
        <v>1</v>
      </c>
      <c r="H141" s="115">
        <f t="shared" ref="H141" si="63">IF($Q136&lt;=18,IF(H140&lt;=$Q136,1,0),IF($Q136&lt;=36,IF(H140&lt;=($Q136-18),2,1),IF($Q136&lt;=54,IF(H140&lt;=($Q136-36),3,2),IF($Q136&gt;54,IF(H140&lt;=($Q136-54),4,3)))))</f>
        <v>1</v>
      </c>
      <c r="I141" s="115">
        <f t="shared" ref="I141" si="64">IF($Q136&lt;=18,IF(I140&lt;=$Q136,1,0),IF($Q136&lt;=36,IF(I140&lt;=($Q136-18),2,1),IF($Q136&lt;=54,IF(I140&lt;=($Q136-36),3,2),IF($Q136&gt;54,IF(I140&lt;=($Q136-54),4,3)))))</f>
        <v>1</v>
      </c>
      <c r="J141" s="115">
        <f t="shared" ref="J141" si="65">IF($Q136&lt;=18,IF(J140&lt;=$Q136,1,0),IF($Q136&lt;=36,IF(J140&lt;=($Q136-18),2,1),IF($Q136&lt;=54,IF(J140&lt;=($Q136-36),3,2),IF($Q136&gt;54,IF(J140&lt;=($Q136-54),4,3)))))</f>
        <v>1</v>
      </c>
      <c r="K141" s="115">
        <f t="shared" ref="K141" si="66">IF($Q136&lt;=18,IF(K140&lt;=$Q136,1,0),IF($Q136&lt;=36,IF(K140&lt;=($Q136-18),2,1),IF($Q136&lt;=54,IF(K140&lt;=($Q136-36),3,2),IF($Q136&gt;54,IF(K140&lt;=($Q136-54),4,3)))))</f>
        <v>1</v>
      </c>
      <c r="L141" s="115">
        <f t="shared" ref="L141" si="67">IF($Q136&lt;=18,IF(L140&lt;=$Q136,1,0),IF($Q136&lt;=36,IF(L140&lt;=($Q136-18),2,1),IF($Q136&lt;=54,IF(L140&lt;=($Q136-36),3,2),IF($Q136&gt;54,IF(L140&lt;=($Q136-54),4,3)))))</f>
        <v>1</v>
      </c>
      <c r="M141" s="115">
        <f t="shared" ref="M141" si="68">IF($Q136&lt;=18,IF(M140&lt;=$Q136,1,0),IF($Q136&lt;=36,IF(M140&lt;=($Q136-18),2,1),IF($Q136&lt;=54,IF(M140&lt;=($Q136-36),3,2),IF($Q136&gt;54,IF(M140&lt;=($Q136-54),4,3)))))</f>
        <v>0</v>
      </c>
      <c r="N141" s="115">
        <f t="shared" ref="N141" si="69">IF($Q136&lt;=18,IF(N140&lt;=$Q136,1,0),IF($Q136&lt;=36,IF(N140&lt;=($Q136-18),2,1),IF($Q136&lt;=54,IF(N140&lt;=($Q136-36),3,2),IF($Q136&gt;54,IF(N140&lt;=($Q136-54),4,3)))))</f>
        <v>1</v>
      </c>
      <c r="O141" s="116">
        <f t="shared" ref="O141" si="70">IF($Q136&lt;=18,IF(O140&lt;=$Q136,1,0),IF($Q136&lt;=36,IF(O140&lt;=($Q136-18),2,1),IF($Q136&lt;=54,IF(O140&lt;=($Q136-36),3,2),IF($Q136&gt;54,IF(O140&lt;=($Q136-54),4,3)))))</f>
        <v>1</v>
      </c>
      <c r="P141" s="117">
        <f>SUM(G141:O141)</f>
        <v>8</v>
      </c>
      <c r="Q141" s="116">
        <f t="shared" ref="Q141" si="71">IF($Q136&lt;=18,IF(Q140&lt;=$Q136,1,0),IF($Q136&lt;=36,IF(Q140&lt;=($Q136-18),2,1),IF($Q136&lt;=54,IF(Q140&lt;=($Q136-36),3,2),IF($Q136&gt;54,IF(Q140&lt;=($Q136-54),4,3)))))</f>
        <v>1</v>
      </c>
      <c r="R141" s="116">
        <f t="shared" ref="R141" si="72">IF($Q136&lt;=18,IF(R140&lt;=$Q136,1,0),IF($Q136&lt;=36,IF(R140&lt;=($Q136-18),2,1),IF($Q136&lt;=54,IF(R140&lt;=($Q136-36),3,2),IF($Q136&gt;54,IF(R140&lt;=($Q136-54),4,3)))))</f>
        <v>1</v>
      </c>
      <c r="S141" s="116">
        <f t="shared" ref="S141" si="73">IF($Q136&lt;=18,IF(S140&lt;=$Q136,1,0),IF($Q136&lt;=36,IF(S140&lt;=($Q136-18),2,1),IF($Q136&lt;=54,IF(S140&lt;=($Q136-36),3,2),IF($Q136&gt;54,IF(S140&lt;=($Q136-54),4,3)))))</f>
        <v>1</v>
      </c>
      <c r="T141" s="116">
        <f t="shared" ref="T141" si="74">IF($Q136&lt;=18,IF(T140&lt;=$Q136,1,0),IF($Q136&lt;=36,IF(T140&lt;=($Q136-18),2,1),IF($Q136&lt;=54,IF(T140&lt;=($Q136-36),3,2),IF($Q136&gt;54,IF(T140&lt;=($Q136-54),4,3)))))</f>
        <v>1</v>
      </c>
      <c r="U141" s="116">
        <f t="shared" ref="U141" si="75">IF($Q136&lt;=18,IF(U140&lt;=$Q136,1,0),IF($Q136&lt;=36,IF(U140&lt;=($Q136-18),2,1),IF($Q136&lt;=54,IF(U140&lt;=($Q136-36),3,2),IF($Q136&gt;54,IF(U140&lt;=($Q136-54),4,3)))))</f>
        <v>0</v>
      </c>
      <c r="V141" s="116">
        <f t="shared" ref="V141" si="76">IF($Q136&lt;=18,IF(V140&lt;=$Q136,1,0),IF($Q136&lt;=36,IF(V140&lt;=($Q136-18),2,1),IF($Q136&lt;=54,IF(V140&lt;=($Q136-36),3,2),IF($Q136&gt;54,IF(V140&lt;=($Q136-54),4,3)))))</f>
        <v>1</v>
      </c>
      <c r="W141" s="116">
        <f t="shared" ref="W141" si="77">IF($Q136&lt;=18,IF(W140&lt;=$Q136,1,0),IF($Q136&lt;=36,IF(W140&lt;=($Q136-18),2,1),IF($Q136&lt;=54,IF(W140&lt;=($Q136-36),3,2),IF($Q136&gt;54,IF(W140&lt;=($Q136-54),4,3)))))</f>
        <v>1</v>
      </c>
      <c r="X141" s="116">
        <f t="shared" ref="X141" si="78">IF($Q136&lt;=18,IF(X140&lt;=$Q136,1,0),IF($Q136&lt;=36,IF(X140&lt;=($Q136-18),2,1),IF($Q136&lt;=54,IF(X140&lt;=($Q136-36),3,2),IF($Q136&gt;54,IF(X140&lt;=($Q136-54),4,3)))))</f>
        <v>1</v>
      </c>
      <c r="Y141" s="116">
        <f t="shared" ref="Y141" si="79">IF($Q136&lt;=18,IF(Y140&lt;=$Q136,1,0),IF($Q136&lt;=36,IF(Y140&lt;=($Q136-18),2,1),IF($Q136&lt;=54,IF(Y140&lt;=($Q136-36),3,2),IF($Q136&gt;54,IF(Y140&lt;=($Q136-54),4,3)))))</f>
        <v>1</v>
      </c>
      <c r="Z141" s="118">
        <f>SUM(Q141:Y141)</f>
        <v>8</v>
      </c>
      <c r="AA141" s="119">
        <f>P141+Z141</f>
        <v>16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80">G13</f>
        <v>4</v>
      </c>
      <c r="H142" s="121">
        <f t="shared" si="80"/>
        <v>4</v>
      </c>
      <c r="I142" s="121">
        <f t="shared" si="80"/>
        <v>6</v>
      </c>
      <c r="J142" s="121">
        <f t="shared" si="80"/>
        <v>5</v>
      </c>
      <c r="K142" s="121">
        <f t="shared" si="80"/>
        <v>4</v>
      </c>
      <c r="L142" s="121">
        <f t="shared" si="80"/>
        <v>5</v>
      </c>
      <c r="M142" s="121">
        <f t="shared" si="80"/>
        <v>3</v>
      </c>
      <c r="N142" s="121">
        <f t="shared" si="80"/>
        <v>6</v>
      </c>
      <c r="O142" s="121">
        <f t="shared" si="80"/>
        <v>3</v>
      </c>
      <c r="P142" s="122">
        <f>SUM(G142:O142)</f>
        <v>40</v>
      </c>
      <c r="Q142" s="123">
        <f t="shared" ref="Q142:Y142" si="81">Q13</f>
        <v>6</v>
      </c>
      <c r="R142" s="121">
        <f t="shared" si="81"/>
        <v>6</v>
      </c>
      <c r="S142" s="121">
        <f t="shared" si="81"/>
        <v>5</v>
      </c>
      <c r="T142" s="121">
        <f t="shared" si="81"/>
        <v>5</v>
      </c>
      <c r="U142" s="121">
        <f t="shared" si="81"/>
        <v>5</v>
      </c>
      <c r="V142" s="121">
        <f t="shared" si="81"/>
        <v>6</v>
      </c>
      <c r="W142" s="121">
        <f t="shared" si="81"/>
        <v>5</v>
      </c>
      <c r="X142" s="121">
        <f t="shared" si="81"/>
        <v>6</v>
      </c>
      <c r="Y142" s="124">
        <f t="shared" si="81"/>
        <v>5</v>
      </c>
      <c r="Z142" s="122">
        <f>SUM(Q142:Y142)</f>
        <v>49</v>
      </c>
      <c r="AA142" s="125">
        <f>P142+Z142</f>
        <v>89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3</v>
      </c>
      <c r="H143" s="127">
        <f t="shared" ref="H143:O143" si="82">IF(H142-H139=-1,3+H141)+IF(H142-H139=0,2+H141)+IF(H142-H139=1,1+H141)+IF(H142-H139=2,H141)+IF(H142-H139=3,IF(H141-1&gt;0,H141-1,0))+IF(H142-H139=4,IF(H141-2&gt;0,H141-2,0))</f>
        <v>3</v>
      </c>
      <c r="I143" s="127">
        <f t="shared" si="82"/>
        <v>2</v>
      </c>
      <c r="J143" s="127">
        <f t="shared" si="82"/>
        <v>2</v>
      </c>
      <c r="K143" s="127">
        <f t="shared" si="82"/>
        <v>2</v>
      </c>
      <c r="L143" s="127">
        <f t="shared" si="82"/>
        <v>3</v>
      </c>
      <c r="M143" s="127">
        <f t="shared" si="82"/>
        <v>2</v>
      </c>
      <c r="N143" s="127">
        <f t="shared" si="82"/>
        <v>2</v>
      </c>
      <c r="O143" s="128">
        <f t="shared" si="82"/>
        <v>3</v>
      </c>
      <c r="P143" s="129">
        <f>SUM(G143:O143)</f>
        <v>22</v>
      </c>
      <c r="Q143" s="130">
        <f t="shared" ref="Q143:Y143" si="83">IF(Q142-Q139=-1,3+Q141)+IF(Q142-Q139=0,2+Q141)+IF(Q142-Q139=1,1+Q141)+IF(Q142-Q139=2,Q141)+IF(Q142-Q139=3,IF(Q141-1&gt;0,Q141-1,0))+IF(Q142-Q139=4,IF(Q141-2&gt;0,Q141-2,0))</f>
        <v>1</v>
      </c>
      <c r="R143" s="131">
        <f t="shared" si="83"/>
        <v>1</v>
      </c>
      <c r="S143" s="131">
        <f t="shared" si="83"/>
        <v>1</v>
      </c>
      <c r="T143" s="131">
        <f t="shared" si="83"/>
        <v>3</v>
      </c>
      <c r="U143" s="131">
        <f t="shared" si="83"/>
        <v>0</v>
      </c>
      <c r="V143" s="131">
        <f t="shared" si="83"/>
        <v>1</v>
      </c>
      <c r="W143" s="131">
        <f t="shared" si="83"/>
        <v>2</v>
      </c>
      <c r="X143" s="131">
        <f t="shared" si="83"/>
        <v>2</v>
      </c>
      <c r="Y143" s="128">
        <f t="shared" si="83"/>
        <v>2</v>
      </c>
      <c r="Z143" s="129">
        <f>SUM(Q143:Y143)</f>
        <v>13</v>
      </c>
      <c r="AA143" s="132">
        <f>P143+Z143</f>
        <v>35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84">IF(G142-G139=-2,4)+IF(G142-G139=-1,3)+IF(G142-G139=0,2)+IF(G142-G139=1,1)+IF(G142-G139&gt;2,0)</f>
        <v>2</v>
      </c>
      <c r="H144" s="134">
        <f t="shared" si="84"/>
        <v>2</v>
      </c>
      <c r="I144" s="134">
        <f t="shared" si="84"/>
        <v>1</v>
      </c>
      <c r="J144" s="134">
        <f t="shared" si="84"/>
        <v>1</v>
      </c>
      <c r="K144" s="134">
        <f t="shared" si="84"/>
        <v>1</v>
      </c>
      <c r="L144" s="134">
        <f t="shared" si="84"/>
        <v>2</v>
      </c>
      <c r="M144" s="134">
        <f t="shared" si="84"/>
        <v>2</v>
      </c>
      <c r="N144" s="134">
        <f t="shared" si="84"/>
        <v>1</v>
      </c>
      <c r="O144" s="135">
        <f t="shared" si="84"/>
        <v>2</v>
      </c>
      <c r="P144" s="136">
        <f>SUM(G144:O144)</f>
        <v>14</v>
      </c>
      <c r="Q144" s="135">
        <f t="shared" ref="Q144:Y144" si="85">IF(Q142-Q139=-2,4)+IF(Q142-Q139=-1,3)+IF(Q142-Q139=0,2)+IF(Q142-Q139=1,1)+IF(Q142-Q139&gt;2,0)</f>
        <v>0</v>
      </c>
      <c r="R144" s="135">
        <f t="shared" si="85"/>
        <v>0</v>
      </c>
      <c r="S144" s="135">
        <f t="shared" si="85"/>
        <v>0</v>
      </c>
      <c r="T144" s="135">
        <f t="shared" si="85"/>
        <v>2</v>
      </c>
      <c r="U144" s="135">
        <f t="shared" si="85"/>
        <v>0</v>
      </c>
      <c r="V144" s="135">
        <f t="shared" si="85"/>
        <v>0</v>
      </c>
      <c r="W144" s="135">
        <f t="shared" si="85"/>
        <v>1</v>
      </c>
      <c r="X144" s="135">
        <f t="shared" si="85"/>
        <v>1</v>
      </c>
      <c r="Y144" s="135">
        <f t="shared" si="85"/>
        <v>1</v>
      </c>
      <c r="Z144" s="136">
        <f>SUM(Q144:Y144)</f>
        <v>5</v>
      </c>
      <c r="AA144" s="137">
        <f>P144+Z144</f>
        <v>19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0</v>
      </c>
      <c r="H145" s="24">
        <f t="shared" ref="H145:O145" si="86">H142-H139</f>
        <v>0</v>
      </c>
      <c r="I145" s="24">
        <f t="shared" si="86"/>
        <v>1</v>
      </c>
      <c r="J145" s="24">
        <f t="shared" si="86"/>
        <v>1</v>
      </c>
      <c r="K145" s="24">
        <f t="shared" si="86"/>
        <v>1</v>
      </c>
      <c r="L145" s="24">
        <f t="shared" si="86"/>
        <v>0</v>
      </c>
      <c r="M145" s="24">
        <f t="shared" si="86"/>
        <v>0</v>
      </c>
      <c r="N145" s="24">
        <f t="shared" si="86"/>
        <v>1</v>
      </c>
      <c r="O145" s="15">
        <f t="shared" si="86"/>
        <v>0</v>
      </c>
      <c r="P145" s="15"/>
      <c r="Q145" s="15">
        <f t="shared" ref="Q145:Y145" si="87">Q142-Q139</f>
        <v>2</v>
      </c>
      <c r="R145" s="15">
        <f t="shared" si="87"/>
        <v>2</v>
      </c>
      <c r="S145" s="15">
        <f t="shared" si="87"/>
        <v>2</v>
      </c>
      <c r="T145" s="15">
        <f t="shared" si="87"/>
        <v>0</v>
      </c>
      <c r="U145" s="15">
        <f t="shared" si="87"/>
        <v>2</v>
      </c>
      <c r="V145" s="15">
        <f t="shared" si="87"/>
        <v>2</v>
      </c>
      <c r="W145" s="15">
        <f t="shared" si="87"/>
        <v>1</v>
      </c>
      <c r="X145" s="15">
        <f t="shared" si="87"/>
        <v>1</v>
      </c>
      <c r="Y145" s="15">
        <f t="shared" si="87"/>
        <v>1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6</v>
      </c>
      <c r="P148" s="241" t="s">
        <v>86</v>
      </c>
      <c r="Q148" s="241"/>
      <c r="R148" s="241"/>
      <c r="S148" s="241"/>
      <c r="T148" s="241"/>
      <c r="U148" s="141">
        <f>COUNTIF(G145:Y145,"=2")</f>
        <v>5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7</v>
      </c>
      <c r="P149" s="241" t="s">
        <v>89</v>
      </c>
      <c r="Q149" s="241"/>
      <c r="R149" s="241"/>
      <c r="S149" s="241"/>
      <c r="T149" s="241"/>
      <c r="U149" s="144">
        <f>COUNTIF(G145:Y145,"&gt;=3")</f>
        <v>0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6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7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5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0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 t="str">
        <f>C14</f>
        <v>DIOT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str">
        <f>INDEX($C$11:$AC$40,MATCH(G158,$C$11:$C$40,0),27)</f>
        <v>H</v>
      </c>
      <c r="Z158" s="75" t="s">
        <v>16</v>
      </c>
      <c r="AA158" s="96">
        <f>$D$3</f>
        <v>44989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8.1</v>
      </c>
      <c r="H159" s="245"/>
      <c r="I159" s="245"/>
      <c r="J159" s="245"/>
      <c r="K159" s="1"/>
      <c r="L159" s="245">
        <f>IF(X158="H",IF($X159="Blancs",$G$3,IF($X159="Jaunes",$G$4,IF($X159="Bleus",$G$5,$G$6))),IF($X159="Blancs",$I$3,IF($X159="Jaunes",$I$4,IF($X159="Bleus",$I$5,$I$6))))</f>
        <v>133</v>
      </c>
      <c r="M159" s="245"/>
      <c r="N159" s="245"/>
      <c r="O159" s="245">
        <f>IF(X158="H",IF($X159="Blancs",$H$3,IF($X159="Jaunes",$H$4,IF($X159="Bleus",$H$5,$H$6))),IF($X159="Blancs",$J$3,IF($X159="Jaunes",$J$4,IF($X159="Bleus",$J$5,$J$6))))</f>
        <v>68.599999999999994</v>
      </c>
      <c r="P159" s="245"/>
      <c r="Q159" s="246">
        <f>ROUND((G159*(L159/113)+(O159-AA162)),0)</f>
        <v>6</v>
      </c>
      <c r="R159" s="246"/>
      <c r="S159" s="246"/>
      <c r="T159" s="246"/>
      <c r="U159" s="1"/>
      <c r="V159" s="266" t="s">
        <v>108</v>
      </c>
      <c r="W159" s="267"/>
      <c r="X159" s="187" t="str">
        <f>INDEX($C$11:$AC$40,MATCH(G158,$C$11:$C$40,0),26)</f>
        <v>Jaunes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88">H$9</f>
        <v>4</v>
      </c>
      <c r="I162" s="103">
        <f t="shared" si="88"/>
        <v>5</v>
      </c>
      <c r="J162" s="103">
        <f t="shared" si="88"/>
        <v>4</v>
      </c>
      <c r="K162" s="103">
        <f t="shared" si="88"/>
        <v>3</v>
      </c>
      <c r="L162" s="103">
        <f t="shared" si="88"/>
        <v>5</v>
      </c>
      <c r="M162" s="103">
        <f t="shared" si="88"/>
        <v>3</v>
      </c>
      <c r="N162" s="103">
        <f t="shared" si="88"/>
        <v>5</v>
      </c>
      <c r="O162" s="103">
        <f t="shared" si="88"/>
        <v>3</v>
      </c>
      <c r="P162" s="104">
        <f>SUM(G162:O162)</f>
        <v>36</v>
      </c>
      <c r="Q162" s="103">
        <f t="shared" ref="Q162:Y162" si="89">Q$9</f>
        <v>4</v>
      </c>
      <c r="R162" s="105">
        <f t="shared" si="89"/>
        <v>4</v>
      </c>
      <c r="S162" s="105">
        <f t="shared" si="89"/>
        <v>3</v>
      </c>
      <c r="T162" s="105">
        <f t="shared" si="89"/>
        <v>5</v>
      </c>
      <c r="U162" s="105">
        <f t="shared" si="89"/>
        <v>3</v>
      </c>
      <c r="V162" s="105">
        <f t="shared" si="89"/>
        <v>4</v>
      </c>
      <c r="W162" s="105">
        <f t="shared" si="89"/>
        <v>4</v>
      </c>
      <c r="X162" s="105">
        <f t="shared" si="89"/>
        <v>5</v>
      </c>
      <c r="Y162" s="106">
        <f t="shared" si="8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90">H$10</f>
        <v>8</v>
      </c>
      <c r="I163" s="108">
        <f t="shared" si="90"/>
        <v>12</v>
      </c>
      <c r="J163" s="108">
        <f t="shared" si="90"/>
        <v>14</v>
      </c>
      <c r="K163" s="108">
        <f t="shared" si="90"/>
        <v>2</v>
      </c>
      <c r="L163" s="108">
        <f t="shared" si="90"/>
        <v>10</v>
      </c>
      <c r="M163" s="108">
        <f t="shared" si="90"/>
        <v>18</v>
      </c>
      <c r="N163" s="108">
        <f t="shared" si="90"/>
        <v>16</v>
      </c>
      <c r="O163" s="109">
        <f t="shared" si="90"/>
        <v>6</v>
      </c>
      <c r="P163" s="110"/>
      <c r="Q163" s="111">
        <f t="shared" ref="Q163:Y163" si="91">Q$10</f>
        <v>1</v>
      </c>
      <c r="R163" s="112">
        <f t="shared" si="91"/>
        <v>9</v>
      </c>
      <c r="S163" s="112">
        <f t="shared" si="91"/>
        <v>11</v>
      </c>
      <c r="T163" s="112">
        <f t="shared" si="91"/>
        <v>5</v>
      </c>
      <c r="U163" s="112">
        <f t="shared" si="91"/>
        <v>17</v>
      </c>
      <c r="V163" s="112">
        <f t="shared" si="91"/>
        <v>15</v>
      </c>
      <c r="W163" s="112">
        <f t="shared" si="91"/>
        <v>3</v>
      </c>
      <c r="X163" s="112">
        <f t="shared" si="91"/>
        <v>13</v>
      </c>
      <c r="Y163" s="109">
        <f t="shared" si="9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>
        <f>IF($Q159&lt;=18,IF(G163&lt;=$Q159,1,0),IF($Q159&lt;=36,IF(G163&lt;=($Q159-18),2,1),IF($Q159&lt;=54,IF(G163&lt;=($Q159-36),3,2),IF($Q159&gt;54,IF(G163&lt;=($Q159-54),4,3)))))</f>
        <v>1</v>
      </c>
      <c r="H164" s="115">
        <f t="shared" ref="H164" si="92">IF($Q159&lt;=18,IF(H163&lt;=$Q159,1,0),IF($Q159&lt;=36,IF(H163&lt;=($Q159-18),2,1),IF($Q159&lt;=54,IF(H163&lt;=($Q159-36),3,2),IF($Q159&gt;54,IF(H163&lt;=($Q159-54),4,3)))))</f>
        <v>0</v>
      </c>
      <c r="I164" s="115">
        <f t="shared" ref="I164" si="93">IF($Q159&lt;=18,IF(I163&lt;=$Q159,1,0),IF($Q159&lt;=36,IF(I163&lt;=($Q159-18),2,1),IF($Q159&lt;=54,IF(I163&lt;=($Q159-36),3,2),IF($Q159&gt;54,IF(I163&lt;=($Q159-54),4,3)))))</f>
        <v>0</v>
      </c>
      <c r="J164" s="115">
        <f t="shared" ref="J164" si="94">IF($Q159&lt;=18,IF(J163&lt;=$Q159,1,0),IF($Q159&lt;=36,IF(J163&lt;=($Q159-18),2,1),IF($Q159&lt;=54,IF(J163&lt;=($Q159-36),3,2),IF($Q159&gt;54,IF(J163&lt;=($Q159-54),4,3)))))</f>
        <v>0</v>
      </c>
      <c r="K164" s="115">
        <f t="shared" ref="K164" si="95">IF($Q159&lt;=18,IF(K163&lt;=$Q159,1,0),IF($Q159&lt;=36,IF(K163&lt;=($Q159-18),2,1),IF($Q159&lt;=54,IF(K163&lt;=($Q159-36),3,2),IF($Q159&gt;54,IF(K163&lt;=($Q159-54),4,3)))))</f>
        <v>1</v>
      </c>
      <c r="L164" s="115">
        <f t="shared" ref="L164" si="96">IF($Q159&lt;=18,IF(L163&lt;=$Q159,1,0),IF($Q159&lt;=36,IF(L163&lt;=($Q159-18),2,1),IF($Q159&lt;=54,IF(L163&lt;=($Q159-36),3,2),IF($Q159&gt;54,IF(L163&lt;=($Q159-54),4,3)))))</f>
        <v>0</v>
      </c>
      <c r="M164" s="115">
        <f t="shared" ref="M164" si="97">IF($Q159&lt;=18,IF(M163&lt;=$Q159,1,0),IF($Q159&lt;=36,IF(M163&lt;=($Q159-18),2,1),IF($Q159&lt;=54,IF(M163&lt;=($Q159-36),3,2),IF($Q159&gt;54,IF(M163&lt;=($Q159-54),4,3)))))</f>
        <v>0</v>
      </c>
      <c r="N164" s="115">
        <f t="shared" ref="N164" si="98">IF($Q159&lt;=18,IF(N163&lt;=$Q159,1,0),IF($Q159&lt;=36,IF(N163&lt;=($Q159-18),2,1),IF($Q159&lt;=54,IF(N163&lt;=($Q159-36),3,2),IF($Q159&gt;54,IF(N163&lt;=($Q159-54),4,3)))))</f>
        <v>0</v>
      </c>
      <c r="O164" s="116">
        <f t="shared" ref="O164" si="99">IF($Q159&lt;=18,IF(O163&lt;=$Q159,1,0),IF($Q159&lt;=36,IF(O163&lt;=($Q159-18),2,1),IF($Q159&lt;=54,IF(O163&lt;=($Q159-36),3,2),IF($Q159&gt;54,IF(O163&lt;=($Q159-54),4,3)))))</f>
        <v>1</v>
      </c>
      <c r="P164" s="117">
        <f>SUM(G164:O164)</f>
        <v>3</v>
      </c>
      <c r="Q164" s="116">
        <f t="shared" ref="Q164" si="100">IF($Q159&lt;=18,IF(Q163&lt;=$Q159,1,0),IF($Q159&lt;=36,IF(Q163&lt;=($Q159-18),2,1),IF($Q159&lt;=54,IF(Q163&lt;=($Q159-36),3,2),IF($Q159&gt;54,IF(Q163&lt;=($Q159-54),4,3)))))</f>
        <v>1</v>
      </c>
      <c r="R164" s="116">
        <f t="shared" ref="R164" si="101">IF($Q159&lt;=18,IF(R163&lt;=$Q159,1,0),IF($Q159&lt;=36,IF(R163&lt;=($Q159-18),2,1),IF($Q159&lt;=54,IF(R163&lt;=($Q159-36),3,2),IF($Q159&gt;54,IF(R163&lt;=($Q159-54),4,3)))))</f>
        <v>0</v>
      </c>
      <c r="S164" s="116">
        <f t="shared" ref="S164" si="102">IF($Q159&lt;=18,IF(S163&lt;=$Q159,1,0),IF($Q159&lt;=36,IF(S163&lt;=($Q159-18),2,1),IF($Q159&lt;=54,IF(S163&lt;=($Q159-36),3,2),IF($Q159&gt;54,IF(S163&lt;=($Q159-54),4,3)))))</f>
        <v>0</v>
      </c>
      <c r="T164" s="116">
        <f t="shared" ref="T164" si="103">IF($Q159&lt;=18,IF(T163&lt;=$Q159,1,0),IF($Q159&lt;=36,IF(T163&lt;=($Q159-18),2,1),IF($Q159&lt;=54,IF(T163&lt;=($Q159-36),3,2),IF($Q159&gt;54,IF(T163&lt;=($Q159-54),4,3)))))</f>
        <v>1</v>
      </c>
      <c r="U164" s="116">
        <f t="shared" ref="U164" si="104">IF($Q159&lt;=18,IF(U163&lt;=$Q159,1,0),IF($Q159&lt;=36,IF(U163&lt;=($Q159-18),2,1),IF($Q159&lt;=54,IF(U163&lt;=($Q159-36),3,2),IF($Q159&gt;54,IF(U163&lt;=($Q159-54),4,3)))))</f>
        <v>0</v>
      </c>
      <c r="V164" s="116">
        <f t="shared" ref="V164" si="105">IF($Q159&lt;=18,IF(V163&lt;=$Q159,1,0),IF($Q159&lt;=36,IF(V163&lt;=($Q159-18),2,1),IF($Q159&lt;=54,IF(V163&lt;=($Q159-36),3,2),IF($Q159&gt;54,IF(V163&lt;=($Q159-54),4,3)))))</f>
        <v>0</v>
      </c>
      <c r="W164" s="116">
        <f t="shared" ref="W164" si="106">IF($Q159&lt;=18,IF(W163&lt;=$Q159,1,0),IF($Q159&lt;=36,IF(W163&lt;=($Q159-18),2,1),IF($Q159&lt;=54,IF(W163&lt;=($Q159-36),3,2),IF($Q159&gt;54,IF(W163&lt;=($Q159-54),4,3)))))</f>
        <v>1</v>
      </c>
      <c r="X164" s="116">
        <f t="shared" ref="X164" si="107">IF($Q159&lt;=18,IF(X163&lt;=$Q159,1,0),IF($Q159&lt;=36,IF(X163&lt;=($Q159-18),2,1),IF($Q159&lt;=54,IF(X163&lt;=($Q159-36),3,2),IF($Q159&gt;54,IF(X163&lt;=($Q159-54),4,3)))))</f>
        <v>0</v>
      </c>
      <c r="Y164" s="116">
        <f t="shared" ref="Y164" si="108">IF($Q159&lt;=18,IF(Y163&lt;=$Q159,1,0),IF($Q159&lt;=36,IF(Y163&lt;=($Q159-18),2,1),IF($Q159&lt;=54,IF(Y163&lt;=($Q159-36),3,2),IF($Q159&gt;54,IF(Y163&lt;=($Q159-54),4,3)))))</f>
        <v>0</v>
      </c>
      <c r="Z164" s="118">
        <f>SUM(Q164:Y164)</f>
        <v>3</v>
      </c>
      <c r="AA164" s="119">
        <f>P164+Z164</f>
        <v>6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109">G14</f>
        <v>5</v>
      </c>
      <c r="H165" s="121">
        <f t="shared" si="109"/>
        <v>4</v>
      </c>
      <c r="I165" s="121">
        <f t="shared" si="109"/>
        <v>6</v>
      </c>
      <c r="J165" s="121">
        <f t="shared" si="109"/>
        <v>6</v>
      </c>
      <c r="K165" s="121">
        <f t="shared" si="109"/>
        <v>3</v>
      </c>
      <c r="L165" s="121">
        <f t="shared" si="109"/>
        <v>9</v>
      </c>
      <c r="M165" s="121">
        <f t="shared" si="109"/>
        <v>4</v>
      </c>
      <c r="N165" s="121">
        <f t="shared" si="109"/>
        <v>5</v>
      </c>
      <c r="O165" s="121">
        <f t="shared" si="109"/>
        <v>6</v>
      </c>
      <c r="P165" s="122">
        <f>SUM(G165:O165)</f>
        <v>48</v>
      </c>
      <c r="Q165" s="123">
        <f t="shared" ref="Q165:Y165" si="110">Q14</f>
        <v>5</v>
      </c>
      <c r="R165" s="121">
        <f t="shared" si="110"/>
        <v>5</v>
      </c>
      <c r="S165" s="121">
        <f t="shared" si="110"/>
        <v>3</v>
      </c>
      <c r="T165" s="121">
        <f t="shared" si="110"/>
        <v>6</v>
      </c>
      <c r="U165" s="121">
        <f t="shared" si="110"/>
        <v>4</v>
      </c>
      <c r="V165" s="121">
        <f t="shared" si="110"/>
        <v>4</v>
      </c>
      <c r="W165" s="121">
        <f t="shared" si="110"/>
        <v>4</v>
      </c>
      <c r="X165" s="121">
        <f t="shared" si="110"/>
        <v>5</v>
      </c>
      <c r="Y165" s="124">
        <f t="shared" si="110"/>
        <v>5</v>
      </c>
      <c r="Z165" s="122">
        <f>SUM(Q165:Y165)</f>
        <v>41</v>
      </c>
      <c r="AA165" s="125">
        <f>P165+Z165</f>
        <v>89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2</v>
      </c>
      <c r="H166" s="127">
        <f t="shared" ref="H166:O166" si="111">IF(H165-H162=-1,3+H164)+IF(H165-H162=0,2+H164)+IF(H165-H162=1,1+H164)+IF(H165-H162=2,H164)+IF(H165-H162=3,IF(H164-1&gt;0,H164-1,0))+IF(H165-H162=4,IF(H164-2&gt;0,H164-2,0))</f>
        <v>2</v>
      </c>
      <c r="I166" s="127">
        <f t="shared" si="111"/>
        <v>1</v>
      </c>
      <c r="J166" s="127">
        <f t="shared" si="111"/>
        <v>0</v>
      </c>
      <c r="K166" s="127">
        <f t="shared" si="111"/>
        <v>3</v>
      </c>
      <c r="L166" s="127">
        <f t="shared" si="111"/>
        <v>0</v>
      </c>
      <c r="M166" s="127">
        <f t="shared" si="111"/>
        <v>1</v>
      </c>
      <c r="N166" s="127">
        <f t="shared" si="111"/>
        <v>2</v>
      </c>
      <c r="O166" s="128">
        <f t="shared" si="111"/>
        <v>0</v>
      </c>
      <c r="P166" s="129">
        <f>SUM(G166:O166)</f>
        <v>11</v>
      </c>
      <c r="Q166" s="130">
        <f t="shared" ref="Q166:Y166" si="112">IF(Q165-Q162=-1,3+Q164)+IF(Q165-Q162=0,2+Q164)+IF(Q165-Q162=1,1+Q164)+IF(Q165-Q162=2,Q164)+IF(Q165-Q162=3,IF(Q164-1&gt;0,Q164-1,0))+IF(Q165-Q162=4,IF(Q164-2&gt;0,Q164-2,0))</f>
        <v>2</v>
      </c>
      <c r="R166" s="131">
        <f t="shared" si="112"/>
        <v>1</v>
      </c>
      <c r="S166" s="131">
        <f t="shared" si="112"/>
        <v>2</v>
      </c>
      <c r="T166" s="131">
        <f t="shared" si="112"/>
        <v>2</v>
      </c>
      <c r="U166" s="131">
        <f t="shared" si="112"/>
        <v>1</v>
      </c>
      <c r="V166" s="131">
        <f t="shared" si="112"/>
        <v>2</v>
      </c>
      <c r="W166" s="131">
        <f t="shared" si="112"/>
        <v>3</v>
      </c>
      <c r="X166" s="131">
        <f t="shared" si="112"/>
        <v>2</v>
      </c>
      <c r="Y166" s="128">
        <f t="shared" si="112"/>
        <v>1</v>
      </c>
      <c r="Z166" s="129">
        <f>SUM(Q166:Y166)</f>
        <v>16</v>
      </c>
      <c r="AA166" s="132">
        <f>P166+Z166</f>
        <v>27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113">IF(G165-G162=-2,4)+IF(G165-G162=-1,3)+IF(G165-G162=0,2)+IF(G165-G162=1,1)+IF(G165-G162&gt;2,0)</f>
        <v>1</v>
      </c>
      <c r="H167" s="134">
        <f t="shared" si="113"/>
        <v>2</v>
      </c>
      <c r="I167" s="134">
        <f t="shared" si="113"/>
        <v>1</v>
      </c>
      <c r="J167" s="134">
        <f t="shared" si="113"/>
        <v>0</v>
      </c>
      <c r="K167" s="134">
        <f t="shared" si="113"/>
        <v>2</v>
      </c>
      <c r="L167" s="134">
        <f t="shared" si="113"/>
        <v>0</v>
      </c>
      <c r="M167" s="134">
        <f t="shared" si="113"/>
        <v>1</v>
      </c>
      <c r="N167" s="134">
        <f t="shared" si="113"/>
        <v>2</v>
      </c>
      <c r="O167" s="135">
        <f t="shared" si="113"/>
        <v>0</v>
      </c>
      <c r="P167" s="136">
        <f>SUM(G167:O167)</f>
        <v>9</v>
      </c>
      <c r="Q167" s="135">
        <f t="shared" ref="Q167:Y167" si="114">IF(Q165-Q162=-2,4)+IF(Q165-Q162=-1,3)+IF(Q165-Q162=0,2)+IF(Q165-Q162=1,1)+IF(Q165-Q162&gt;2,0)</f>
        <v>1</v>
      </c>
      <c r="R167" s="135">
        <f t="shared" si="114"/>
        <v>1</v>
      </c>
      <c r="S167" s="135">
        <f t="shared" si="114"/>
        <v>2</v>
      </c>
      <c r="T167" s="135">
        <f t="shared" si="114"/>
        <v>1</v>
      </c>
      <c r="U167" s="135">
        <f t="shared" si="114"/>
        <v>1</v>
      </c>
      <c r="V167" s="135">
        <f t="shared" si="114"/>
        <v>2</v>
      </c>
      <c r="W167" s="135">
        <f t="shared" si="114"/>
        <v>2</v>
      </c>
      <c r="X167" s="135">
        <f t="shared" si="114"/>
        <v>2</v>
      </c>
      <c r="Y167" s="135">
        <f t="shared" si="114"/>
        <v>1</v>
      </c>
      <c r="Z167" s="136">
        <f>SUM(Q167:Y167)</f>
        <v>13</v>
      </c>
      <c r="AA167" s="137">
        <f>P167+Z167</f>
        <v>22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1</v>
      </c>
      <c r="H168" s="24">
        <f t="shared" ref="H168:O168" si="115">H165-H162</f>
        <v>0</v>
      </c>
      <c r="I168" s="24">
        <f t="shared" si="115"/>
        <v>1</v>
      </c>
      <c r="J168" s="24">
        <f t="shared" si="115"/>
        <v>2</v>
      </c>
      <c r="K168" s="24">
        <f t="shared" si="115"/>
        <v>0</v>
      </c>
      <c r="L168" s="24">
        <f t="shared" si="115"/>
        <v>4</v>
      </c>
      <c r="M168" s="24">
        <f t="shared" si="115"/>
        <v>1</v>
      </c>
      <c r="N168" s="24">
        <f t="shared" si="115"/>
        <v>0</v>
      </c>
      <c r="O168" s="15">
        <f t="shared" si="115"/>
        <v>3</v>
      </c>
      <c r="P168" s="15"/>
      <c r="Q168" s="15">
        <f t="shared" ref="Q168:Y168" si="116">Q165-Q162</f>
        <v>1</v>
      </c>
      <c r="R168" s="15">
        <f t="shared" si="116"/>
        <v>1</v>
      </c>
      <c r="S168" s="15">
        <f t="shared" si="116"/>
        <v>0</v>
      </c>
      <c r="T168" s="15">
        <f t="shared" si="116"/>
        <v>1</v>
      </c>
      <c r="U168" s="15">
        <f t="shared" si="116"/>
        <v>1</v>
      </c>
      <c r="V168" s="15">
        <f t="shared" si="116"/>
        <v>0</v>
      </c>
      <c r="W168" s="15">
        <f t="shared" si="116"/>
        <v>0</v>
      </c>
      <c r="X168" s="15">
        <f t="shared" si="116"/>
        <v>0</v>
      </c>
      <c r="Y168" s="15">
        <f t="shared" si="116"/>
        <v>1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7</v>
      </c>
      <c r="P171" s="241" t="s">
        <v>86</v>
      </c>
      <c r="Q171" s="241"/>
      <c r="R171" s="241"/>
      <c r="S171" s="241"/>
      <c r="T171" s="241"/>
      <c r="U171" s="141">
        <f>COUNTIF(G168:Y168,"=2")</f>
        <v>1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8</v>
      </c>
      <c r="P172" s="241" t="s">
        <v>89</v>
      </c>
      <c r="Q172" s="241"/>
      <c r="R172" s="241"/>
      <c r="S172" s="241"/>
      <c r="T172" s="241"/>
      <c r="U172" s="144">
        <f>COUNTIF(G168:Y168,"&gt;=3")</f>
        <v>2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7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8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1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2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 t="str">
        <f>C15</f>
        <v>ZIAR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str">
        <f>INDEX($C$11:$AC$40,MATCH(G181,$C$11:$C$40,0),27)</f>
        <v>H</v>
      </c>
      <c r="Z181" s="75" t="s">
        <v>16</v>
      </c>
      <c r="AA181" s="96">
        <f>$D$3</f>
        <v>44989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17.8</v>
      </c>
      <c r="H182" s="245"/>
      <c r="I182" s="245"/>
      <c r="J182" s="245"/>
      <c r="K182" s="1"/>
      <c r="L182" s="245">
        <f>IF(X181="H",IF($X182="Blancs",$G$3,IF($X182="Jaunes",$G$4,IF($X182="Bleus",$G$5,$G$6))),IF($X182="Blancs",$I$3,IF($X182="Jaunes",$I$4,IF($X182="Bleus",$I$5,$I$6))))</f>
        <v>133</v>
      </c>
      <c r="M182" s="245"/>
      <c r="N182" s="245"/>
      <c r="O182" s="245">
        <f>IF(X181="H",IF($X182="Blancs",$H$3,IF($X182="Jaunes",$H$4,IF($X182="Bleus",$H$5,$H$6))),IF($X182="Blancs",$J$3,IF($X182="Jaunes",$J$4,IF($X182="Bleus",$J$5,$J$6))))</f>
        <v>68.599999999999994</v>
      </c>
      <c r="P182" s="245"/>
      <c r="Q182" s="246">
        <f>ROUND((G182*(L182/113)+(O182-AA185)),0)</f>
        <v>18</v>
      </c>
      <c r="R182" s="246"/>
      <c r="S182" s="246"/>
      <c r="T182" s="246"/>
      <c r="U182" s="1"/>
      <c r="V182" s="266" t="s">
        <v>108</v>
      </c>
      <c r="W182" s="267"/>
      <c r="X182" s="187" t="str">
        <f>INDEX($C$11:$AC$40,MATCH(G181,$C$11:$C$40,0),26)</f>
        <v>Jaunes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117">H$9</f>
        <v>4</v>
      </c>
      <c r="I185" s="103">
        <f t="shared" si="117"/>
        <v>5</v>
      </c>
      <c r="J185" s="103">
        <f t="shared" si="117"/>
        <v>4</v>
      </c>
      <c r="K185" s="103">
        <f t="shared" si="117"/>
        <v>3</v>
      </c>
      <c r="L185" s="103">
        <f t="shared" si="117"/>
        <v>5</v>
      </c>
      <c r="M185" s="103">
        <f t="shared" si="117"/>
        <v>3</v>
      </c>
      <c r="N185" s="103">
        <f t="shared" si="117"/>
        <v>5</v>
      </c>
      <c r="O185" s="103">
        <f t="shared" si="117"/>
        <v>3</v>
      </c>
      <c r="P185" s="104">
        <f>SUM(G185:O185)</f>
        <v>36</v>
      </c>
      <c r="Q185" s="103">
        <f t="shared" ref="Q185:Y185" si="118">Q$9</f>
        <v>4</v>
      </c>
      <c r="R185" s="105">
        <f t="shared" si="118"/>
        <v>4</v>
      </c>
      <c r="S185" s="105">
        <f t="shared" si="118"/>
        <v>3</v>
      </c>
      <c r="T185" s="105">
        <f t="shared" si="118"/>
        <v>5</v>
      </c>
      <c r="U185" s="105">
        <f t="shared" si="118"/>
        <v>3</v>
      </c>
      <c r="V185" s="105">
        <f t="shared" si="118"/>
        <v>4</v>
      </c>
      <c r="W185" s="105">
        <f t="shared" si="118"/>
        <v>4</v>
      </c>
      <c r="X185" s="105">
        <f t="shared" si="118"/>
        <v>5</v>
      </c>
      <c r="Y185" s="106">
        <f t="shared" si="118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119">H$10</f>
        <v>8</v>
      </c>
      <c r="I186" s="108">
        <f t="shared" si="119"/>
        <v>12</v>
      </c>
      <c r="J186" s="108">
        <f t="shared" si="119"/>
        <v>14</v>
      </c>
      <c r="K186" s="108">
        <f t="shared" si="119"/>
        <v>2</v>
      </c>
      <c r="L186" s="108">
        <f t="shared" si="119"/>
        <v>10</v>
      </c>
      <c r="M186" s="108">
        <f t="shared" si="119"/>
        <v>18</v>
      </c>
      <c r="N186" s="108">
        <f t="shared" si="119"/>
        <v>16</v>
      </c>
      <c r="O186" s="109">
        <f t="shared" si="119"/>
        <v>6</v>
      </c>
      <c r="P186" s="110"/>
      <c r="Q186" s="111">
        <f t="shared" ref="Q186:Y186" si="120">Q$10</f>
        <v>1</v>
      </c>
      <c r="R186" s="112">
        <f t="shared" si="120"/>
        <v>9</v>
      </c>
      <c r="S186" s="112">
        <f t="shared" si="120"/>
        <v>11</v>
      </c>
      <c r="T186" s="112">
        <f t="shared" si="120"/>
        <v>5</v>
      </c>
      <c r="U186" s="112">
        <f t="shared" si="120"/>
        <v>17</v>
      </c>
      <c r="V186" s="112">
        <f t="shared" si="120"/>
        <v>15</v>
      </c>
      <c r="W186" s="112">
        <f t="shared" si="120"/>
        <v>3</v>
      </c>
      <c r="X186" s="112">
        <f t="shared" si="120"/>
        <v>13</v>
      </c>
      <c r="Y186" s="109">
        <f t="shared" si="120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>
        <f>IF($Q182&lt;=18,IF(G186&lt;=$Q182,1,0),IF($Q182&lt;=36,IF(G186&lt;=($Q182-18),2,1),IF($Q182&lt;=54,IF(G186&lt;=($Q182-36),3,2),IF($Q182&gt;54,IF(G186&lt;=($Q182-54),4,3)))))</f>
        <v>1</v>
      </c>
      <c r="H187" s="115">
        <f t="shared" ref="H187" si="121">IF($Q182&lt;=18,IF(H186&lt;=$Q182,1,0),IF($Q182&lt;=36,IF(H186&lt;=($Q182-18),2,1),IF($Q182&lt;=54,IF(H186&lt;=($Q182-36),3,2),IF($Q182&gt;54,IF(H186&lt;=($Q182-54),4,3)))))</f>
        <v>1</v>
      </c>
      <c r="I187" s="115">
        <f t="shared" ref="I187" si="122">IF($Q182&lt;=18,IF(I186&lt;=$Q182,1,0),IF($Q182&lt;=36,IF(I186&lt;=($Q182-18),2,1),IF($Q182&lt;=54,IF(I186&lt;=($Q182-36),3,2),IF($Q182&gt;54,IF(I186&lt;=($Q182-54),4,3)))))</f>
        <v>1</v>
      </c>
      <c r="J187" s="115">
        <f t="shared" ref="J187" si="123">IF($Q182&lt;=18,IF(J186&lt;=$Q182,1,0),IF($Q182&lt;=36,IF(J186&lt;=($Q182-18),2,1),IF($Q182&lt;=54,IF(J186&lt;=($Q182-36),3,2),IF($Q182&gt;54,IF(J186&lt;=($Q182-54),4,3)))))</f>
        <v>1</v>
      </c>
      <c r="K187" s="115">
        <f t="shared" ref="K187" si="124">IF($Q182&lt;=18,IF(K186&lt;=$Q182,1,0),IF($Q182&lt;=36,IF(K186&lt;=($Q182-18),2,1),IF($Q182&lt;=54,IF(K186&lt;=($Q182-36),3,2),IF($Q182&gt;54,IF(K186&lt;=($Q182-54),4,3)))))</f>
        <v>1</v>
      </c>
      <c r="L187" s="115">
        <f t="shared" ref="L187" si="125">IF($Q182&lt;=18,IF(L186&lt;=$Q182,1,0),IF($Q182&lt;=36,IF(L186&lt;=($Q182-18),2,1),IF($Q182&lt;=54,IF(L186&lt;=($Q182-36),3,2),IF($Q182&gt;54,IF(L186&lt;=($Q182-54),4,3)))))</f>
        <v>1</v>
      </c>
      <c r="M187" s="115">
        <f t="shared" ref="M187" si="126">IF($Q182&lt;=18,IF(M186&lt;=$Q182,1,0),IF($Q182&lt;=36,IF(M186&lt;=($Q182-18),2,1),IF($Q182&lt;=54,IF(M186&lt;=($Q182-36),3,2),IF($Q182&gt;54,IF(M186&lt;=($Q182-54),4,3)))))</f>
        <v>1</v>
      </c>
      <c r="N187" s="115">
        <f t="shared" ref="N187" si="127">IF($Q182&lt;=18,IF(N186&lt;=$Q182,1,0),IF($Q182&lt;=36,IF(N186&lt;=($Q182-18),2,1),IF($Q182&lt;=54,IF(N186&lt;=($Q182-36),3,2),IF($Q182&gt;54,IF(N186&lt;=($Q182-54),4,3)))))</f>
        <v>1</v>
      </c>
      <c r="O187" s="116">
        <f t="shared" ref="O187" si="128">IF($Q182&lt;=18,IF(O186&lt;=$Q182,1,0),IF($Q182&lt;=36,IF(O186&lt;=($Q182-18),2,1),IF($Q182&lt;=54,IF(O186&lt;=($Q182-36),3,2),IF($Q182&gt;54,IF(O186&lt;=($Q182-54),4,3)))))</f>
        <v>1</v>
      </c>
      <c r="P187" s="117">
        <f>SUM(G187:O187)</f>
        <v>9</v>
      </c>
      <c r="Q187" s="116">
        <f t="shared" ref="Q187" si="129">IF($Q182&lt;=18,IF(Q186&lt;=$Q182,1,0),IF($Q182&lt;=36,IF(Q186&lt;=($Q182-18),2,1),IF($Q182&lt;=54,IF(Q186&lt;=($Q182-36),3,2),IF($Q182&gt;54,IF(Q186&lt;=($Q182-54),4,3)))))</f>
        <v>1</v>
      </c>
      <c r="R187" s="116">
        <f t="shared" ref="R187" si="130">IF($Q182&lt;=18,IF(R186&lt;=$Q182,1,0),IF($Q182&lt;=36,IF(R186&lt;=($Q182-18),2,1),IF($Q182&lt;=54,IF(R186&lt;=($Q182-36),3,2),IF($Q182&gt;54,IF(R186&lt;=($Q182-54),4,3)))))</f>
        <v>1</v>
      </c>
      <c r="S187" s="116">
        <f t="shared" ref="S187" si="131">IF($Q182&lt;=18,IF(S186&lt;=$Q182,1,0),IF($Q182&lt;=36,IF(S186&lt;=($Q182-18),2,1),IF($Q182&lt;=54,IF(S186&lt;=($Q182-36),3,2),IF($Q182&gt;54,IF(S186&lt;=($Q182-54),4,3)))))</f>
        <v>1</v>
      </c>
      <c r="T187" s="116">
        <f t="shared" ref="T187" si="132">IF($Q182&lt;=18,IF(T186&lt;=$Q182,1,0),IF($Q182&lt;=36,IF(T186&lt;=($Q182-18),2,1),IF($Q182&lt;=54,IF(T186&lt;=($Q182-36),3,2),IF($Q182&gt;54,IF(T186&lt;=($Q182-54),4,3)))))</f>
        <v>1</v>
      </c>
      <c r="U187" s="116">
        <f t="shared" ref="U187" si="133">IF($Q182&lt;=18,IF(U186&lt;=$Q182,1,0),IF($Q182&lt;=36,IF(U186&lt;=($Q182-18),2,1),IF($Q182&lt;=54,IF(U186&lt;=($Q182-36),3,2),IF($Q182&gt;54,IF(U186&lt;=($Q182-54),4,3)))))</f>
        <v>1</v>
      </c>
      <c r="V187" s="116">
        <f t="shared" ref="V187" si="134">IF($Q182&lt;=18,IF(V186&lt;=$Q182,1,0),IF($Q182&lt;=36,IF(V186&lt;=($Q182-18),2,1),IF($Q182&lt;=54,IF(V186&lt;=($Q182-36),3,2),IF($Q182&gt;54,IF(V186&lt;=($Q182-54),4,3)))))</f>
        <v>1</v>
      </c>
      <c r="W187" s="116">
        <f t="shared" ref="W187" si="135">IF($Q182&lt;=18,IF(W186&lt;=$Q182,1,0),IF($Q182&lt;=36,IF(W186&lt;=($Q182-18),2,1),IF($Q182&lt;=54,IF(W186&lt;=($Q182-36),3,2),IF($Q182&gt;54,IF(W186&lt;=($Q182-54),4,3)))))</f>
        <v>1</v>
      </c>
      <c r="X187" s="116">
        <f t="shared" ref="X187" si="136">IF($Q182&lt;=18,IF(X186&lt;=$Q182,1,0),IF($Q182&lt;=36,IF(X186&lt;=($Q182-18),2,1),IF($Q182&lt;=54,IF(X186&lt;=($Q182-36),3,2),IF($Q182&gt;54,IF(X186&lt;=($Q182-54),4,3)))))</f>
        <v>1</v>
      </c>
      <c r="Y187" s="116">
        <f t="shared" ref="Y187" si="137">IF($Q182&lt;=18,IF(Y186&lt;=$Q182,1,0),IF($Q182&lt;=36,IF(Y186&lt;=($Q182-18),2,1),IF($Q182&lt;=54,IF(Y186&lt;=($Q182-36),3,2),IF($Q182&gt;54,IF(Y186&lt;=($Q182-54),4,3)))))</f>
        <v>1</v>
      </c>
      <c r="Z187" s="118">
        <f>SUM(Q187:Y187)</f>
        <v>9</v>
      </c>
      <c r="AA187" s="119">
        <f>P187+Z187</f>
        <v>18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138">G15</f>
        <v>7</v>
      </c>
      <c r="H188" s="121">
        <f t="shared" si="138"/>
        <v>6</v>
      </c>
      <c r="I188" s="121">
        <f t="shared" si="138"/>
        <v>6</v>
      </c>
      <c r="J188" s="121">
        <f t="shared" si="138"/>
        <v>6</v>
      </c>
      <c r="K188" s="121">
        <f t="shared" si="138"/>
        <v>4</v>
      </c>
      <c r="L188" s="121">
        <f t="shared" si="138"/>
        <v>6</v>
      </c>
      <c r="M188" s="121">
        <f t="shared" si="138"/>
        <v>3</v>
      </c>
      <c r="N188" s="121">
        <f t="shared" si="138"/>
        <v>7</v>
      </c>
      <c r="O188" s="121">
        <f t="shared" si="138"/>
        <v>5</v>
      </c>
      <c r="P188" s="122">
        <f>SUM(G188:O188)</f>
        <v>50</v>
      </c>
      <c r="Q188" s="123">
        <f t="shared" ref="Q188:Y188" si="139">Q15</f>
        <v>5</v>
      </c>
      <c r="R188" s="121">
        <f t="shared" si="139"/>
        <v>5</v>
      </c>
      <c r="S188" s="121">
        <f t="shared" si="139"/>
        <v>3</v>
      </c>
      <c r="T188" s="121">
        <f t="shared" si="139"/>
        <v>5</v>
      </c>
      <c r="U188" s="121">
        <f t="shared" si="139"/>
        <v>3</v>
      </c>
      <c r="V188" s="121">
        <f t="shared" si="139"/>
        <v>4</v>
      </c>
      <c r="W188" s="121">
        <f t="shared" si="139"/>
        <v>5</v>
      </c>
      <c r="X188" s="121">
        <f t="shared" si="139"/>
        <v>7</v>
      </c>
      <c r="Y188" s="124">
        <f t="shared" si="139"/>
        <v>3</v>
      </c>
      <c r="Z188" s="122">
        <f>SUM(Q188:Y188)</f>
        <v>40</v>
      </c>
      <c r="AA188" s="125">
        <f>P188+Z188</f>
        <v>90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140">IF(H188-H185=-1,3+H187)+IF(H188-H185=0,2+H187)+IF(H188-H185=1,1+H187)+IF(H188-H185=2,H187)+IF(H188-H185=3,IF(H187-1&gt;0,H187-1,0))+IF(H188-H185=4,IF(H187-2&gt;0,H187-2,0))</f>
        <v>1</v>
      </c>
      <c r="I189" s="127">
        <f t="shared" si="140"/>
        <v>2</v>
      </c>
      <c r="J189" s="127">
        <f t="shared" si="140"/>
        <v>1</v>
      </c>
      <c r="K189" s="127">
        <f t="shared" si="140"/>
        <v>2</v>
      </c>
      <c r="L189" s="127">
        <f t="shared" si="140"/>
        <v>2</v>
      </c>
      <c r="M189" s="127">
        <f t="shared" si="140"/>
        <v>3</v>
      </c>
      <c r="N189" s="127">
        <f t="shared" si="140"/>
        <v>1</v>
      </c>
      <c r="O189" s="128">
        <f t="shared" si="140"/>
        <v>1</v>
      </c>
      <c r="P189" s="129">
        <f>SUM(G189:O189)</f>
        <v>13</v>
      </c>
      <c r="Q189" s="130">
        <f t="shared" ref="Q189:Y189" si="141">IF(Q188-Q185=-1,3+Q187)+IF(Q188-Q185=0,2+Q187)+IF(Q188-Q185=1,1+Q187)+IF(Q188-Q185=2,Q187)+IF(Q188-Q185=3,IF(Q187-1&gt;0,Q187-1,0))+IF(Q188-Q185=4,IF(Q187-2&gt;0,Q187-2,0))</f>
        <v>2</v>
      </c>
      <c r="R189" s="131">
        <f t="shared" si="141"/>
        <v>2</v>
      </c>
      <c r="S189" s="131">
        <f t="shared" si="141"/>
        <v>3</v>
      </c>
      <c r="T189" s="131">
        <f t="shared" si="141"/>
        <v>3</v>
      </c>
      <c r="U189" s="131">
        <f t="shared" si="141"/>
        <v>3</v>
      </c>
      <c r="V189" s="131">
        <f t="shared" si="141"/>
        <v>3</v>
      </c>
      <c r="W189" s="131">
        <f t="shared" si="141"/>
        <v>2</v>
      </c>
      <c r="X189" s="131">
        <f t="shared" si="141"/>
        <v>1</v>
      </c>
      <c r="Y189" s="128">
        <f t="shared" si="141"/>
        <v>4</v>
      </c>
      <c r="Z189" s="129">
        <f>SUM(Q189:Y189)</f>
        <v>23</v>
      </c>
      <c r="AA189" s="132">
        <f>P189+Z189</f>
        <v>36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142">IF(G188-G185=-2,4)+IF(G188-G185=-1,3)+IF(G188-G185=0,2)+IF(G188-G185=1,1)+IF(G188-G185&gt;2,0)</f>
        <v>0</v>
      </c>
      <c r="H190" s="134">
        <f t="shared" si="142"/>
        <v>0</v>
      </c>
      <c r="I190" s="134">
        <f t="shared" si="142"/>
        <v>1</v>
      </c>
      <c r="J190" s="134">
        <f t="shared" si="142"/>
        <v>0</v>
      </c>
      <c r="K190" s="134">
        <f t="shared" si="142"/>
        <v>1</v>
      </c>
      <c r="L190" s="134">
        <f t="shared" si="142"/>
        <v>1</v>
      </c>
      <c r="M190" s="134">
        <f t="shared" si="142"/>
        <v>2</v>
      </c>
      <c r="N190" s="134">
        <f t="shared" si="142"/>
        <v>0</v>
      </c>
      <c r="O190" s="135">
        <f t="shared" si="142"/>
        <v>0</v>
      </c>
      <c r="P190" s="136">
        <f>SUM(G190:O190)</f>
        <v>5</v>
      </c>
      <c r="Q190" s="135">
        <f t="shared" ref="Q190:Y190" si="143">IF(Q188-Q185=-2,4)+IF(Q188-Q185=-1,3)+IF(Q188-Q185=0,2)+IF(Q188-Q185=1,1)+IF(Q188-Q185&gt;2,0)</f>
        <v>1</v>
      </c>
      <c r="R190" s="135">
        <f t="shared" si="143"/>
        <v>1</v>
      </c>
      <c r="S190" s="135">
        <f t="shared" si="143"/>
        <v>2</v>
      </c>
      <c r="T190" s="135">
        <f t="shared" si="143"/>
        <v>2</v>
      </c>
      <c r="U190" s="135">
        <f t="shared" si="143"/>
        <v>2</v>
      </c>
      <c r="V190" s="135">
        <f t="shared" si="143"/>
        <v>2</v>
      </c>
      <c r="W190" s="135">
        <f t="shared" si="143"/>
        <v>1</v>
      </c>
      <c r="X190" s="135">
        <f t="shared" si="143"/>
        <v>0</v>
      </c>
      <c r="Y190" s="135">
        <f t="shared" si="143"/>
        <v>3</v>
      </c>
      <c r="Z190" s="136">
        <f>SUM(Q190:Y190)</f>
        <v>14</v>
      </c>
      <c r="AA190" s="137">
        <f>P190+Z190</f>
        <v>19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3</v>
      </c>
      <c r="H191" s="24">
        <f t="shared" ref="H191:O191" si="144">H188-H185</f>
        <v>2</v>
      </c>
      <c r="I191" s="24">
        <f t="shared" si="144"/>
        <v>1</v>
      </c>
      <c r="J191" s="24">
        <f t="shared" si="144"/>
        <v>2</v>
      </c>
      <c r="K191" s="24">
        <f t="shared" si="144"/>
        <v>1</v>
      </c>
      <c r="L191" s="24">
        <f t="shared" si="144"/>
        <v>1</v>
      </c>
      <c r="M191" s="24">
        <f t="shared" si="144"/>
        <v>0</v>
      </c>
      <c r="N191" s="24">
        <f t="shared" si="144"/>
        <v>2</v>
      </c>
      <c r="O191" s="15">
        <f t="shared" si="144"/>
        <v>2</v>
      </c>
      <c r="P191" s="15"/>
      <c r="Q191" s="15">
        <f t="shared" ref="Q191:Y191" si="145">Q188-Q185</f>
        <v>1</v>
      </c>
      <c r="R191" s="15">
        <f t="shared" si="145"/>
        <v>1</v>
      </c>
      <c r="S191" s="15">
        <f t="shared" si="145"/>
        <v>0</v>
      </c>
      <c r="T191" s="15">
        <f t="shared" si="145"/>
        <v>0</v>
      </c>
      <c r="U191" s="15">
        <f t="shared" si="145"/>
        <v>0</v>
      </c>
      <c r="V191" s="15">
        <f t="shared" si="145"/>
        <v>0</v>
      </c>
      <c r="W191" s="15">
        <f t="shared" si="145"/>
        <v>1</v>
      </c>
      <c r="X191" s="15">
        <f t="shared" si="145"/>
        <v>2</v>
      </c>
      <c r="Y191" s="15">
        <f t="shared" si="145"/>
        <v>-1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5</v>
      </c>
      <c r="P194" s="241" t="s">
        <v>86</v>
      </c>
      <c r="Q194" s="241"/>
      <c r="R194" s="241"/>
      <c r="S194" s="241"/>
      <c r="T194" s="241"/>
      <c r="U194" s="141">
        <f>COUNTIF(G191:Y191,"=2")</f>
        <v>5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1</v>
      </c>
      <c r="M195" s="251" t="s">
        <v>88</v>
      </c>
      <c r="N195" s="251"/>
      <c r="O195" s="145">
        <f>COUNTIF(G191:Y191,"=1")</f>
        <v>6</v>
      </c>
      <c r="P195" s="241" t="s">
        <v>89</v>
      </c>
      <c r="Q195" s="241"/>
      <c r="R195" s="241"/>
      <c r="S195" s="241"/>
      <c r="T195" s="241"/>
      <c r="U195" s="144">
        <f>COUNTIF(G191:Y191,"&gt;=3")</f>
        <v>1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5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6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5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 t="str">
        <f>C16</f>
        <v>MORALES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str">
        <f>INDEX($C$11:$AC$40,MATCH(G204,$C$11:$C$40,0),27)</f>
        <v>H</v>
      </c>
      <c r="Z204" s="75" t="s">
        <v>16</v>
      </c>
      <c r="AA204" s="96">
        <f>$D$3</f>
        <v>44989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8.6999999999999993</v>
      </c>
      <c r="H205" s="245"/>
      <c r="I205" s="245"/>
      <c r="J205" s="245"/>
      <c r="K205" s="1"/>
      <c r="L205" s="245">
        <f>IF(X204="H",IF($X205="Blancs",$G$3,IF($X205="Jaunes",$G$4,IF($X205="Bleus",$G$5,$G$6))),IF($X205="Blancs",$I$3,IF($X205="Jaunes",$I$4,IF($X205="Bleus",$I$5,$I$6))))</f>
        <v>133</v>
      </c>
      <c r="M205" s="245"/>
      <c r="N205" s="245"/>
      <c r="O205" s="245">
        <f>IF(X204="H",IF($X205="Blancs",$H$3,IF($X205="Jaunes",$H$4,IF($X205="Bleus",$H$5,$H$6))),IF($X205="Blancs",$J$3,IF($X205="Jaunes",$J$4,IF($X205="Bleus",$J$5,$J$6))))</f>
        <v>68.599999999999994</v>
      </c>
      <c r="P205" s="245"/>
      <c r="Q205" s="246">
        <f>ROUND((G205*(L205/113)+(O205-AA208)),0)</f>
        <v>7</v>
      </c>
      <c r="R205" s="246"/>
      <c r="S205" s="246"/>
      <c r="T205" s="246"/>
      <c r="U205" s="1"/>
      <c r="V205" s="266" t="s">
        <v>108</v>
      </c>
      <c r="W205" s="267"/>
      <c r="X205" s="187" t="str">
        <f>INDEX($C$11:$AC$40,MATCH(G204,$C$11:$C$40,0),26)</f>
        <v>Jaunes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146">H$9</f>
        <v>4</v>
      </c>
      <c r="I208" s="103">
        <f t="shared" si="146"/>
        <v>5</v>
      </c>
      <c r="J208" s="103">
        <f t="shared" si="146"/>
        <v>4</v>
      </c>
      <c r="K208" s="103">
        <f t="shared" si="146"/>
        <v>3</v>
      </c>
      <c r="L208" s="103">
        <f t="shared" si="146"/>
        <v>5</v>
      </c>
      <c r="M208" s="103">
        <f t="shared" si="146"/>
        <v>3</v>
      </c>
      <c r="N208" s="103">
        <f t="shared" si="146"/>
        <v>5</v>
      </c>
      <c r="O208" s="103">
        <f t="shared" si="146"/>
        <v>3</v>
      </c>
      <c r="P208" s="104">
        <f>SUM(G208:O208)</f>
        <v>36</v>
      </c>
      <c r="Q208" s="103">
        <f t="shared" ref="Q208:Y208" si="147">Q$9</f>
        <v>4</v>
      </c>
      <c r="R208" s="105">
        <f t="shared" si="147"/>
        <v>4</v>
      </c>
      <c r="S208" s="105">
        <f t="shared" si="147"/>
        <v>3</v>
      </c>
      <c r="T208" s="105">
        <f t="shared" si="147"/>
        <v>5</v>
      </c>
      <c r="U208" s="105">
        <f t="shared" si="147"/>
        <v>3</v>
      </c>
      <c r="V208" s="105">
        <f t="shared" si="147"/>
        <v>4</v>
      </c>
      <c r="W208" s="105">
        <f t="shared" si="147"/>
        <v>4</v>
      </c>
      <c r="X208" s="105">
        <f t="shared" si="147"/>
        <v>5</v>
      </c>
      <c r="Y208" s="106">
        <f t="shared" si="14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148">H$10</f>
        <v>8</v>
      </c>
      <c r="I209" s="108">
        <f t="shared" si="148"/>
        <v>12</v>
      </c>
      <c r="J209" s="108">
        <f t="shared" si="148"/>
        <v>14</v>
      </c>
      <c r="K209" s="108">
        <f t="shared" si="148"/>
        <v>2</v>
      </c>
      <c r="L209" s="108">
        <f t="shared" si="148"/>
        <v>10</v>
      </c>
      <c r="M209" s="108">
        <f t="shared" si="148"/>
        <v>18</v>
      </c>
      <c r="N209" s="108">
        <f t="shared" si="148"/>
        <v>16</v>
      </c>
      <c r="O209" s="109">
        <f t="shared" si="148"/>
        <v>6</v>
      </c>
      <c r="P209" s="110"/>
      <c r="Q209" s="111">
        <f t="shared" ref="Q209:Y209" si="149">Q$10</f>
        <v>1</v>
      </c>
      <c r="R209" s="112">
        <f t="shared" si="149"/>
        <v>9</v>
      </c>
      <c r="S209" s="112">
        <f t="shared" si="149"/>
        <v>11</v>
      </c>
      <c r="T209" s="112">
        <f t="shared" si="149"/>
        <v>5</v>
      </c>
      <c r="U209" s="112">
        <f t="shared" si="149"/>
        <v>17</v>
      </c>
      <c r="V209" s="112">
        <f t="shared" si="149"/>
        <v>15</v>
      </c>
      <c r="W209" s="112">
        <f t="shared" si="149"/>
        <v>3</v>
      </c>
      <c r="X209" s="112">
        <f t="shared" si="149"/>
        <v>13</v>
      </c>
      <c r="Y209" s="109">
        <f t="shared" si="14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>
        <f>IF($Q205&lt;=18,IF(G209&lt;=$Q205,1,0),IF($Q205&lt;=36,IF(G209&lt;=($Q205-18),2,1),IF($Q205&lt;=54,IF(G209&lt;=($Q205-36),3,2),IF($Q205&gt;54,IF(G209&lt;=($Q205-54),4,3)))))</f>
        <v>1</v>
      </c>
      <c r="H210" s="115">
        <f t="shared" ref="H210" si="150">IF($Q205&lt;=18,IF(H209&lt;=$Q205,1,0),IF($Q205&lt;=36,IF(H209&lt;=($Q205-18),2,1),IF($Q205&lt;=54,IF(H209&lt;=($Q205-36),3,2),IF($Q205&gt;54,IF(H209&lt;=($Q205-54),4,3)))))</f>
        <v>0</v>
      </c>
      <c r="I210" s="115">
        <f t="shared" ref="I210" si="151">IF($Q205&lt;=18,IF(I209&lt;=$Q205,1,0),IF($Q205&lt;=36,IF(I209&lt;=($Q205-18),2,1),IF($Q205&lt;=54,IF(I209&lt;=($Q205-36),3,2),IF($Q205&gt;54,IF(I209&lt;=($Q205-54),4,3)))))</f>
        <v>0</v>
      </c>
      <c r="J210" s="115">
        <f t="shared" ref="J210" si="152">IF($Q205&lt;=18,IF(J209&lt;=$Q205,1,0),IF($Q205&lt;=36,IF(J209&lt;=($Q205-18),2,1),IF($Q205&lt;=54,IF(J209&lt;=($Q205-36),3,2),IF($Q205&gt;54,IF(J209&lt;=($Q205-54),4,3)))))</f>
        <v>0</v>
      </c>
      <c r="K210" s="115">
        <f t="shared" ref="K210" si="153">IF($Q205&lt;=18,IF(K209&lt;=$Q205,1,0),IF($Q205&lt;=36,IF(K209&lt;=($Q205-18),2,1),IF($Q205&lt;=54,IF(K209&lt;=($Q205-36),3,2),IF($Q205&gt;54,IF(K209&lt;=($Q205-54),4,3)))))</f>
        <v>1</v>
      </c>
      <c r="L210" s="115">
        <f t="shared" ref="L210" si="154">IF($Q205&lt;=18,IF(L209&lt;=$Q205,1,0),IF($Q205&lt;=36,IF(L209&lt;=($Q205-18),2,1),IF($Q205&lt;=54,IF(L209&lt;=($Q205-36),3,2),IF($Q205&gt;54,IF(L209&lt;=($Q205-54),4,3)))))</f>
        <v>0</v>
      </c>
      <c r="M210" s="115">
        <f t="shared" ref="M210" si="155">IF($Q205&lt;=18,IF(M209&lt;=$Q205,1,0),IF($Q205&lt;=36,IF(M209&lt;=($Q205-18),2,1),IF($Q205&lt;=54,IF(M209&lt;=($Q205-36),3,2),IF($Q205&gt;54,IF(M209&lt;=($Q205-54),4,3)))))</f>
        <v>0</v>
      </c>
      <c r="N210" s="115">
        <f t="shared" ref="N210" si="156">IF($Q205&lt;=18,IF(N209&lt;=$Q205,1,0),IF($Q205&lt;=36,IF(N209&lt;=($Q205-18),2,1),IF($Q205&lt;=54,IF(N209&lt;=($Q205-36),3,2),IF($Q205&gt;54,IF(N209&lt;=($Q205-54),4,3)))))</f>
        <v>0</v>
      </c>
      <c r="O210" s="116">
        <f t="shared" ref="O210" si="157">IF($Q205&lt;=18,IF(O209&lt;=$Q205,1,0),IF($Q205&lt;=36,IF(O209&lt;=($Q205-18),2,1),IF($Q205&lt;=54,IF(O209&lt;=($Q205-36),3,2),IF($Q205&gt;54,IF(O209&lt;=($Q205-54),4,3)))))</f>
        <v>1</v>
      </c>
      <c r="P210" s="117">
        <f>SUM(G210:O210)</f>
        <v>3</v>
      </c>
      <c r="Q210" s="116">
        <f t="shared" ref="Q210" si="158">IF($Q205&lt;=18,IF(Q209&lt;=$Q205,1,0),IF($Q205&lt;=36,IF(Q209&lt;=($Q205-18),2,1),IF($Q205&lt;=54,IF(Q209&lt;=($Q205-36),3,2),IF($Q205&gt;54,IF(Q209&lt;=($Q205-54),4,3)))))</f>
        <v>1</v>
      </c>
      <c r="R210" s="116">
        <f t="shared" ref="R210" si="159">IF($Q205&lt;=18,IF(R209&lt;=$Q205,1,0),IF($Q205&lt;=36,IF(R209&lt;=($Q205-18),2,1),IF($Q205&lt;=54,IF(R209&lt;=($Q205-36),3,2),IF($Q205&gt;54,IF(R209&lt;=($Q205-54),4,3)))))</f>
        <v>0</v>
      </c>
      <c r="S210" s="116">
        <f t="shared" ref="S210" si="160">IF($Q205&lt;=18,IF(S209&lt;=$Q205,1,0),IF($Q205&lt;=36,IF(S209&lt;=($Q205-18),2,1),IF($Q205&lt;=54,IF(S209&lt;=($Q205-36),3,2),IF($Q205&gt;54,IF(S209&lt;=($Q205-54),4,3)))))</f>
        <v>0</v>
      </c>
      <c r="T210" s="116">
        <f t="shared" ref="T210" si="161">IF($Q205&lt;=18,IF(T209&lt;=$Q205,1,0),IF($Q205&lt;=36,IF(T209&lt;=($Q205-18),2,1),IF($Q205&lt;=54,IF(T209&lt;=($Q205-36),3,2),IF($Q205&gt;54,IF(T209&lt;=($Q205-54),4,3)))))</f>
        <v>1</v>
      </c>
      <c r="U210" s="116">
        <f t="shared" ref="U210" si="162">IF($Q205&lt;=18,IF(U209&lt;=$Q205,1,0),IF($Q205&lt;=36,IF(U209&lt;=($Q205-18),2,1),IF($Q205&lt;=54,IF(U209&lt;=($Q205-36),3,2),IF($Q205&gt;54,IF(U209&lt;=($Q205-54),4,3)))))</f>
        <v>0</v>
      </c>
      <c r="V210" s="116">
        <f t="shared" ref="V210" si="163">IF($Q205&lt;=18,IF(V209&lt;=$Q205,1,0),IF($Q205&lt;=36,IF(V209&lt;=($Q205-18),2,1),IF($Q205&lt;=54,IF(V209&lt;=($Q205-36),3,2),IF($Q205&gt;54,IF(V209&lt;=($Q205-54),4,3)))))</f>
        <v>0</v>
      </c>
      <c r="W210" s="116">
        <f t="shared" ref="W210" si="164">IF($Q205&lt;=18,IF(W209&lt;=$Q205,1,0),IF($Q205&lt;=36,IF(W209&lt;=($Q205-18),2,1),IF($Q205&lt;=54,IF(W209&lt;=($Q205-36),3,2),IF($Q205&gt;54,IF(W209&lt;=($Q205-54),4,3)))))</f>
        <v>1</v>
      </c>
      <c r="X210" s="116">
        <f t="shared" ref="X210" si="165">IF($Q205&lt;=18,IF(X209&lt;=$Q205,1,0),IF($Q205&lt;=36,IF(X209&lt;=($Q205-18),2,1),IF($Q205&lt;=54,IF(X209&lt;=($Q205-36),3,2),IF($Q205&gt;54,IF(X209&lt;=($Q205-54),4,3)))))</f>
        <v>0</v>
      </c>
      <c r="Y210" s="116">
        <f t="shared" ref="Y210" si="166">IF($Q205&lt;=18,IF(Y209&lt;=$Q205,1,0),IF($Q205&lt;=36,IF(Y209&lt;=($Q205-18),2,1),IF($Q205&lt;=54,IF(Y209&lt;=($Q205-36),3,2),IF($Q205&gt;54,IF(Y209&lt;=($Q205-54),4,3)))))</f>
        <v>1</v>
      </c>
      <c r="Z210" s="118">
        <f>SUM(Q210:Y210)</f>
        <v>4</v>
      </c>
      <c r="AA210" s="119">
        <f>P210+Z210</f>
        <v>7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167">G16</f>
        <v>5</v>
      </c>
      <c r="H211" s="121">
        <f t="shared" si="167"/>
        <v>6</v>
      </c>
      <c r="I211" s="121">
        <f t="shared" si="167"/>
        <v>5</v>
      </c>
      <c r="J211" s="121">
        <f t="shared" si="167"/>
        <v>3</v>
      </c>
      <c r="K211" s="121">
        <f t="shared" si="167"/>
        <v>6</v>
      </c>
      <c r="L211" s="121">
        <f t="shared" si="167"/>
        <v>9</v>
      </c>
      <c r="M211" s="121">
        <f t="shared" si="167"/>
        <v>4</v>
      </c>
      <c r="N211" s="121">
        <f t="shared" si="167"/>
        <v>6</v>
      </c>
      <c r="O211" s="121">
        <f t="shared" si="167"/>
        <v>5</v>
      </c>
      <c r="P211" s="122">
        <f>SUM(G211:O211)</f>
        <v>49</v>
      </c>
      <c r="Q211" s="123">
        <f t="shared" ref="Q211:Y211" si="168">Q16</f>
        <v>4</v>
      </c>
      <c r="R211" s="121">
        <f t="shared" si="168"/>
        <v>4</v>
      </c>
      <c r="S211" s="121">
        <f t="shared" si="168"/>
        <v>4</v>
      </c>
      <c r="T211" s="121">
        <f t="shared" si="168"/>
        <v>6</v>
      </c>
      <c r="U211" s="121">
        <f t="shared" si="168"/>
        <v>3</v>
      </c>
      <c r="V211" s="121">
        <f t="shared" si="168"/>
        <v>7</v>
      </c>
      <c r="W211" s="121">
        <f t="shared" si="168"/>
        <v>5</v>
      </c>
      <c r="X211" s="121">
        <f t="shared" si="168"/>
        <v>5</v>
      </c>
      <c r="Y211" s="124">
        <f t="shared" si="168"/>
        <v>6</v>
      </c>
      <c r="Z211" s="122">
        <f>SUM(Q211:Y211)</f>
        <v>44</v>
      </c>
      <c r="AA211" s="125">
        <f>P211+Z211</f>
        <v>93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2</v>
      </c>
      <c r="H212" s="127">
        <f t="shared" ref="H212:O212" si="169">IF(H211-H208=-1,3+H210)+IF(H211-H208=0,2+H210)+IF(H211-H208=1,1+H210)+IF(H211-H208=2,H210)+IF(H211-H208=3,IF(H210-1&gt;0,H210-1,0))+IF(H211-H208=4,IF(H210-2&gt;0,H210-2,0))</f>
        <v>0</v>
      </c>
      <c r="I212" s="127">
        <f t="shared" si="169"/>
        <v>2</v>
      </c>
      <c r="J212" s="127">
        <f t="shared" si="169"/>
        <v>3</v>
      </c>
      <c r="K212" s="127">
        <f t="shared" si="169"/>
        <v>0</v>
      </c>
      <c r="L212" s="127">
        <f t="shared" si="169"/>
        <v>0</v>
      </c>
      <c r="M212" s="127">
        <f t="shared" si="169"/>
        <v>1</v>
      </c>
      <c r="N212" s="127">
        <f t="shared" si="169"/>
        <v>1</v>
      </c>
      <c r="O212" s="128">
        <f t="shared" si="169"/>
        <v>1</v>
      </c>
      <c r="P212" s="129">
        <f>SUM(G212:O212)</f>
        <v>10</v>
      </c>
      <c r="Q212" s="130">
        <f t="shared" ref="Q212:Y212" si="170">IF(Q211-Q208=-1,3+Q210)+IF(Q211-Q208=0,2+Q210)+IF(Q211-Q208=1,1+Q210)+IF(Q211-Q208=2,Q210)+IF(Q211-Q208=3,IF(Q210-1&gt;0,Q210-1,0))+IF(Q211-Q208=4,IF(Q210-2&gt;0,Q210-2,0))</f>
        <v>3</v>
      </c>
      <c r="R212" s="131">
        <f t="shared" si="170"/>
        <v>2</v>
      </c>
      <c r="S212" s="131">
        <f t="shared" si="170"/>
        <v>1</v>
      </c>
      <c r="T212" s="131">
        <f t="shared" si="170"/>
        <v>2</v>
      </c>
      <c r="U212" s="131">
        <f t="shared" si="170"/>
        <v>2</v>
      </c>
      <c r="V212" s="131">
        <f t="shared" si="170"/>
        <v>0</v>
      </c>
      <c r="W212" s="131">
        <f t="shared" si="170"/>
        <v>2</v>
      </c>
      <c r="X212" s="131">
        <f t="shared" si="170"/>
        <v>2</v>
      </c>
      <c r="Y212" s="128">
        <f t="shared" si="170"/>
        <v>1</v>
      </c>
      <c r="Z212" s="129">
        <f>SUM(Q212:Y212)</f>
        <v>15</v>
      </c>
      <c r="AA212" s="132">
        <f>P212+Z212</f>
        <v>25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171">IF(G211-G208=-2,4)+IF(G211-G208=-1,3)+IF(G211-G208=0,2)+IF(G211-G208=1,1)+IF(G211-G208&gt;2,0)</f>
        <v>1</v>
      </c>
      <c r="H213" s="134">
        <f t="shared" si="171"/>
        <v>0</v>
      </c>
      <c r="I213" s="134">
        <f t="shared" si="171"/>
        <v>2</v>
      </c>
      <c r="J213" s="134">
        <f t="shared" si="171"/>
        <v>3</v>
      </c>
      <c r="K213" s="134">
        <f t="shared" si="171"/>
        <v>0</v>
      </c>
      <c r="L213" s="134">
        <f t="shared" si="171"/>
        <v>0</v>
      </c>
      <c r="M213" s="134">
        <f t="shared" si="171"/>
        <v>1</v>
      </c>
      <c r="N213" s="134">
        <f t="shared" si="171"/>
        <v>1</v>
      </c>
      <c r="O213" s="135">
        <f t="shared" si="171"/>
        <v>0</v>
      </c>
      <c r="P213" s="136">
        <f>SUM(G213:O213)</f>
        <v>8</v>
      </c>
      <c r="Q213" s="135">
        <f t="shared" ref="Q213:Y213" si="172">IF(Q211-Q208=-2,4)+IF(Q211-Q208=-1,3)+IF(Q211-Q208=0,2)+IF(Q211-Q208=1,1)+IF(Q211-Q208&gt;2,0)</f>
        <v>2</v>
      </c>
      <c r="R213" s="135">
        <f t="shared" si="172"/>
        <v>2</v>
      </c>
      <c r="S213" s="135">
        <f t="shared" si="172"/>
        <v>1</v>
      </c>
      <c r="T213" s="135">
        <f t="shared" si="172"/>
        <v>1</v>
      </c>
      <c r="U213" s="135">
        <f t="shared" si="172"/>
        <v>2</v>
      </c>
      <c r="V213" s="135">
        <f t="shared" si="172"/>
        <v>0</v>
      </c>
      <c r="W213" s="135">
        <f t="shared" si="172"/>
        <v>1</v>
      </c>
      <c r="X213" s="135">
        <f t="shared" si="172"/>
        <v>2</v>
      </c>
      <c r="Y213" s="135">
        <f t="shared" si="172"/>
        <v>0</v>
      </c>
      <c r="Z213" s="136">
        <f>SUM(Q213:Y213)</f>
        <v>11</v>
      </c>
      <c r="AA213" s="137">
        <f>P213+Z213</f>
        <v>19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1</v>
      </c>
      <c r="H214" s="24">
        <f t="shared" ref="H214:O214" si="173">H211-H208</f>
        <v>2</v>
      </c>
      <c r="I214" s="24">
        <f t="shared" si="173"/>
        <v>0</v>
      </c>
      <c r="J214" s="24">
        <f t="shared" si="173"/>
        <v>-1</v>
      </c>
      <c r="K214" s="24">
        <f t="shared" si="173"/>
        <v>3</v>
      </c>
      <c r="L214" s="24">
        <f t="shared" si="173"/>
        <v>4</v>
      </c>
      <c r="M214" s="24">
        <f t="shared" si="173"/>
        <v>1</v>
      </c>
      <c r="N214" s="24">
        <f t="shared" si="173"/>
        <v>1</v>
      </c>
      <c r="O214" s="15">
        <f t="shared" si="173"/>
        <v>2</v>
      </c>
      <c r="P214" s="15"/>
      <c r="Q214" s="15">
        <f t="shared" ref="Q214:Y214" si="174">Q211-Q208</f>
        <v>0</v>
      </c>
      <c r="R214" s="15">
        <f t="shared" si="174"/>
        <v>0</v>
      </c>
      <c r="S214" s="15">
        <f t="shared" si="174"/>
        <v>1</v>
      </c>
      <c r="T214" s="15">
        <f t="shared" si="174"/>
        <v>1</v>
      </c>
      <c r="U214" s="15">
        <f t="shared" si="174"/>
        <v>0</v>
      </c>
      <c r="V214" s="15">
        <f t="shared" si="174"/>
        <v>3</v>
      </c>
      <c r="W214" s="15">
        <f t="shared" si="174"/>
        <v>1</v>
      </c>
      <c r="X214" s="15">
        <f t="shared" si="174"/>
        <v>0</v>
      </c>
      <c r="Y214" s="15">
        <f t="shared" si="174"/>
        <v>2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5</v>
      </c>
      <c r="P217" s="241" t="s">
        <v>86</v>
      </c>
      <c r="Q217" s="241"/>
      <c r="R217" s="241"/>
      <c r="S217" s="241"/>
      <c r="T217" s="241"/>
      <c r="U217" s="141">
        <f>COUNTIF(G214:Y214,"=2")</f>
        <v>3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1</v>
      </c>
      <c r="M218" s="251" t="s">
        <v>88</v>
      </c>
      <c r="N218" s="251"/>
      <c r="O218" s="145">
        <f>COUNTIF(G214:Y214,"=1")</f>
        <v>6</v>
      </c>
      <c r="P218" s="241" t="s">
        <v>89</v>
      </c>
      <c r="Q218" s="241"/>
      <c r="R218" s="241"/>
      <c r="S218" s="241"/>
      <c r="T218" s="241"/>
      <c r="U218" s="144">
        <f>COUNTIF(G214:Y214,"&gt;=3")</f>
        <v>3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5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6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3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3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 t="str">
        <f>C17</f>
        <v>HODEAU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str">
        <f>INDEX($C$11:$AC$40,MATCH(G227,$C$11:$C$40,0),27)</f>
        <v>H</v>
      </c>
      <c r="Z227" s="75" t="s">
        <v>16</v>
      </c>
      <c r="AA227" s="96">
        <f>$D$3</f>
        <v>44989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31.2</v>
      </c>
      <c r="H228" s="245"/>
      <c r="I228" s="245"/>
      <c r="J228" s="245"/>
      <c r="K228" s="1"/>
      <c r="L228" s="245">
        <f>IF(X227="H",IF($X228="Blancs",$G$3,IF($X228="Jaunes",$G$4,IF($X228="Bleus",$G$5,$G$6))),IF($X228="Blancs",$I$3,IF($X228="Jaunes",$I$4,IF($X228="Bleus",$I$5,$I$6))))</f>
        <v>133</v>
      </c>
      <c r="M228" s="245"/>
      <c r="N228" s="245"/>
      <c r="O228" s="245">
        <f>IF(X227="H",IF($X228="Blancs",$H$3,IF($X228="Jaunes",$H$4,IF($X228="Bleus",$H$5,$H$6))),IF($X228="Blancs",$J$3,IF($X228="Jaunes",$J$4,IF($X228="Bleus",$J$5,$J$6))))</f>
        <v>68.599999999999994</v>
      </c>
      <c r="P228" s="245"/>
      <c r="Q228" s="246">
        <f>ROUND((G228*(L228/113)+(O228-AA231)),0)</f>
        <v>33</v>
      </c>
      <c r="R228" s="246"/>
      <c r="S228" s="246"/>
      <c r="T228" s="246"/>
      <c r="U228" s="1"/>
      <c r="V228" s="266" t="s">
        <v>108</v>
      </c>
      <c r="W228" s="267"/>
      <c r="X228" s="187" t="str">
        <f>INDEX($C$11:$AC$40,MATCH(G227,$C$11:$C$40,0),26)</f>
        <v>Jaunes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75">H$9</f>
        <v>4</v>
      </c>
      <c r="I231" s="103">
        <f t="shared" si="175"/>
        <v>5</v>
      </c>
      <c r="J231" s="103">
        <f t="shared" si="175"/>
        <v>4</v>
      </c>
      <c r="K231" s="103">
        <f t="shared" si="175"/>
        <v>3</v>
      </c>
      <c r="L231" s="103">
        <f t="shared" si="175"/>
        <v>5</v>
      </c>
      <c r="M231" s="103">
        <f t="shared" si="175"/>
        <v>3</v>
      </c>
      <c r="N231" s="103">
        <f t="shared" si="175"/>
        <v>5</v>
      </c>
      <c r="O231" s="103">
        <f t="shared" si="175"/>
        <v>3</v>
      </c>
      <c r="P231" s="104">
        <f>SUM(G231:O231)</f>
        <v>36</v>
      </c>
      <c r="Q231" s="103">
        <f t="shared" ref="Q231:Y231" si="176">Q$9</f>
        <v>4</v>
      </c>
      <c r="R231" s="105">
        <f t="shared" si="176"/>
        <v>4</v>
      </c>
      <c r="S231" s="105">
        <f t="shared" si="176"/>
        <v>3</v>
      </c>
      <c r="T231" s="105">
        <f t="shared" si="176"/>
        <v>5</v>
      </c>
      <c r="U231" s="105">
        <f t="shared" si="176"/>
        <v>3</v>
      </c>
      <c r="V231" s="105">
        <f t="shared" si="176"/>
        <v>4</v>
      </c>
      <c r="W231" s="105">
        <f t="shared" si="176"/>
        <v>4</v>
      </c>
      <c r="X231" s="105">
        <f t="shared" si="176"/>
        <v>5</v>
      </c>
      <c r="Y231" s="106">
        <f t="shared" si="176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77">H$10</f>
        <v>8</v>
      </c>
      <c r="I232" s="108">
        <f t="shared" si="177"/>
        <v>12</v>
      </c>
      <c r="J232" s="108">
        <f t="shared" si="177"/>
        <v>14</v>
      </c>
      <c r="K232" s="108">
        <f t="shared" si="177"/>
        <v>2</v>
      </c>
      <c r="L232" s="108">
        <f t="shared" si="177"/>
        <v>10</v>
      </c>
      <c r="M232" s="108">
        <f t="shared" si="177"/>
        <v>18</v>
      </c>
      <c r="N232" s="108">
        <f t="shared" si="177"/>
        <v>16</v>
      </c>
      <c r="O232" s="109">
        <f t="shared" si="177"/>
        <v>6</v>
      </c>
      <c r="P232" s="110"/>
      <c r="Q232" s="111">
        <f t="shared" ref="Q232:Y232" si="178">Q$10</f>
        <v>1</v>
      </c>
      <c r="R232" s="112">
        <f t="shared" si="178"/>
        <v>9</v>
      </c>
      <c r="S232" s="112">
        <f t="shared" si="178"/>
        <v>11</v>
      </c>
      <c r="T232" s="112">
        <f t="shared" si="178"/>
        <v>5</v>
      </c>
      <c r="U232" s="112">
        <f t="shared" si="178"/>
        <v>17</v>
      </c>
      <c r="V232" s="112">
        <f t="shared" si="178"/>
        <v>15</v>
      </c>
      <c r="W232" s="112">
        <f t="shared" si="178"/>
        <v>3</v>
      </c>
      <c r="X232" s="112">
        <f t="shared" si="178"/>
        <v>13</v>
      </c>
      <c r="Y232" s="109">
        <f t="shared" si="178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>
        <f>IF($Q228&lt;=18,IF(G232&lt;=$Q228,1,0),IF($Q228&lt;=36,IF(G232&lt;=($Q228-18),2,1),IF($Q228&lt;=54,IF(G232&lt;=($Q228-36),3,2),IF($Q228&gt;54,IF(G232&lt;=($Q228-54),4,3)))))</f>
        <v>2</v>
      </c>
      <c r="H233" s="115">
        <f t="shared" ref="H233" si="179">IF($Q228&lt;=18,IF(H232&lt;=$Q228,1,0),IF($Q228&lt;=36,IF(H232&lt;=($Q228-18),2,1),IF($Q228&lt;=54,IF(H232&lt;=($Q228-36),3,2),IF($Q228&gt;54,IF(H232&lt;=($Q228-54),4,3)))))</f>
        <v>2</v>
      </c>
      <c r="I233" s="115">
        <f t="shared" ref="I233" si="180">IF($Q228&lt;=18,IF(I232&lt;=$Q228,1,0),IF($Q228&lt;=36,IF(I232&lt;=($Q228-18),2,1),IF($Q228&lt;=54,IF(I232&lt;=($Q228-36),3,2),IF($Q228&gt;54,IF(I232&lt;=($Q228-54),4,3)))))</f>
        <v>2</v>
      </c>
      <c r="J233" s="115">
        <f t="shared" ref="J233" si="181">IF($Q228&lt;=18,IF(J232&lt;=$Q228,1,0),IF($Q228&lt;=36,IF(J232&lt;=($Q228-18),2,1),IF($Q228&lt;=54,IF(J232&lt;=($Q228-36),3,2),IF($Q228&gt;54,IF(J232&lt;=($Q228-54),4,3)))))</f>
        <v>2</v>
      </c>
      <c r="K233" s="115">
        <f t="shared" ref="K233" si="182">IF($Q228&lt;=18,IF(K232&lt;=$Q228,1,0),IF($Q228&lt;=36,IF(K232&lt;=($Q228-18),2,1),IF($Q228&lt;=54,IF(K232&lt;=($Q228-36),3,2),IF($Q228&gt;54,IF(K232&lt;=($Q228-54),4,3)))))</f>
        <v>2</v>
      </c>
      <c r="L233" s="115">
        <f t="shared" ref="L233" si="183">IF($Q228&lt;=18,IF(L232&lt;=$Q228,1,0),IF($Q228&lt;=36,IF(L232&lt;=($Q228-18),2,1),IF($Q228&lt;=54,IF(L232&lt;=($Q228-36),3,2),IF($Q228&gt;54,IF(L232&lt;=($Q228-54),4,3)))))</f>
        <v>2</v>
      </c>
      <c r="M233" s="115">
        <f t="shared" ref="M233" si="184">IF($Q228&lt;=18,IF(M232&lt;=$Q228,1,0),IF($Q228&lt;=36,IF(M232&lt;=($Q228-18),2,1),IF($Q228&lt;=54,IF(M232&lt;=($Q228-36),3,2),IF($Q228&gt;54,IF(M232&lt;=($Q228-54),4,3)))))</f>
        <v>1</v>
      </c>
      <c r="N233" s="115">
        <f t="shared" ref="N233" si="185">IF($Q228&lt;=18,IF(N232&lt;=$Q228,1,0),IF($Q228&lt;=36,IF(N232&lt;=($Q228-18),2,1),IF($Q228&lt;=54,IF(N232&lt;=($Q228-36),3,2),IF($Q228&gt;54,IF(N232&lt;=($Q228-54),4,3)))))</f>
        <v>1</v>
      </c>
      <c r="O233" s="116">
        <f t="shared" ref="O233" si="186">IF($Q228&lt;=18,IF(O232&lt;=$Q228,1,0),IF($Q228&lt;=36,IF(O232&lt;=($Q228-18),2,1),IF($Q228&lt;=54,IF(O232&lt;=($Q228-36),3,2),IF($Q228&gt;54,IF(O232&lt;=($Q228-54),4,3)))))</f>
        <v>2</v>
      </c>
      <c r="P233" s="117">
        <f>SUM(G233:O233)</f>
        <v>16</v>
      </c>
      <c r="Q233" s="116">
        <f t="shared" ref="Q233" si="187">IF($Q228&lt;=18,IF(Q232&lt;=$Q228,1,0),IF($Q228&lt;=36,IF(Q232&lt;=($Q228-18),2,1),IF($Q228&lt;=54,IF(Q232&lt;=($Q228-36),3,2),IF($Q228&gt;54,IF(Q232&lt;=($Q228-54),4,3)))))</f>
        <v>2</v>
      </c>
      <c r="R233" s="116">
        <f t="shared" ref="R233" si="188">IF($Q228&lt;=18,IF(R232&lt;=$Q228,1,0),IF($Q228&lt;=36,IF(R232&lt;=($Q228-18),2,1),IF($Q228&lt;=54,IF(R232&lt;=($Q228-36),3,2),IF($Q228&gt;54,IF(R232&lt;=($Q228-54),4,3)))))</f>
        <v>2</v>
      </c>
      <c r="S233" s="116">
        <f t="shared" ref="S233" si="189">IF($Q228&lt;=18,IF(S232&lt;=$Q228,1,0),IF($Q228&lt;=36,IF(S232&lt;=($Q228-18),2,1),IF($Q228&lt;=54,IF(S232&lt;=($Q228-36),3,2),IF($Q228&gt;54,IF(S232&lt;=($Q228-54),4,3)))))</f>
        <v>2</v>
      </c>
      <c r="T233" s="116">
        <f t="shared" ref="T233" si="190">IF($Q228&lt;=18,IF(T232&lt;=$Q228,1,0),IF($Q228&lt;=36,IF(T232&lt;=($Q228-18),2,1),IF($Q228&lt;=54,IF(T232&lt;=($Q228-36),3,2),IF($Q228&gt;54,IF(T232&lt;=($Q228-54),4,3)))))</f>
        <v>2</v>
      </c>
      <c r="U233" s="116">
        <f t="shared" ref="U233" si="191">IF($Q228&lt;=18,IF(U232&lt;=$Q228,1,0),IF($Q228&lt;=36,IF(U232&lt;=($Q228-18),2,1),IF($Q228&lt;=54,IF(U232&lt;=($Q228-36),3,2),IF($Q228&gt;54,IF(U232&lt;=($Q228-54),4,3)))))</f>
        <v>1</v>
      </c>
      <c r="V233" s="116">
        <f t="shared" ref="V233" si="192">IF($Q228&lt;=18,IF(V232&lt;=$Q228,1,0),IF($Q228&lt;=36,IF(V232&lt;=($Q228-18),2,1),IF($Q228&lt;=54,IF(V232&lt;=($Q228-36),3,2),IF($Q228&gt;54,IF(V232&lt;=($Q228-54),4,3)))))</f>
        <v>2</v>
      </c>
      <c r="W233" s="116">
        <f t="shared" ref="W233" si="193">IF($Q228&lt;=18,IF(W232&lt;=$Q228,1,0),IF($Q228&lt;=36,IF(W232&lt;=($Q228-18),2,1),IF($Q228&lt;=54,IF(W232&lt;=($Q228-36),3,2),IF($Q228&gt;54,IF(W232&lt;=($Q228-54),4,3)))))</f>
        <v>2</v>
      </c>
      <c r="X233" s="116">
        <f t="shared" ref="X233" si="194">IF($Q228&lt;=18,IF(X232&lt;=$Q228,1,0),IF($Q228&lt;=36,IF(X232&lt;=($Q228-18),2,1),IF($Q228&lt;=54,IF(X232&lt;=($Q228-36),3,2),IF($Q228&gt;54,IF(X232&lt;=($Q228-54),4,3)))))</f>
        <v>2</v>
      </c>
      <c r="Y233" s="116">
        <f t="shared" ref="Y233" si="195">IF($Q228&lt;=18,IF(Y232&lt;=$Q228,1,0),IF($Q228&lt;=36,IF(Y232&lt;=($Q228-18),2,1),IF($Q228&lt;=54,IF(Y232&lt;=($Q228-36),3,2),IF($Q228&gt;54,IF(Y232&lt;=($Q228-54),4,3)))))</f>
        <v>2</v>
      </c>
      <c r="Z233" s="118">
        <f>SUM(Q233:Y233)</f>
        <v>17</v>
      </c>
      <c r="AA233" s="119">
        <f>P233+Z233</f>
        <v>33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96">G17</f>
        <v>5</v>
      </c>
      <c r="H234" s="121">
        <f t="shared" si="196"/>
        <v>5</v>
      </c>
      <c r="I234" s="121">
        <f t="shared" si="196"/>
        <v>9</v>
      </c>
      <c r="J234" s="121">
        <f t="shared" si="196"/>
        <v>4</v>
      </c>
      <c r="K234" s="121">
        <f t="shared" si="196"/>
        <v>4</v>
      </c>
      <c r="L234" s="121">
        <f t="shared" si="196"/>
        <v>5</v>
      </c>
      <c r="M234" s="121">
        <f t="shared" si="196"/>
        <v>6</v>
      </c>
      <c r="N234" s="121">
        <f t="shared" si="196"/>
        <v>8</v>
      </c>
      <c r="O234" s="121">
        <f t="shared" si="196"/>
        <v>3</v>
      </c>
      <c r="P234" s="122">
        <f>SUM(G234:O234)</f>
        <v>49</v>
      </c>
      <c r="Q234" s="123">
        <f t="shared" ref="Q234:Y234" si="197">Q17</f>
        <v>5</v>
      </c>
      <c r="R234" s="121">
        <f t="shared" si="197"/>
        <v>6</v>
      </c>
      <c r="S234" s="121">
        <f t="shared" si="197"/>
        <v>6</v>
      </c>
      <c r="T234" s="121">
        <f t="shared" si="197"/>
        <v>4</v>
      </c>
      <c r="U234" s="121">
        <f t="shared" si="197"/>
        <v>3</v>
      </c>
      <c r="V234" s="121">
        <f t="shared" si="197"/>
        <v>5</v>
      </c>
      <c r="W234" s="121">
        <f t="shared" si="197"/>
        <v>5</v>
      </c>
      <c r="X234" s="121">
        <f t="shared" si="197"/>
        <v>7</v>
      </c>
      <c r="Y234" s="124">
        <f t="shared" si="197"/>
        <v>6</v>
      </c>
      <c r="Z234" s="122">
        <f>SUM(Q234:Y234)</f>
        <v>47</v>
      </c>
      <c r="AA234" s="125">
        <f>P234+Z234</f>
        <v>96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3</v>
      </c>
      <c r="H235" s="127">
        <f t="shared" ref="H235:O235" si="198">IF(H234-H231=-1,3+H233)+IF(H234-H231=0,2+H233)+IF(H234-H231=1,1+H233)+IF(H234-H231=2,H233)+IF(H234-H231=3,IF(H233-1&gt;0,H233-1,0))+IF(H234-H231=4,IF(H233-2&gt;0,H233-2,0))</f>
        <v>3</v>
      </c>
      <c r="I235" s="127">
        <f t="shared" si="198"/>
        <v>0</v>
      </c>
      <c r="J235" s="127">
        <f t="shared" si="198"/>
        <v>4</v>
      </c>
      <c r="K235" s="127">
        <f t="shared" si="198"/>
        <v>3</v>
      </c>
      <c r="L235" s="127">
        <f t="shared" si="198"/>
        <v>4</v>
      </c>
      <c r="M235" s="127">
        <f t="shared" si="198"/>
        <v>0</v>
      </c>
      <c r="N235" s="127">
        <f t="shared" si="198"/>
        <v>0</v>
      </c>
      <c r="O235" s="128">
        <f t="shared" si="198"/>
        <v>4</v>
      </c>
      <c r="P235" s="129">
        <f>SUM(G235:O235)</f>
        <v>21</v>
      </c>
      <c r="Q235" s="130">
        <f t="shared" ref="Q235:Y235" si="199">IF(Q234-Q231=-1,3+Q233)+IF(Q234-Q231=0,2+Q233)+IF(Q234-Q231=1,1+Q233)+IF(Q234-Q231=2,Q233)+IF(Q234-Q231=3,IF(Q233-1&gt;0,Q233-1,0))+IF(Q234-Q231=4,IF(Q233-2&gt;0,Q233-2,0))</f>
        <v>3</v>
      </c>
      <c r="R235" s="131">
        <f t="shared" si="199"/>
        <v>2</v>
      </c>
      <c r="S235" s="131">
        <f t="shared" si="199"/>
        <v>1</v>
      </c>
      <c r="T235" s="131">
        <f t="shared" si="199"/>
        <v>5</v>
      </c>
      <c r="U235" s="131">
        <f t="shared" si="199"/>
        <v>3</v>
      </c>
      <c r="V235" s="131">
        <f t="shared" si="199"/>
        <v>3</v>
      </c>
      <c r="W235" s="131">
        <f t="shared" si="199"/>
        <v>3</v>
      </c>
      <c r="X235" s="131">
        <f t="shared" si="199"/>
        <v>2</v>
      </c>
      <c r="Y235" s="128">
        <f t="shared" si="199"/>
        <v>2</v>
      </c>
      <c r="Z235" s="129">
        <f>SUM(Q235:Y235)</f>
        <v>24</v>
      </c>
      <c r="AA235" s="132">
        <f>P235+Z235</f>
        <v>45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200">IF(G234-G231=-2,4)+IF(G234-G231=-1,3)+IF(G234-G231=0,2)+IF(G234-G231=1,1)+IF(G234-G231&gt;2,0)</f>
        <v>1</v>
      </c>
      <c r="H236" s="134">
        <f t="shared" si="200"/>
        <v>1</v>
      </c>
      <c r="I236" s="134">
        <f t="shared" si="200"/>
        <v>0</v>
      </c>
      <c r="J236" s="134">
        <f t="shared" si="200"/>
        <v>2</v>
      </c>
      <c r="K236" s="134">
        <f t="shared" si="200"/>
        <v>1</v>
      </c>
      <c r="L236" s="134">
        <f t="shared" si="200"/>
        <v>2</v>
      </c>
      <c r="M236" s="134">
        <f t="shared" si="200"/>
        <v>0</v>
      </c>
      <c r="N236" s="134">
        <f t="shared" si="200"/>
        <v>0</v>
      </c>
      <c r="O236" s="135">
        <f t="shared" si="200"/>
        <v>2</v>
      </c>
      <c r="P236" s="136">
        <f>SUM(G236:O236)</f>
        <v>9</v>
      </c>
      <c r="Q236" s="135">
        <f t="shared" ref="Q236:Y236" si="201">IF(Q234-Q231=-2,4)+IF(Q234-Q231=-1,3)+IF(Q234-Q231=0,2)+IF(Q234-Q231=1,1)+IF(Q234-Q231&gt;2,0)</f>
        <v>1</v>
      </c>
      <c r="R236" s="135">
        <f t="shared" si="201"/>
        <v>0</v>
      </c>
      <c r="S236" s="135">
        <f t="shared" si="201"/>
        <v>0</v>
      </c>
      <c r="T236" s="135">
        <f t="shared" si="201"/>
        <v>3</v>
      </c>
      <c r="U236" s="135">
        <f t="shared" si="201"/>
        <v>2</v>
      </c>
      <c r="V236" s="135">
        <f t="shared" si="201"/>
        <v>1</v>
      </c>
      <c r="W236" s="135">
        <f t="shared" si="201"/>
        <v>1</v>
      </c>
      <c r="X236" s="135">
        <f t="shared" si="201"/>
        <v>0</v>
      </c>
      <c r="Y236" s="135">
        <f t="shared" si="201"/>
        <v>0</v>
      </c>
      <c r="Z236" s="136">
        <f>SUM(Q236:Y236)</f>
        <v>8</v>
      </c>
      <c r="AA236" s="137">
        <f>P236+Z236</f>
        <v>17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1</v>
      </c>
      <c r="H237" s="24">
        <f t="shared" ref="H237:O237" si="202">H234-H231</f>
        <v>1</v>
      </c>
      <c r="I237" s="24">
        <f t="shared" si="202"/>
        <v>4</v>
      </c>
      <c r="J237" s="24">
        <f t="shared" si="202"/>
        <v>0</v>
      </c>
      <c r="K237" s="24">
        <f t="shared" si="202"/>
        <v>1</v>
      </c>
      <c r="L237" s="24">
        <f t="shared" si="202"/>
        <v>0</v>
      </c>
      <c r="M237" s="24">
        <f t="shared" si="202"/>
        <v>3</v>
      </c>
      <c r="N237" s="24">
        <f t="shared" si="202"/>
        <v>3</v>
      </c>
      <c r="O237" s="15">
        <f t="shared" si="202"/>
        <v>0</v>
      </c>
      <c r="P237" s="15"/>
      <c r="Q237" s="15">
        <f t="shared" ref="Q237:Y237" si="203">Q234-Q231</f>
        <v>1</v>
      </c>
      <c r="R237" s="15">
        <f t="shared" si="203"/>
        <v>2</v>
      </c>
      <c r="S237" s="15">
        <f t="shared" si="203"/>
        <v>3</v>
      </c>
      <c r="T237" s="15">
        <f t="shared" si="203"/>
        <v>-1</v>
      </c>
      <c r="U237" s="15">
        <f t="shared" si="203"/>
        <v>0</v>
      </c>
      <c r="V237" s="15">
        <f t="shared" si="203"/>
        <v>1</v>
      </c>
      <c r="W237" s="15">
        <f t="shared" si="203"/>
        <v>1</v>
      </c>
      <c r="X237" s="15">
        <f t="shared" si="203"/>
        <v>2</v>
      </c>
      <c r="Y237" s="15">
        <f t="shared" si="203"/>
        <v>2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4</v>
      </c>
      <c r="P240" s="241" t="s">
        <v>86</v>
      </c>
      <c r="Q240" s="241"/>
      <c r="R240" s="241"/>
      <c r="S240" s="241"/>
      <c r="T240" s="241"/>
      <c r="U240" s="141">
        <f>COUNTIF(G237:Y237,"=2")</f>
        <v>3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1</v>
      </c>
      <c r="M241" s="251" t="s">
        <v>88</v>
      </c>
      <c r="N241" s="251"/>
      <c r="O241" s="145">
        <f>COUNTIF(G237:Y237,"=1")</f>
        <v>6</v>
      </c>
      <c r="P241" s="241" t="s">
        <v>89</v>
      </c>
      <c r="Q241" s="241"/>
      <c r="R241" s="241"/>
      <c r="S241" s="241"/>
      <c r="T241" s="241"/>
      <c r="U241" s="144">
        <f>COUNTIF(G237:Y237,"&gt;=3")</f>
        <v>4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4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6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3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4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 t="str">
        <f>C18</f>
        <v>FARE-PIORUNSKI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str">
        <f>INDEX($C$11:$AC$40,MATCH(G250,$C$11:$C$40,0),27)</f>
        <v>H</v>
      </c>
      <c r="Z250" s="75" t="s">
        <v>16</v>
      </c>
      <c r="AA250" s="96">
        <f>$D$3</f>
        <v>44989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24</v>
      </c>
      <c r="H251" s="245"/>
      <c r="I251" s="245"/>
      <c r="J251" s="245"/>
      <c r="K251" s="1"/>
      <c r="L251" s="245">
        <f>IF(X250="H",IF($X251="Blancs",$G$3,IF($X251="Jaunes",$G$4,IF($X251="Bleus",$G$5,$G$6))),IF($X251="Blancs",$I$3,IF($X251="Jaunes",$I$4,IF($X251="Bleus",$I$5,$I$6))))</f>
        <v>133</v>
      </c>
      <c r="M251" s="245"/>
      <c r="N251" s="245"/>
      <c r="O251" s="245">
        <f>IF(X250="H",IF($X251="Blancs",$H$3,IF($X251="Jaunes",$H$4,IF($X251="Bleus",$H$5,$H$6))),IF($X251="Blancs",$J$3,IF($X251="Jaunes",$J$4,IF($X251="Bleus",$J$5,$J$6))))</f>
        <v>68.599999999999994</v>
      </c>
      <c r="P251" s="245"/>
      <c r="Q251" s="246">
        <f>ROUND((G251*(L251/113)+(O251-AA254)),0)</f>
        <v>25</v>
      </c>
      <c r="R251" s="246"/>
      <c r="S251" s="246"/>
      <c r="T251" s="246"/>
      <c r="U251" s="1"/>
      <c r="V251" s="266" t="s">
        <v>108</v>
      </c>
      <c r="W251" s="267"/>
      <c r="X251" s="187" t="str">
        <f>INDEX($C$11:$AC$40,MATCH(G250,$C$11:$C$40,0),26)</f>
        <v>Jaunes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204">H$9</f>
        <v>4</v>
      </c>
      <c r="I254" s="103">
        <f t="shared" si="204"/>
        <v>5</v>
      </c>
      <c r="J254" s="103">
        <f t="shared" si="204"/>
        <v>4</v>
      </c>
      <c r="K254" s="103">
        <f t="shared" si="204"/>
        <v>3</v>
      </c>
      <c r="L254" s="103">
        <f t="shared" si="204"/>
        <v>5</v>
      </c>
      <c r="M254" s="103">
        <f t="shared" si="204"/>
        <v>3</v>
      </c>
      <c r="N254" s="103">
        <f t="shared" si="204"/>
        <v>5</v>
      </c>
      <c r="O254" s="103">
        <f t="shared" si="204"/>
        <v>3</v>
      </c>
      <c r="P254" s="104">
        <f>SUM(G254:O254)</f>
        <v>36</v>
      </c>
      <c r="Q254" s="103">
        <f t="shared" ref="Q254:Y254" si="205">Q$9</f>
        <v>4</v>
      </c>
      <c r="R254" s="105">
        <f t="shared" si="205"/>
        <v>4</v>
      </c>
      <c r="S254" s="105">
        <f t="shared" si="205"/>
        <v>3</v>
      </c>
      <c r="T254" s="105">
        <f t="shared" si="205"/>
        <v>5</v>
      </c>
      <c r="U254" s="105">
        <f t="shared" si="205"/>
        <v>3</v>
      </c>
      <c r="V254" s="105">
        <f t="shared" si="205"/>
        <v>4</v>
      </c>
      <c r="W254" s="105">
        <f t="shared" si="205"/>
        <v>4</v>
      </c>
      <c r="X254" s="105">
        <f t="shared" si="205"/>
        <v>5</v>
      </c>
      <c r="Y254" s="106">
        <f t="shared" si="20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206">H$10</f>
        <v>8</v>
      </c>
      <c r="I255" s="108">
        <f t="shared" si="206"/>
        <v>12</v>
      </c>
      <c r="J255" s="108">
        <f t="shared" si="206"/>
        <v>14</v>
      </c>
      <c r="K255" s="108">
        <f t="shared" si="206"/>
        <v>2</v>
      </c>
      <c r="L255" s="108">
        <f t="shared" si="206"/>
        <v>10</v>
      </c>
      <c r="M255" s="108">
        <f t="shared" si="206"/>
        <v>18</v>
      </c>
      <c r="N255" s="108">
        <f t="shared" si="206"/>
        <v>16</v>
      </c>
      <c r="O255" s="109">
        <f t="shared" si="206"/>
        <v>6</v>
      </c>
      <c r="P255" s="110"/>
      <c r="Q255" s="111">
        <f t="shared" ref="Q255:Y255" si="207">Q$10</f>
        <v>1</v>
      </c>
      <c r="R255" s="112">
        <f t="shared" si="207"/>
        <v>9</v>
      </c>
      <c r="S255" s="112">
        <f t="shared" si="207"/>
        <v>11</v>
      </c>
      <c r="T255" s="112">
        <f t="shared" si="207"/>
        <v>5</v>
      </c>
      <c r="U255" s="112">
        <f t="shared" si="207"/>
        <v>17</v>
      </c>
      <c r="V255" s="112">
        <f t="shared" si="207"/>
        <v>15</v>
      </c>
      <c r="W255" s="112">
        <f t="shared" si="207"/>
        <v>3</v>
      </c>
      <c r="X255" s="112">
        <f t="shared" si="207"/>
        <v>13</v>
      </c>
      <c r="Y255" s="109">
        <f t="shared" si="20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>
        <f>IF($Q251&lt;=18,IF(G255&lt;=$Q251,1,0),IF($Q251&lt;=36,IF(G255&lt;=($Q251-18),2,1),IF($Q251&lt;=54,IF(G255&lt;=($Q251-36),3,2),IF($Q251&gt;54,IF(G255&lt;=($Q251-54),4,3)))))</f>
        <v>2</v>
      </c>
      <c r="H256" s="115">
        <f t="shared" ref="H256" si="208">IF($Q251&lt;=18,IF(H255&lt;=$Q251,1,0),IF($Q251&lt;=36,IF(H255&lt;=($Q251-18),2,1),IF($Q251&lt;=54,IF(H255&lt;=($Q251-36),3,2),IF($Q251&gt;54,IF(H255&lt;=($Q251-54),4,3)))))</f>
        <v>1</v>
      </c>
      <c r="I256" s="115">
        <f t="shared" ref="I256" si="209">IF($Q251&lt;=18,IF(I255&lt;=$Q251,1,0),IF($Q251&lt;=36,IF(I255&lt;=($Q251-18),2,1),IF($Q251&lt;=54,IF(I255&lt;=($Q251-36),3,2),IF($Q251&gt;54,IF(I255&lt;=($Q251-54),4,3)))))</f>
        <v>1</v>
      </c>
      <c r="J256" s="115">
        <f t="shared" ref="J256" si="210">IF($Q251&lt;=18,IF(J255&lt;=$Q251,1,0),IF($Q251&lt;=36,IF(J255&lt;=($Q251-18),2,1),IF($Q251&lt;=54,IF(J255&lt;=($Q251-36),3,2),IF($Q251&gt;54,IF(J255&lt;=($Q251-54),4,3)))))</f>
        <v>1</v>
      </c>
      <c r="K256" s="115">
        <f t="shared" ref="K256" si="211">IF($Q251&lt;=18,IF(K255&lt;=$Q251,1,0),IF($Q251&lt;=36,IF(K255&lt;=($Q251-18),2,1),IF($Q251&lt;=54,IF(K255&lt;=($Q251-36),3,2),IF($Q251&gt;54,IF(K255&lt;=($Q251-54),4,3)))))</f>
        <v>2</v>
      </c>
      <c r="L256" s="115">
        <f t="shared" ref="L256" si="212">IF($Q251&lt;=18,IF(L255&lt;=$Q251,1,0),IF($Q251&lt;=36,IF(L255&lt;=($Q251-18),2,1),IF($Q251&lt;=54,IF(L255&lt;=($Q251-36),3,2),IF($Q251&gt;54,IF(L255&lt;=($Q251-54),4,3)))))</f>
        <v>1</v>
      </c>
      <c r="M256" s="115">
        <f t="shared" ref="M256" si="213">IF($Q251&lt;=18,IF(M255&lt;=$Q251,1,0),IF($Q251&lt;=36,IF(M255&lt;=($Q251-18),2,1),IF($Q251&lt;=54,IF(M255&lt;=($Q251-36),3,2),IF($Q251&gt;54,IF(M255&lt;=($Q251-54),4,3)))))</f>
        <v>1</v>
      </c>
      <c r="N256" s="115">
        <f t="shared" ref="N256" si="214">IF($Q251&lt;=18,IF(N255&lt;=$Q251,1,0),IF($Q251&lt;=36,IF(N255&lt;=($Q251-18),2,1),IF($Q251&lt;=54,IF(N255&lt;=($Q251-36),3,2),IF($Q251&gt;54,IF(N255&lt;=($Q251-54),4,3)))))</f>
        <v>1</v>
      </c>
      <c r="O256" s="116">
        <f t="shared" ref="O256" si="215">IF($Q251&lt;=18,IF(O255&lt;=$Q251,1,0),IF($Q251&lt;=36,IF(O255&lt;=($Q251-18),2,1),IF($Q251&lt;=54,IF(O255&lt;=($Q251-36),3,2),IF($Q251&gt;54,IF(O255&lt;=($Q251-54),4,3)))))</f>
        <v>2</v>
      </c>
      <c r="P256" s="117">
        <f>SUM(G256:O256)</f>
        <v>12</v>
      </c>
      <c r="Q256" s="116">
        <f t="shared" ref="Q256" si="216">IF($Q251&lt;=18,IF(Q255&lt;=$Q251,1,0),IF($Q251&lt;=36,IF(Q255&lt;=($Q251-18),2,1),IF($Q251&lt;=54,IF(Q255&lt;=($Q251-36),3,2),IF($Q251&gt;54,IF(Q255&lt;=($Q251-54),4,3)))))</f>
        <v>2</v>
      </c>
      <c r="R256" s="116">
        <f t="shared" ref="R256" si="217">IF($Q251&lt;=18,IF(R255&lt;=$Q251,1,0),IF($Q251&lt;=36,IF(R255&lt;=($Q251-18),2,1),IF($Q251&lt;=54,IF(R255&lt;=($Q251-36),3,2),IF($Q251&gt;54,IF(R255&lt;=($Q251-54),4,3)))))</f>
        <v>1</v>
      </c>
      <c r="S256" s="116">
        <f t="shared" ref="S256" si="218">IF($Q251&lt;=18,IF(S255&lt;=$Q251,1,0),IF($Q251&lt;=36,IF(S255&lt;=($Q251-18),2,1),IF($Q251&lt;=54,IF(S255&lt;=($Q251-36),3,2),IF($Q251&gt;54,IF(S255&lt;=($Q251-54),4,3)))))</f>
        <v>1</v>
      </c>
      <c r="T256" s="116">
        <f t="shared" ref="T256" si="219">IF($Q251&lt;=18,IF(T255&lt;=$Q251,1,0),IF($Q251&lt;=36,IF(T255&lt;=($Q251-18),2,1),IF($Q251&lt;=54,IF(T255&lt;=($Q251-36),3,2),IF($Q251&gt;54,IF(T255&lt;=($Q251-54),4,3)))))</f>
        <v>2</v>
      </c>
      <c r="U256" s="116">
        <f t="shared" ref="U256" si="220">IF($Q251&lt;=18,IF(U255&lt;=$Q251,1,0),IF($Q251&lt;=36,IF(U255&lt;=($Q251-18),2,1),IF($Q251&lt;=54,IF(U255&lt;=($Q251-36),3,2),IF($Q251&gt;54,IF(U255&lt;=($Q251-54),4,3)))))</f>
        <v>1</v>
      </c>
      <c r="V256" s="116">
        <f t="shared" ref="V256" si="221">IF($Q251&lt;=18,IF(V255&lt;=$Q251,1,0),IF($Q251&lt;=36,IF(V255&lt;=($Q251-18),2,1),IF($Q251&lt;=54,IF(V255&lt;=($Q251-36),3,2),IF($Q251&gt;54,IF(V255&lt;=($Q251-54),4,3)))))</f>
        <v>1</v>
      </c>
      <c r="W256" s="116">
        <f t="shared" ref="W256" si="222">IF($Q251&lt;=18,IF(W255&lt;=$Q251,1,0),IF($Q251&lt;=36,IF(W255&lt;=($Q251-18),2,1),IF($Q251&lt;=54,IF(W255&lt;=($Q251-36),3,2),IF($Q251&gt;54,IF(W255&lt;=($Q251-54),4,3)))))</f>
        <v>2</v>
      </c>
      <c r="X256" s="116">
        <f t="shared" ref="X256" si="223">IF($Q251&lt;=18,IF(X255&lt;=$Q251,1,0),IF($Q251&lt;=36,IF(X255&lt;=($Q251-18),2,1),IF($Q251&lt;=54,IF(X255&lt;=($Q251-36),3,2),IF($Q251&gt;54,IF(X255&lt;=($Q251-54),4,3)))))</f>
        <v>1</v>
      </c>
      <c r="Y256" s="116">
        <f t="shared" ref="Y256" si="224">IF($Q251&lt;=18,IF(Y255&lt;=$Q251,1,0),IF($Q251&lt;=36,IF(Y255&lt;=($Q251-18),2,1),IF($Q251&lt;=54,IF(Y255&lt;=($Q251-36),3,2),IF($Q251&gt;54,IF(Y255&lt;=($Q251-54),4,3)))))</f>
        <v>2</v>
      </c>
      <c r="Z256" s="118">
        <f>SUM(Q256:Y256)</f>
        <v>13</v>
      </c>
      <c r="AA256" s="119">
        <f>P256+Z256</f>
        <v>25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225">G18</f>
        <v>6</v>
      </c>
      <c r="H257" s="121">
        <f t="shared" si="225"/>
        <v>6</v>
      </c>
      <c r="I257" s="121">
        <f t="shared" si="225"/>
        <v>6</v>
      </c>
      <c r="J257" s="121">
        <f t="shared" si="225"/>
        <v>4</v>
      </c>
      <c r="K257" s="121">
        <f t="shared" si="225"/>
        <v>4</v>
      </c>
      <c r="L257" s="121">
        <f t="shared" si="225"/>
        <v>6</v>
      </c>
      <c r="M257" s="121">
        <f t="shared" si="225"/>
        <v>3</v>
      </c>
      <c r="N257" s="121">
        <f t="shared" si="225"/>
        <v>8</v>
      </c>
      <c r="O257" s="121">
        <f t="shared" si="225"/>
        <v>4</v>
      </c>
      <c r="P257" s="122">
        <f>SUM(G257:O257)</f>
        <v>47</v>
      </c>
      <c r="Q257" s="123">
        <f t="shared" ref="Q257:Y257" si="226">Q18</f>
        <v>4</v>
      </c>
      <c r="R257" s="121">
        <f t="shared" si="226"/>
        <v>9</v>
      </c>
      <c r="S257" s="121">
        <f t="shared" si="226"/>
        <v>5</v>
      </c>
      <c r="T257" s="121">
        <f t="shared" si="226"/>
        <v>7</v>
      </c>
      <c r="U257" s="121">
        <f t="shared" si="226"/>
        <v>5</v>
      </c>
      <c r="V257" s="121">
        <f t="shared" si="226"/>
        <v>5</v>
      </c>
      <c r="W257" s="121">
        <f t="shared" si="226"/>
        <v>6</v>
      </c>
      <c r="X257" s="121">
        <f t="shared" si="226"/>
        <v>7</v>
      </c>
      <c r="Y257" s="124">
        <f t="shared" si="226"/>
        <v>5</v>
      </c>
      <c r="Z257" s="122">
        <f>SUM(Q257:Y257)</f>
        <v>53</v>
      </c>
      <c r="AA257" s="125">
        <f>P257+Z257</f>
        <v>100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2</v>
      </c>
      <c r="H258" s="127">
        <f t="shared" ref="H258:O258" si="227">IF(H257-H254=-1,3+H256)+IF(H257-H254=0,2+H256)+IF(H257-H254=1,1+H256)+IF(H257-H254=2,H256)+IF(H257-H254=3,IF(H256-1&gt;0,H256-1,0))+IF(H257-H254=4,IF(H256-2&gt;0,H256-2,0))</f>
        <v>1</v>
      </c>
      <c r="I258" s="127">
        <f t="shared" si="227"/>
        <v>2</v>
      </c>
      <c r="J258" s="127">
        <f t="shared" si="227"/>
        <v>3</v>
      </c>
      <c r="K258" s="127">
        <f t="shared" si="227"/>
        <v>3</v>
      </c>
      <c r="L258" s="127">
        <f t="shared" si="227"/>
        <v>2</v>
      </c>
      <c r="M258" s="127">
        <f t="shared" si="227"/>
        <v>3</v>
      </c>
      <c r="N258" s="127">
        <f t="shared" si="227"/>
        <v>0</v>
      </c>
      <c r="O258" s="128">
        <f t="shared" si="227"/>
        <v>3</v>
      </c>
      <c r="P258" s="129">
        <f>SUM(G258:O258)</f>
        <v>19</v>
      </c>
      <c r="Q258" s="130">
        <f t="shared" ref="Q258:Y258" si="228">IF(Q257-Q254=-1,3+Q256)+IF(Q257-Q254=0,2+Q256)+IF(Q257-Q254=1,1+Q256)+IF(Q257-Q254=2,Q256)+IF(Q257-Q254=3,IF(Q256-1&gt;0,Q256-1,0))+IF(Q257-Q254=4,IF(Q256-2&gt;0,Q256-2,0))</f>
        <v>4</v>
      </c>
      <c r="R258" s="131">
        <f t="shared" si="228"/>
        <v>0</v>
      </c>
      <c r="S258" s="131">
        <f t="shared" si="228"/>
        <v>1</v>
      </c>
      <c r="T258" s="131">
        <f t="shared" si="228"/>
        <v>2</v>
      </c>
      <c r="U258" s="131">
        <f t="shared" si="228"/>
        <v>1</v>
      </c>
      <c r="V258" s="131">
        <f t="shared" si="228"/>
        <v>2</v>
      </c>
      <c r="W258" s="131">
        <f t="shared" si="228"/>
        <v>2</v>
      </c>
      <c r="X258" s="131">
        <f t="shared" si="228"/>
        <v>1</v>
      </c>
      <c r="Y258" s="128">
        <f t="shared" si="228"/>
        <v>3</v>
      </c>
      <c r="Z258" s="129">
        <f>SUM(Q258:Y258)</f>
        <v>16</v>
      </c>
      <c r="AA258" s="132">
        <f>P258+Z258</f>
        <v>35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229">IF(G257-G254=-2,4)+IF(G257-G254=-1,3)+IF(G257-G254=0,2)+IF(G257-G254=1,1)+IF(G257-G254&gt;2,0)</f>
        <v>0</v>
      </c>
      <c r="H259" s="134">
        <f t="shared" si="229"/>
        <v>0</v>
      </c>
      <c r="I259" s="134">
        <f t="shared" si="229"/>
        <v>1</v>
      </c>
      <c r="J259" s="134">
        <f t="shared" si="229"/>
        <v>2</v>
      </c>
      <c r="K259" s="134">
        <f t="shared" si="229"/>
        <v>1</v>
      </c>
      <c r="L259" s="134">
        <f t="shared" si="229"/>
        <v>1</v>
      </c>
      <c r="M259" s="134">
        <f t="shared" si="229"/>
        <v>2</v>
      </c>
      <c r="N259" s="134">
        <f t="shared" si="229"/>
        <v>0</v>
      </c>
      <c r="O259" s="135">
        <f t="shared" si="229"/>
        <v>1</v>
      </c>
      <c r="P259" s="136">
        <f>SUM(G259:O259)</f>
        <v>8</v>
      </c>
      <c r="Q259" s="135">
        <f t="shared" ref="Q259:Y259" si="230">IF(Q257-Q254=-2,4)+IF(Q257-Q254=-1,3)+IF(Q257-Q254=0,2)+IF(Q257-Q254=1,1)+IF(Q257-Q254&gt;2,0)</f>
        <v>2</v>
      </c>
      <c r="R259" s="135">
        <f t="shared" si="230"/>
        <v>0</v>
      </c>
      <c r="S259" s="135">
        <f t="shared" si="230"/>
        <v>0</v>
      </c>
      <c r="T259" s="135">
        <f t="shared" si="230"/>
        <v>0</v>
      </c>
      <c r="U259" s="135">
        <f t="shared" si="230"/>
        <v>0</v>
      </c>
      <c r="V259" s="135">
        <f t="shared" si="230"/>
        <v>1</v>
      </c>
      <c r="W259" s="135">
        <f t="shared" si="230"/>
        <v>0</v>
      </c>
      <c r="X259" s="135">
        <f t="shared" si="230"/>
        <v>0</v>
      </c>
      <c r="Y259" s="135">
        <f t="shared" si="230"/>
        <v>1</v>
      </c>
      <c r="Z259" s="136">
        <f>SUM(Q259:Y259)</f>
        <v>4</v>
      </c>
      <c r="AA259" s="137">
        <f>P259+Z259</f>
        <v>12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2</v>
      </c>
      <c r="H260" s="24">
        <f t="shared" ref="H260:O260" si="231">H257-H254</f>
        <v>2</v>
      </c>
      <c r="I260" s="24">
        <f t="shared" si="231"/>
        <v>1</v>
      </c>
      <c r="J260" s="24">
        <f t="shared" si="231"/>
        <v>0</v>
      </c>
      <c r="K260" s="24">
        <f t="shared" si="231"/>
        <v>1</v>
      </c>
      <c r="L260" s="24">
        <f t="shared" si="231"/>
        <v>1</v>
      </c>
      <c r="M260" s="24">
        <f t="shared" si="231"/>
        <v>0</v>
      </c>
      <c r="N260" s="24">
        <f t="shared" si="231"/>
        <v>3</v>
      </c>
      <c r="O260" s="15">
        <f t="shared" si="231"/>
        <v>1</v>
      </c>
      <c r="P260" s="15"/>
      <c r="Q260" s="15">
        <f t="shared" ref="Q260:Y260" si="232">Q257-Q254</f>
        <v>0</v>
      </c>
      <c r="R260" s="15">
        <f t="shared" si="232"/>
        <v>5</v>
      </c>
      <c r="S260" s="15">
        <f t="shared" si="232"/>
        <v>2</v>
      </c>
      <c r="T260" s="15">
        <f t="shared" si="232"/>
        <v>2</v>
      </c>
      <c r="U260" s="15">
        <f t="shared" si="232"/>
        <v>2</v>
      </c>
      <c r="V260" s="15">
        <f t="shared" si="232"/>
        <v>1</v>
      </c>
      <c r="W260" s="15">
        <f t="shared" si="232"/>
        <v>2</v>
      </c>
      <c r="X260" s="15">
        <f t="shared" si="232"/>
        <v>2</v>
      </c>
      <c r="Y260" s="15">
        <f t="shared" si="232"/>
        <v>1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3</v>
      </c>
      <c r="P263" s="241" t="s">
        <v>86</v>
      </c>
      <c r="Q263" s="241"/>
      <c r="R263" s="241"/>
      <c r="S263" s="241"/>
      <c r="T263" s="241"/>
      <c r="U263" s="141">
        <f>COUNTIF(G260:Y260,"=2")</f>
        <v>7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6</v>
      </c>
      <c r="P264" s="241" t="s">
        <v>89</v>
      </c>
      <c r="Q264" s="241"/>
      <c r="R264" s="241"/>
      <c r="S264" s="241"/>
      <c r="T264" s="241"/>
      <c r="U264" s="144">
        <f>COUNTIF(G260:Y260,"&gt;=3")</f>
        <v>2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3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6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7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2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 t="str">
        <f>C19</f>
        <v>ROBERT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str">
        <f>INDEX($C$11:$AC$40,MATCH(G273,$C$11:$C$40,0),27)</f>
        <v>H</v>
      </c>
      <c r="Z273" s="75" t="s">
        <v>16</v>
      </c>
      <c r="AA273" s="96">
        <f>$D$3</f>
        <v>44989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25.2</v>
      </c>
      <c r="H274" s="245"/>
      <c r="I274" s="245"/>
      <c r="J274" s="245"/>
      <c r="K274" s="1"/>
      <c r="L274" s="245">
        <f>IF(X273="H",IF($X274="Blancs",$G$3,IF($X274="Jaunes",$G$4,IF($X274="Bleus",$G$5,$G$6))),IF($X274="Blancs",$I$3,IF($X274="Jaunes",$I$4,IF($X274="Bleus",$I$5,$I$6))))</f>
        <v>133</v>
      </c>
      <c r="M274" s="245"/>
      <c r="N274" s="245"/>
      <c r="O274" s="245">
        <f>IF(X273="H",IF($X274="Blancs",$H$3,IF($X274="Jaunes",$H$4,IF($X274="Bleus",$H$5,$H$6))),IF($X274="Blancs",$J$3,IF($X274="Jaunes",$J$4,IF($X274="Bleus",$J$5,$J$6))))</f>
        <v>68.599999999999994</v>
      </c>
      <c r="P274" s="245"/>
      <c r="Q274" s="246">
        <f>ROUND((G274*(L274/113)+(O274-AA277)),0)</f>
        <v>26</v>
      </c>
      <c r="R274" s="246"/>
      <c r="S274" s="246"/>
      <c r="T274" s="246"/>
      <c r="U274" s="1"/>
      <c r="V274" s="266" t="s">
        <v>108</v>
      </c>
      <c r="W274" s="267"/>
      <c r="X274" s="187" t="str">
        <f>INDEX($C$11:$AC$40,MATCH(G273,$C$11:$C$40,0),26)</f>
        <v>Jaunes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233">H$9</f>
        <v>4</v>
      </c>
      <c r="I277" s="103">
        <f t="shared" si="233"/>
        <v>5</v>
      </c>
      <c r="J277" s="103">
        <f t="shared" si="233"/>
        <v>4</v>
      </c>
      <c r="K277" s="103">
        <f t="shared" si="233"/>
        <v>3</v>
      </c>
      <c r="L277" s="103">
        <f t="shared" si="233"/>
        <v>5</v>
      </c>
      <c r="M277" s="103">
        <f t="shared" si="233"/>
        <v>3</v>
      </c>
      <c r="N277" s="103">
        <f t="shared" si="233"/>
        <v>5</v>
      </c>
      <c r="O277" s="103">
        <f t="shared" si="233"/>
        <v>3</v>
      </c>
      <c r="P277" s="104">
        <f>SUM(G277:O277)</f>
        <v>36</v>
      </c>
      <c r="Q277" s="103">
        <f t="shared" ref="Q277:Y277" si="234">Q$9</f>
        <v>4</v>
      </c>
      <c r="R277" s="105">
        <f t="shared" si="234"/>
        <v>4</v>
      </c>
      <c r="S277" s="105">
        <f t="shared" si="234"/>
        <v>3</v>
      </c>
      <c r="T277" s="105">
        <f t="shared" si="234"/>
        <v>5</v>
      </c>
      <c r="U277" s="105">
        <f t="shared" si="234"/>
        <v>3</v>
      </c>
      <c r="V277" s="105">
        <f t="shared" si="234"/>
        <v>4</v>
      </c>
      <c r="W277" s="105">
        <f t="shared" si="234"/>
        <v>4</v>
      </c>
      <c r="X277" s="105">
        <f t="shared" si="234"/>
        <v>5</v>
      </c>
      <c r="Y277" s="106">
        <f t="shared" si="234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235">H$10</f>
        <v>8</v>
      </c>
      <c r="I278" s="108">
        <f t="shared" si="235"/>
        <v>12</v>
      </c>
      <c r="J278" s="108">
        <f t="shared" si="235"/>
        <v>14</v>
      </c>
      <c r="K278" s="108">
        <f t="shared" si="235"/>
        <v>2</v>
      </c>
      <c r="L278" s="108">
        <f t="shared" si="235"/>
        <v>10</v>
      </c>
      <c r="M278" s="108">
        <f t="shared" si="235"/>
        <v>18</v>
      </c>
      <c r="N278" s="108">
        <f t="shared" si="235"/>
        <v>16</v>
      </c>
      <c r="O278" s="109">
        <f t="shared" si="235"/>
        <v>6</v>
      </c>
      <c r="P278" s="110"/>
      <c r="Q278" s="111">
        <f t="shared" ref="Q278:Y278" si="236">Q$10</f>
        <v>1</v>
      </c>
      <c r="R278" s="112">
        <f t="shared" si="236"/>
        <v>9</v>
      </c>
      <c r="S278" s="112">
        <f t="shared" si="236"/>
        <v>11</v>
      </c>
      <c r="T278" s="112">
        <f t="shared" si="236"/>
        <v>5</v>
      </c>
      <c r="U278" s="112">
        <f t="shared" si="236"/>
        <v>17</v>
      </c>
      <c r="V278" s="112">
        <f t="shared" si="236"/>
        <v>15</v>
      </c>
      <c r="W278" s="112">
        <f t="shared" si="236"/>
        <v>3</v>
      </c>
      <c r="X278" s="112">
        <f t="shared" si="236"/>
        <v>13</v>
      </c>
      <c r="Y278" s="109">
        <f t="shared" si="236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>
        <f>IF($Q274&lt;=18,IF(G278&lt;=$Q274,1,0),IF($Q274&lt;=36,IF(G278&lt;=($Q274-18),2,1),IF($Q274&lt;=54,IF(G278&lt;=($Q274-36),3,2),IF($Q274&gt;54,IF(G278&lt;=($Q274-54),4,3)))))</f>
        <v>2</v>
      </c>
      <c r="H279" s="115">
        <f t="shared" ref="H279" si="237">IF($Q274&lt;=18,IF(H278&lt;=$Q274,1,0),IF($Q274&lt;=36,IF(H278&lt;=($Q274-18),2,1),IF($Q274&lt;=54,IF(H278&lt;=($Q274-36),3,2),IF($Q274&gt;54,IF(H278&lt;=($Q274-54),4,3)))))</f>
        <v>2</v>
      </c>
      <c r="I279" s="115">
        <f t="shared" ref="I279" si="238">IF($Q274&lt;=18,IF(I278&lt;=$Q274,1,0),IF($Q274&lt;=36,IF(I278&lt;=($Q274-18),2,1),IF($Q274&lt;=54,IF(I278&lt;=($Q274-36),3,2),IF($Q274&gt;54,IF(I278&lt;=($Q274-54),4,3)))))</f>
        <v>1</v>
      </c>
      <c r="J279" s="115">
        <f t="shared" ref="J279" si="239">IF($Q274&lt;=18,IF(J278&lt;=$Q274,1,0),IF($Q274&lt;=36,IF(J278&lt;=($Q274-18),2,1),IF($Q274&lt;=54,IF(J278&lt;=($Q274-36),3,2),IF($Q274&gt;54,IF(J278&lt;=($Q274-54),4,3)))))</f>
        <v>1</v>
      </c>
      <c r="K279" s="115">
        <f t="shared" ref="K279" si="240">IF($Q274&lt;=18,IF(K278&lt;=$Q274,1,0),IF($Q274&lt;=36,IF(K278&lt;=($Q274-18),2,1),IF($Q274&lt;=54,IF(K278&lt;=($Q274-36),3,2),IF($Q274&gt;54,IF(K278&lt;=($Q274-54),4,3)))))</f>
        <v>2</v>
      </c>
      <c r="L279" s="115">
        <f t="shared" ref="L279" si="241">IF($Q274&lt;=18,IF(L278&lt;=$Q274,1,0),IF($Q274&lt;=36,IF(L278&lt;=($Q274-18),2,1),IF($Q274&lt;=54,IF(L278&lt;=($Q274-36),3,2),IF($Q274&gt;54,IF(L278&lt;=($Q274-54),4,3)))))</f>
        <v>1</v>
      </c>
      <c r="M279" s="115">
        <f t="shared" ref="M279" si="242">IF($Q274&lt;=18,IF(M278&lt;=$Q274,1,0),IF($Q274&lt;=36,IF(M278&lt;=($Q274-18),2,1),IF($Q274&lt;=54,IF(M278&lt;=($Q274-36),3,2),IF($Q274&gt;54,IF(M278&lt;=($Q274-54),4,3)))))</f>
        <v>1</v>
      </c>
      <c r="N279" s="115">
        <f t="shared" ref="N279" si="243">IF($Q274&lt;=18,IF(N278&lt;=$Q274,1,0),IF($Q274&lt;=36,IF(N278&lt;=($Q274-18),2,1),IF($Q274&lt;=54,IF(N278&lt;=($Q274-36),3,2),IF($Q274&gt;54,IF(N278&lt;=($Q274-54),4,3)))))</f>
        <v>1</v>
      </c>
      <c r="O279" s="116">
        <f t="shared" ref="O279" si="244">IF($Q274&lt;=18,IF(O278&lt;=$Q274,1,0),IF($Q274&lt;=36,IF(O278&lt;=($Q274-18),2,1),IF($Q274&lt;=54,IF(O278&lt;=($Q274-36),3,2),IF($Q274&gt;54,IF(O278&lt;=($Q274-54),4,3)))))</f>
        <v>2</v>
      </c>
      <c r="P279" s="117">
        <f>SUM(G279:O279)</f>
        <v>13</v>
      </c>
      <c r="Q279" s="116">
        <f t="shared" ref="Q279" si="245">IF($Q274&lt;=18,IF(Q278&lt;=$Q274,1,0),IF($Q274&lt;=36,IF(Q278&lt;=($Q274-18),2,1),IF($Q274&lt;=54,IF(Q278&lt;=($Q274-36),3,2),IF($Q274&gt;54,IF(Q278&lt;=($Q274-54),4,3)))))</f>
        <v>2</v>
      </c>
      <c r="R279" s="116">
        <f t="shared" ref="R279" si="246">IF($Q274&lt;=18,IF(R278&lt;=$Q274,1,0),IF($Q274&lt;=36,IF(R278&lt;=($Q274-18),2,1),IF($Q274&lt;=54,IF(R278&lt;=($Q274-36),3,2),IF($Q274&gt;54,IF(R278&lt;=($Q274-54),4,3)))))</f>
        <v>1</v>
      </c>
      <c r="S279" s="116">
        <f t="shared" ref="S279" si="247">IF($Q274&lt;=18,IF(S278&lt;=$Q274,1,0),IF($Q274&lt;=36,IF(S278&lt;=($Q274-18),2,1),IF($Q274&lt;=54,IF(S278&lt;=($Q274-36),3,2),IF($Q274&gt;54,IF(S278&lt;=($Q274-54),4,3)))))</f>
        <v>1</v>
      </c>
      <c r="T279" s="116">
        <f t="shared" ref="T279" si="248">IF($Q274&lt;=18,IF(T278&lt;=$Q274,1,0),IF($Q274&lt;=36,IF(T278&lt;=($Q274-18),2,1),IF($Q274&lt;=54,IF(T278&lt;=($Q274-36),3,2),IF($Q274&gt;54,IF(T278&lt;=($Q274-54),4,3)))))</f>
        <v>2</v>
      </c>
      <c r="U279" s="116">
        <f t="shared" ref="U279" si="249">IF($Q274&lt;=18,IF(U278&lt;=$Q274,1,0),IF($Q274&lt;=36,IF(U278&lt;=($Q274-18),2,1),IF($Q274&lt;=54,IF(U278&lt;=($Q274-36),3,2),IF($Q274&gt;54,IF(U278&lt;=($Q274-54),4,3)))))</f>
        <v>1</v>
      </c>
      <c r="V279" s="116">
        <f t="shared" ref="V279" si="250">IF($Q274&lt;=18,IF(V278&lt;=$Q274,1,0),IF($Q274&lt;=36,IF(V278&lt;=($Q274-18),2,1),IF($Q274&lt;=54,IF(V278&lt;=($Q274-36),3,2),IF($Q274&gt;54,IF(V278&lt;=($Q274-54),4,3)))))</f>
        <v>1</v>
      </c>
      <c r="W279" s="116">
        <f t="shared" ref="W279" si="251">IF($Q274&lt;=18,IF(W278&lt;=$Q274,1,0),IF($Q274&lt;=36,IF(W278&lt;=($Q274-18),2,1),IF($Q274&lt;=54,IF(W278&lt;=($Q274-36),3,2),IF($Q274&gt;54,IF(W278&lt;=($Q274-54),4,3)))))</f>
        <v>2</v>
      </c>
      <c r="X279" s="116">
        <f t="shared" ref="X279" si="252">IF($Q274&lt;=18,IF(X278&lt;=$Q274,1,0),IF($Q274&lt;=36,IF(X278&lt;=($Q274-18),2,1),IF($Q274&lt;=54,IF(X278&lt;=($Q274-36),3,2),IF($Q274&gt;54,IF(X278&lt;=($Q274-54),4,3)))))</f>
        <v>1</v>
      </c>
      <c r="Y279" s="116">
        <f t="shared" ref="Y279" si="253">IF($Q274&lt;=18,IF(Y278&lt;=$Q274,1,0),IF($Q274&lt;=36,IF(Y278&lt;=($Q274-18),2,1),IF($Q274&lt;=54,IF(Y278&lt;=($Q274-36),3,2),IF($Q274&gt;54,IF(Y278&lt;=($Q274-54),4,3)))))</f>
        <v>2</v>
      </c>
      <c r="Z279" s="118">
        <f>SUM(Q279:Y279)</f>
        <v>13</v>
      </c>
      <c r="AA279" s="119">
        <f>P279+Z279</f>
        <v>26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254">G19</f>
        <v>5</v>
      </c>
      <c r="H280" s="121">
        <f t="shared" si="254"/>
        <v>7</v>
      </c>
      <c r="I280" s="121">
        <f t="shared" si="254"/>
        <v>6</v>
      </c>
      <c r="J280" s="121">
        <f t="shared" si="254"/>
        <v>6</v>
      </c>
      <c r="K280" s="121">
        <f t="shared" si="254"/>
        <v>5</v>
      </c>
      <c r="L280" s="121">
        <f t="shared" si="254"/>
        <v>5</v>
      </c>
      <c r="M280" s="121">
        <f t="shared" si="254"/>
        <v>3</v>
      </c>
      <c r="N280" s="121">
        <f t="shared" si="254"/>
        <v>7</v>
      </c>
      <c r="O280" s="121">
        <f t="shared" si="254"/>
        <v>5</v>
      </c>
      <c r="P280" s="122">
        <f>SUM(G280:O280)</f>
        <v>49</v>
      </c>
      <c r="Q280" s="123">
        <f t="shared" ref="Q280:Y280" si="255">Q19</f>
        <v>5</v>
      </c>
      <c r="R280" s="121">
        <f t="shared" si="255"/>
        <v>5</v>
      </c>
      <c r="S280" s="121">
        <f t="shared" si="255"/>
        <v>6</v>
      </c>
      <c r="T280" s="121">
        <f t="shared" si="255"/>
        <v>6</v>
      </c>
      <c r="U280" s="121">
        <f t="shared" si="255"/>
        <v>6</v>
      </c>
      <c r="V280" s="121">
        <f t="shared" si="255"/>
        <v>5</v>
      </c>
      <c r="W280" s="121">
        <f t="shared" si="255"/>
        <v>5</v>
      </c>
      <c r="X280" s="121">
        <f t="shared" si="255"/>
        <v>7</v>
      </c>
      <c r="Y280" s="124">
        <f t="shared" si="255"/>
        <v>7</v>
      </c>
      <c r="Z280" s="122">
        <f>SUM(Q280:Y280)</f>
        <v>52</v>
      </c>
      <c r="AA280" s="125">
        <f>P280+Z280</f>
        <v>101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3</v>
      </c>
      <c r="H281" s="127">
        <f t="shared" ref="H281:O281" si="256">IF(H280-H277=-1,3+H279)+IF(H280-H277=0,2+H279)+IF(H280-H277=1,1+H279)+IF(H280-H277=2,H279)+IF(H280-H277=3,IF(H279-1&gt;0,H279-1,0))+IF(H280-H277=4,IF(H279-2&gt;0,H279-2,0))</f>
        <v>1</v>
      </c>
      <c r="I281" s="127">
        <f t="shared" si="256"/>
        <v>2</v>
      </c>
      <c r="J281" s="127">
        <f t="shared" si="256"/>
        <v>1</v>
      </c>
      <c r="K281" s="127">
        <f t="shared" si="256"/>
        <v>2</v>
      </c>
      <c r="L281" s="127">
        <f t="shared" si="256"/>
        <v>3</v>
      </c>
      <c r="M281" s="127">
        <f t="shared" si="256"/>
        <v>3</v>
      </c>
      <c r="N281" s="127">
        <f t="shared" si="256"/>
        <v>1</v>
      </c>
      <c r="O281" s="128">
        <f t="shared" si="256"/>
        <v>2</v>
      </c>
      <c r="P281" s="129">
        <f>SUM(G281:O281)</f>
        <v>18</v>
      </c>
      <c r="Q281" s="130">
        <f t="shared" ref="Q281:Y281" si="257">IF(Q280-Q277=-1,3+Q279)+IF(Q280-Q277=0,2+Q279)+IF(Q280-Q277=1,1+Q279)+IF(Q280-Q277=2,Q279)+IF(Q280-Q277=3,IF(Q279-1&gt;0,Q279-1,0))+IF(Q280-Q277=4,IF(Q279-2&gt;0,Q279-2,0))</f>
        <v>3</v>
      </c>
      <c r="R281" s="131">
        <f t="shared" si="257"/>
        <v>2</v>
      </c>
      <c r="S281" s="131">
        <f t="shared" si="257"/>
        <v>0</v>
      </c>
      <c r="T281" s="131">
        <f t="shared" si="257"/>
        <v>3</v>
      </c>
      <c r="U281" s="131">
        <f t="shared" si="257"/>
        <v>0</v>
      </c>
      <c r="V281" s="131">
        <f t="shared" si="257"/>
        <v>2</v>
      </c>
      <c r="W281" s="131">
        <f t="shared" si="257"/>
        <v>3</v>
      </c>
      <c r="X281" s="131">
        <f t="shared" si="257"/>
        <v>1</v>
      </c>
      <c r="Y281" s="128">
        <f t="shared" si="257"/>
        <v>1</v>
      </c>
      <c r="Z281" s="129">
        <f>SUM(Q281:Y281)</f>
        <v>15</v>
      </c>
      <c r="AA281" s="132">
        <f>P281+Z281</f>
        <v>33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258">IF(G280-G277=-2,4)+IF(G280-G277=-1,3)+IF(G280-G277=0,2)+IF(G280-G277=1,1)+IF(G280-G277&gt;2,0)</f>
        <v>1</v>
      </c>
      <c r="H282" s="134">
        <f t="shared" si="258"/>
        <v>0</v>
      </c>
      <c r="I282" s="134">
        <f t="shared" si="258"/>
        <v>1</v>
      </c>
      <c r="J282" s="134">
        <f t="shared" si="258"/>
        <v>0</v>
      </c>
      <c r="K282" s="134">
        <f t="shared" si="258"/>
        <v>0</v>
      </c>
      <c r="L282" s="134">
        <f t="shared" si="258"/>
        <v>2</v>
      </c>
      <c r="M282" s="134">
        <f t="shared" si="258"/>
        <v>2</v>
      </c>
      <c r="N282" s="134">
        <f t="shared" si="258"/>
        <v>0</v>
      </c>
      <c r="O282" s="135">
        <f t="shared" si="258"/>
        <v>0</v>
      </c>
      <c r="P282" s="136">
        <f>SUM(G282:O282)</f>
        <v>6</v>
      </c>
      <c r="Q282" s="135">
        <f t="shared" ref="Q282:Y282" si="259">IF(Q280-Q277=-2,4)+IF(Q280-Q277=-1,3)+IF(Q280-Q277=0,2)+IF(Q280-Q277=1,1)+IF(Q280-Q277&gt;2,0)</f>
        <v>1</v>
      </c>
      <c r="R282" s="135">
        <f t="shared" si="259"/>
        <v>1</v>
      </c>
      <c r="S282" s="135">
        <f t="shared" si="259"/>
        <v>0</v>
      </c>
      <c r="T282" s="135">
        <f t="shared" si="259"/>
        <v>1</v>
      </c>
      <c r="U282" s="135">
        <f t="shared" si="259"/>
        <v>0</v>
      </c>
      <c r="V282" s="135">
        <f t="shared" si="259"/>
        <v>1</v>
      </c>
      <c r="W282" s="135">
        <f t="shared" si="259"/>
        <v>1</v>
      </c>
      <c r="X282" s="135">
        <f t="shared" si="259"/>
        <v>0</v>
      </c>
      <c r="Y282" s="135">
        <f t="shared" si="259"/>
        <v>0</v>
      </c>
      <c r="Z282" s="136">
        <f>SUM(Q282:Y282)</f>
        <v>5</v>
      </c>
      <c r="AA282" s="137">
        <f>P282+Z282</f>
        <v>11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1</v>
      </c>
      <c r="H283" s="24">
        <f t="shared" ref="H283:O283" si="260">H280-H277</f>
        <v>3</v>
      </c>
      <c r="I283" s="24">
        <f t="shared" si="260"/>
        <v>1</v>
      </c>
      <c r="J283" s="24">
        <f t="shared" si="260"/>
        <v>2</v>
      </c>
      <c r="K283" s="24">
        <f t="shared" si="260"/>
        <v>2</v>
      </c>
      <c r="L283" s="24">
        <f t="shared" si="260"/>
        <v>0</v>
      </c>
      <c r="M283" s="24">
        <f t="shared" si="260"/>
        <v>0</v>
      </c>
      <c r="N283" s="24">
        <f t="shared" si="260"/>
        <v>2</v>
      </c>
      <c r="O283" s="15">
        <f t="shared" si="260"/>
        <v>2</v>
      </c>
      <c r="P283" s="15"/>
      <c r="Q283" s="15">
        <f t="shared" ref="Q283:Y283" si="261">Q280-Q277</f>
        <v>1</v>
      </c>
      <c r="R283" s="15">
        <f t="shared" si="261"/>
        <v>1</v>
      </c>
      <c r="S283" s="15">
        <f t="shared" si="261"/>
        <v>3</v>
      </c>
      <c r="T283" s="15">
        <f t="shared" si="261"/>
        <v>1</v>
      </c>
      <c r="U283" s="15">
        <f t="shared" si="261"/>
        <v>3</v>
      </c>
      <c r="V283" s="15">
        <f t="shared" si="261"/>
        <v>1</v>
      </c>
      <c r="W283" s="15">
        <f t="shared" si="261"/>
        <v>1</v>
      </c>
      <c r="X283" s="15">
        <f t="shared" si="261"/>
        <v>2</v>
      </c>
      <c r="Y283" s="15">
        <f t="shared" si="261"/>
        <v>3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2</v>
      </c>
      <c r="P286" s="241" t="s">
        <v>86</v>
      </c>
      <c r="Q286" s="241"/>
      <c r="R286" s="241"/>
      <c r="S286" s="241"/>
      <c r="T286" s="241"/>
      <c r="U286" s="141">
        <f>COUNTIF(G283:Y283,"=2")</f>
        <v>5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7</v>
      </c>
      <c r="P287" s="241" t="s">
        <v>89</v>
      </c>
      <c r="Q287" s="241"/>
      <c r="R287" s="241"/>
      <c r="S287" s="241"/>
      <c r="T287" s="241"/>
      <c r="U287" s="144">
        <f>COUNTIF(G283:Y283,"&gt;=3")</f>
        <v>4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2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7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5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4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 t="str">
        <f>C20</f>
        <v>LEVEQUE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str">
        <f>INDEX($C$11:$AC$40,MATCH(G296,$C$11:$C$40,0),27)</f>
        <v>H</v>
      </c>
      <c r="Z296" s="75" t="s">
        <v>16</v>
      </c>
      <c r="AA296" s="96">
        <f>$D$3</f>
        <v>44989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24.1</v>
      </c>
      <c r="H297" s="245"/>
      <c r="I297" s="245"/>
      <c r="J297" s="245"/>
      <c r="K297" s="1"/>
      <c r="L297" s="245">
        <f>IF(X296="H",IF($X297="Blancs",$G$3,IF($X297="Jaunes",$G$4,IF($X297="Bleus",$G$5,$G$6))),IF($X297="Blancs",$I$3,IF($X297="Jaunes",$I$4,IF($X297="Bleus",$I$5,$I$6))))</f>
        <v>133</v>
      </c>
      <c r="M297" s="245"/>
      <c r="N297" s="245"/>
      <c r="O297" s="245">
        <f>IF(X296="H",IF($X297="Blancs",$H$3,IF($X297="Jaunes",$H$4,IF($X297="Bleus",$H$5,$H$6))),IF($X297="Blancs",$J$3,IF($X297="Jaunes",$J$4,IF($X297="Bleus",$J$5,$J$6))))</f>
        <v>68.599999999999994</v>
      </c>
      <c r="P297" s="245"/>
      <c r="Q297" s="246">
        <f>ROUND((G297*(L297/113)+(O297-AA300)),0)</f>
        <v>25</v>
      </c>
      <c r="R297" s="246"/>
      <c r="S297" s="246"/>
      <c r="T297" s="246"/>
      <c r="U297" s="1"/>
      <c r="V297" s="266" t="s">
        <v>108</v>
      </c>
      <c r="W297" s="267"/>
      <c r="X297" s="187" t="str">
        <f>INDEX($C$11:$AC$40,MATCH(G296,$C$11:$C$40,0),26)</f>
        <v>Jaunes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262">H$9</f>
        <v>4</v>
      </c>
      <c r="I300" s="103">
        <f t="shared" si="262"/>
        <v>5</v>
      </c>
      <c r="J300" s="103">
        <f t="shared" si="262"/>
        <v>4</v>
      </c>
      <c r="K300" s="103">
        <f t="shared" si="262"/>
        <v>3</v>
      </c>
      <c r="L300" s="103">
        <f t="shared" si="262"/>
        <v>5</v>
      </c>
      <c r="M300" s="103">
        <f t="shared" si="262"/>
        <v>3</v>
      </c>
      <c r="N300" s="103">
        <f t="shared" si="262"/>
        <v>5</v>
      </c>
      <c r="O300" s="103">
        <f t="shared" si="262"/>
        <v>3</v>
      </c>
      <c r="P300" s="104">
        <f>SUM(G300:O300)</f>
        <v>36</v>
      </c>
      <c r="Q300" s="103">
        <f t="shared" ref="Q300:Y300" si="263">Q$9</f>
        <v>4</v>
      </c>
      <c r="R300" s="105">
        <f t="shared" si="263"/>
        <v>4</v>
      </c>
      <c r="S300" s="105">
        <f t="shared" si="263"/>
        <v>3</v>
      </c>
      <c r="T300" s="105">
        <f t="shared" si="263"/>
        <v>5</v>
      </c>
      <c r="U300" s="105">
        <f t="shared" si="263"/>
        <v>3</v>
      </c>
      <c r="V300" s="105">
        <f t="shared" si="263"/>
        <v>4</v>
      </c>
      <c r="W300" s="105">
        <f t="shared" si="263"/>
        <v>4</v>
      </c>
      <c r="X300" s="105">
        <f t="shared" si="263"/>
        <v>5</v>
      </c>
      <c r="Y300" s="106">
        <f t="shared" si="26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264">H$10</f>
        <v>8</v>
      </c>
      <c r="I301" s="108">
        <f t="shared" si="264"/>
        <v>12</v>
      </c>
      <c r="J301" s="108">
        <f t="shared" si="264"/>
        <v>14</v>
      </c>
      <c r="K301" s="108">
        <f t="shared" si="264"/>
        <v>2</v>
      </c>
      <c r="L301" s="108">
        <f t="shared" si="264"/>
        <v>10</v>
      </c>
      <c r="M301" s="108">
        <f t="shared" si="264"/>
        <v>18</v>
      </c>
      <c r="N301" s="108">
        <f t="shared" si="264"/>
        <v>16</v>
      </c>
      <c r="O301" s="109">
        <f t="shared" si="264"/>
        <v>6</v>
      </c>
      <c r="P301" s="110"/>
      <c r="Q301" s="111">
        <f t="shared" ref="Q301:Y301" si="265">Q$10</f>
        <v>1</v>
      </c>
      <c r="R301" s="112">
        <f t="shared" si="265"/>
        <v>9</v>
      </c>
      <c r="S301" s="112">
        <f t="shared" si="265"/>
        <v>11</v>
      </c>
      <c r="T301" s="112">
        <f t="shared" si="265"/>
        <v>5</v>
      </c>
      <c r="U301" s="112">
        <f t="shared" si="265"/>
        <v>17</v>
      </c>
      <c r="V301" s="112">
        <f t="shared" si="265"/>
        <v>15</v>
      </c>
      <c r="W301" s="112">
        <f t="shared" si="265"/>
        <v>3</v>
      </c>
      <c r="X301" s="112">
        <f t="shared" si="265"/>
        <v>13</v>
      </c>
      <c r="Y301" s="109">
        <f t="shared" si="26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>
        <f>IF($Q297&lt;=18,IF(G301&lt;=$Q297,1,0),IF($Q297&lt;=36,IF(G301&lt;=($Q297-18),2,1),IF($Q297&lt;=54,IF(G301&lt;=($Q297-36),3,2),IF($Q297&gt;54,IF(G301&lt;=($Q297-54),4,3)))))</f>
        <v>2</v>
      </c>
      <c r="H302" s="115">
        <f t="shared" ref="H302" si="266">IF($Q297&lt;=18,IF(H301&lt;=$Q297,1,0),IF($Q297&lt;=36,IF(H301&lt;=($Q297-18),2,1),IF($Q297&lt;=54,IF(H301&lt;=($Q297-36),3,2),IF($Q297&gt;54,IF(H301&lt;=($Q297-54),4,3)))))</f>
        <v>1</v>
      </c>
      <c r="I302" s="115">
        <f t="shared" ref="I302" si="267">IF($Q297&lt;=18,IF(I301&lt;=$Q297,1,0),IF($Q297&lt;=36,IF(I301&lt;=($Q297-18),2,1),IF($Q297&lt;=54,IF(I301&lt;=($Q297-36),3,2),IF($Q297&gt;54,IF(I301&lt;=($Q297-54),4,3)))))</f>
        <v>1</v>
      </c>
      <c r="J302" s="115">
        <f t="shared" ref="J302" si="268">IF($Q297&lt;=18,IF(J301&lt;=$Q297,1,0),IF($Q297&lt;=36,IF(J301&lt;=($Q297-18),2,1),IF($Q297&lt;=54,IF(J301&lt;=($Q297-36),3,2),IF($Q297&gt;54,IF(J301&lt;=($Q297-54),4,3)))))</f>
        <v>1</v>
      </c>
      <c r="K302" s="115">
        <f t="shared" ref="K302" si="269">IF($Q297&lt;=18,IF(K301&lt;=$Q297,1,0),IF($Q297&lt;=36,IF(K301&lt;=($Q297-18),2,1),IF($Q297&lt;=54,IF(K301&lt;=($Q297-36),3,2),IF($Q297&gt;54,IF(K301&lt;=($Q297-54),4,3)))))</f>
        <v>2</v>
      </c>
      <c r="L302" s="115">
        <f t="shared" ref="L302" si="270">IF($Q297&lt;=18,IF(L301&lt;=$Q297,1,0),IF($Q297&lt;=36,IF(L301&lt;=($Q297-18),2,1),IF($Q297&lt;=54,IF(L301&lt;=($Q297-36),3,2),IF($Q297&gt;54,IF(L301&lt;=($Q297-54),4,3)))))</f>
        <v>1</v>
      </c>
      <c r="M302" s="115">
        <f t="shared" ref="M302" si="271">IF($Q297&lt;=18,IF(M301&lt;=$Q297,1,0),IF($Q297&lt;=36,IF(M301&lt;=($Q297-18),2,1),IF($Q297&lt;=54,IF(M301&lt;=($Q297-36),3,2),IF($Q297&gt;54,IF(M301&lt;=($Q297-54),4,3)))))</f>
        <v>1</v>
      </c>
      <c r="N302" s="115">
        <f t="shared" ref="N302" si="272">IF($Q297&lt;=18,IF(N301&lt;=$Q297,1,0),IF($Q297&lt;=36,IF(N301&lt;=($Q297-18),2,1),IF($Q297&lt;=54,IF(N301&lt;=($Q297-36),3,2),IF($Q297&gt;54,IF(N301&lt;=($Q297-54),4,3)))))</f>
        <v>1</v>
      </c>
      <c r="O302" s="116">
        <f t="shared" ref="O302" si="273">IF($Q297&lt;=18,IF(O301&lt;=$Q297,1,0),IF($Q297&lt;=36,IF(O301&lt;=($Q297-18),2,1),IF($Q297&lt;=54,IF(O301&lt;=($Q297-36),3,2),IF($Q297&gt;54,IF(O301&lt;=($Q297-54),4,3)))))</f>
        <v>2</v>
      </c>
      <c r="P302" s="117">
        <f>SUM(G302:O302)</f>
        <v>12</v>
      </c>
      <c r="Q302" s="116">
        <f t="shared" ref="Q302" si="274">IF($Q297&lt;=18,IF(Q301&lt;=$Q297,1,0),IF($Q297&lt;=36,IF(Q301&lt;=($Q297-18),2,1),IF($Q297&lt;=54,IF(Q301&lt;=($Q297-36),3,2),IF($Q297&gt;54,IF(Q301&lt;=($Q297-54),4,3)))))</f>
        <v>2</v>
      </c>
      <c r="R302" s="116">
        <f t="shared" ref="R302" si="275">IF($Q297&lt;=18,IF(R301&lt;=$Q297,1,0),IF($Q297&lt;=36,IF(R301&lt;=($Q297-18),2,1),IF($Q297&lt;=54,IF(R301&lt;=($Q297-36),3,2),IF($Q297&gt;54,IF(R301&lt;=($Q297-54),4,3)))))</f>
        <v>1</v>
      </c>
      <c r="S302" s="116">
        <f t="shared" ref="S302" si="276">IF($Q297&lt;=18,IF(S301&lt;=$Q297,1,0),IF($Q297&lt;=36,IF(S301&lt;=($Q297-18),2,1),IF($Q297&lt;=54,IF(S301&lt;=($Q297-36),3,2),IF($Q297&gt;54,IF(S301&lt;=($Q297-54),4,3)))))</f>
        <v>1</v>
      </c>
      <c r="T302" s="116">
        <f t="shared" ref="T302" si="277">IF($Q297&lt;=18,IF(T301&lt;=$Q297,1,0),IF($Q297&lt;=36,IF(T301&lt;=($Q297-18),2,1),IF($Q297&lt;=54,IF(T301&lt;=($Q297-36),3,2),IF($Q297&gt;54,IF(T301&lt;=($Q297-54),4,3)))))</f>
        <v>2</v>
      </c>
      <c r="U302" s="116">
        <f t="shared" ref="U302" si="278">IF($Q297&lt;=18,IF(U301&lt;=$Q297,1,0),IF($Q297&lt;=36,IF(U301&lt;=($Q297-18),2,1),IF($Q297&lt;=54,IF(U301&lt;=($Q297-36),3,2),IF($Q297&gt;54,IF(U301&lt;=($Q297-54),4,3)))))</f>
        <v>1</v>
      </c>
      <c r="V302" s="116">
        <f t="shared" ref="V302" si="279">IF($Q297&lt;=18,IF(V301&lt;=$Q297,1,0),IF($Q297&lt;=36,IF(V301&lt;=($Q297-18),2,1),IF($Q297&lt;=54,IF(V301&lt;=($Q297-36),3,2),IF($Q297&gt;54,IF(V301&lt;=($Q297-54),4,3)))))</f>
        <v>1</v>
      </c>
      <c r="W302" s="116">
        <f t="shared" ref="W302" si="280">IF($Q297&lt;=18,IF(W301&lt;=$Q297,1,0),IF($Q297&lt;=36,IF(W301&lt;=($Q297-18),2,1),IF($Q297&lt;=54,IF(W301&lt;=($Q297-36),3,2),IF($Q297&gt;54,IF(W301&lt;=($Q297-54),4,3)))))</f>
        <v>2</v>
      </c>
      <c r="X302" s="116">
        <f t="shared" ref="X302" si="281">IF($Q297&lt;=18,IF(X301&lt;=$Q297,1,0),IF($Q297&lt;=36,IF(X301&lt;=($Q297-18),2,1),IF($Q297&lt;=54,IF(X301&lt;=($Q297-36),3,2),IF($Q297&gt;54,IF(X301&lt;=($Q297-54),4,3)))))</f>
        <v>1</v>
      </c>
      <c r="Y302" s="116">
        <f t="shared" ref="Y302" si="282">IF($Q297&lt;=18,IF(Y301&lt;=$Q297,1,0),IF($Q297&lt;=36,IF(Y301&lt;=($Q297-18),2,1),IF($Q297&lt;=54,IF(Y301&lt;=($Q297-36),3,2),IF($Q297&gt;54,IF(Y301&lt;=($Q297-54),4,3)))))</f>
        <v>2</v>
      </c>
      <c r="Z302" s="118">
        <f>SUM(Q302:Y302)</f>
        <v>13</v>
      </c>
      <c r="AA302" s="119">
        <f>P302+Z302</f>
        <v>25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283">G20</f>
        <v>5</v>
      </c>
      <c r="H303" s="121">
        <f t="shared" si="283"/>
        <v>7</v>
      </c>
      <c r="I303" s="121">
        <f t="shared" si="283"/>
        <v>8</v>
      </c>
      <c r="J303" s="121">
        <f t="shared" si="283"/>
        <v>7</v>
      </c>
      <c r="K303" s="121">
        <f t="shared" si="283"/>
        <v>5</v>
      </c>
      <c r="L303" s="121">
        <f t="shared" si="283"/>
        <v>5</v>
      </c>
      <c r="M303" s="121">
        <f t="shared" si="283"/>
        <v>3</v>
      </c>
      <c r="N303" s="121">
        <f t="shared" si="283"/>
        <v>8</v>
      </c>
      <c r="O303" s="121">
        <f t="shared" si="283"/>
        <v>4</v>
      </c>
      <c r="P303" s="122">
        <f>SUM(G303:O303)</f>
        <v>52</v>
      </c>
      <c r="Q303" s="123">
        <f t="shared" ref="Q303:Y303" si="284">Q20</f>
        <v>6</v>
      </c>
      <c r="R303" s="121">
        <f t="shared" si="284"/>
        <v>6</v>
      </c>
      <c r="S303" s="121">
        <f t="shared" si="284"/>
        <v>5</v>
      </c>
      <c r="T303" s="121">
        <f t="shared" si="284"/>
        <v>6</v>
      </c>
      <c r="U303" s="121">
        <f t="shared" si="284"/>
        <v>4</v>
      </c>
      <c r="V303" s="121">
        <f t="shared" si="284"/>
        <v>5</v>
      </c>
      <c r="W303" s="121">
        <f t="shared" si="284"/>
        <v>6</v>
      </c>
      <c r="X303" s="121">
        <f t="shared" si="284"/>
        <v>6</v>
      </c>
      <c r="Y303" s="124">
        <f t="shared" si="284"/>
        <v>7</v>
      </c>
      <c r="Z303" s="122">
        <f>SUM(Q303:Y303)</f>
        <v>51</v>
      </c>
      <c r="AA303" s="125">
        <f>P303+Z303</f>
        <v>103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3</v>
      </c>
      <c r="H304" s="127">
        <f t="shared" ref="H304:O304" si="285">IF(H303-H300=-1,3+H302)+IF(H303-H300=0,2+H302)+IF(H303-H300=1,1+H302)+IF(H303-H300=2,H302)+IF(H303-H300=3,IF(H302-1&gt;0,H302-1,0))+IF(H303-H300=4,IF(H302-2&gt;0,H302-2,0))</f>
        <v>0</v>
      </c>
      <c r="I304" s="127">
        <f t="shared" si="285"/>
        <v>0</v>
      </c>
      <c r="J304" s="127">
        <f t="shared" si="285"/>
        <v>0</v>
      </c>
      <c r="K304" s="127">
        <f t="shared" si="285"/>
        <v>2</v>
      </c>
      <c r="L304" s="127">
        <f t="shared" si="285"/>
        <v>3</v>
      </c>
      <c r="M304" s="127">
        <f t="shared" si="285"/>
        <v>3</v>
      </c>
      <c r="N304" s="127">
        <f t="shared" si="285"/>
        <v>0</v>
      </c>
      <c r="O304" s="128">
        <f t="shared" si="285"/>
        <v>3</v>
      </c>
      <c r="P304" s="129">
        <f>SUM(G304:O304)</f>
        <v>14</v>
      </c>
      <c r="Q304" s="130">
        <f t="shared" ref="Q304:Y304" si="286">IF(Q303-Q300=-1,3+Q302)+IF(Q303-Q300=0,2+Q302)+IF(Q303-Q300=1,1+Q302)+IF(Q303-Q300=2,Q302)+IF(Q303-Q300=3,IF(Q302-1&gt;0,Q302-1,0))+IF(Q303-Q300=4,IF(Q302-2&gt;0,Q302-2,0))</f>
        <v>2</v>
      </c>
      <c r="R304" s="131">
        <f t="shared" si="286"/>
        <v>1</v>
      </c>
      <c r="S304" s="131">
        <f t="shared" si="286"/>
        <v>1</v>
      </c>
      <c r="T304" s="131">
        <f t="shared" si="286"/>
        <v>3</v>
      </c>
      <c r="U304" s="131">
        <f t="shared" si="286"/>
        <v>2</v>
      </c>
      <c r="V304" s="131">
        <f t="shared" si="286"/>
        <v>2</v>
      </c>
      <c r="W304" s="131">
        <f t="shared" si="286"/>
        <v>2</v>
      </c>
      <c r="X304" s="131">
        <f t="shared" si="286"/>
        <v>2</v>
      </c>
      <c r="Y304" s="128">
        <f t="shared" si="286"/>
        <v>1</v>
      </c>
      <c r="Z304" s="129">
        <f>SUM(Q304:Y304)</f>
        <v>16</v>
      </c>
      <c r="AA304" s="132">
        <f>P304+Z304</f>
        <v>30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287">IF(G303-G300=-2,4)+IF(G303-G300=-1,3)+IF(G303-G300=0,2)+IF(G303-G300=1,1)+IF(G303-G300&gt;2,0)</f>
        <v>1</v>
      </c>
      <c r="H305" s="134">
        <f t="shared" si="287"/>
        <v>0</v>
      </c>
      <c r="I305" s="134">
        <f t="shared" si="287"/>
        <v>0</v>
      </c>
      <c r="J305" s="134">
        <f t="shared" si="287"/>
        <v>0</v>
      </c>
      <c r="K305" s="134">
        <f t="shared" si="287"/>
        <v>0</v>
      </c>
      <c r="L305" s="134">
        <f t="shared" si="287"/>
        <v>2</v>
      </c>
      <c r="M305" s="134">
        <f t="shared" si="287"/>
        <v>2</v>
      </c>
      <c r="N305" s="134">
        <f t="shared" si="287"/>
        <v>0</v>
      </c>
      <c r="O305" s="135">
        <f t="shared" si="287"/>
        <v>1</v>
      </c>
      <c r="P305" s="136">
        <f>SUM(G305:O305)</f>
        <v>6</v>
      </c>
      <c r="Q305" s="135">
        <f t="shared" ref="Q305:Y305" si="288">IF(Q303-Q300=-2,4)+IF(Q303-Q300=-1,3)+IF(Q303-Q300=0,2)+IF(Q303-Q300=1,1)+IF(Q303-Q300&gt;2,0)</f>
        <v>0</v>
      </c>
      <c r="R305" s="135">
        <f t="shared" si="288"/>
        <v>0</v>
      </c>
      <c r="S305" s="135">
        <f t="shared" si="288"/>
        <v>0</v>
      </c>
      <c r="T305" s="135">
        <f t="shared" si="288"/>
        <v>1</v>
      </c>
      <c r="U305" s="135">
        <f t="shared" si="288"/>
        <v>1</v>
      </c>
      <c r="V305" s="135">
        <f t="shared" si="288"/>
        <v>1</v>
      </c>
      <c r="W305" s="135">
        <f t="shared" si="288"/>
        <v>0</v>
      </c>
      <c r="X305" s="135">
        <f t="shared" si="288"/>
        <v>1</v>
      </c>
      <c r="Y305" s="135">
        <f t="shared" si="288"/>
        <v>0</v>
      </c>
      <c r="Z305" s="136">
        <f>SUM(Q305:Y305)</f>
        <v>4</v>
      </c>
      <c r="AA305" s="137">
        <f>P305+Z305</f>
        <v>10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1</v>
      </c>
      <c r="H306" s="24">
        <f t="shared" ref="H306:O306" si="289">H303-H300</f>
        <v>3</v>
      </c>
      <c r="I306" s="24">
        <f t="shared" si="289"/>
        <v>3</v>
      </c>
      <c r="J306" s="24">
        <f t="shared" si="289"/>
        <v>3</v>
      </c>
      <c r="K306" s="24">
        <f t="shared" si="289"/>
        <v>2</v>
      </c>
      <c r="L306" s="24">
        <f t="shared" si="289"/>
        <v>0</v>
      </c>
      <c r="M306" s="24">
        <f t="shared" si="289"/>
        <v>0</v>
      </c>
      <c r="N306" s="24">
        <f t="shared" si="289"/>
        <v>3</v>
      </c>
      <c r="O306" s="15">
        <f t="shared" si="289"/>
        <v>1</v>
      </c>
      <c r="P306" s="15"/>
      <c r="Q306" s="15">
        <f t="shared" ref="Q306:Y306" si="290">Q303-Q300</f>
        <v>2</v>
      </c>
      <c r="R306" s="15">
        <f t="shared" si="290"/>
        <v>2</v>
      </c>
      <c r="S306" s="15">
        <f t="shared" si="290"/>
        <v>2</v>
      </c>
      <c r="T306" s="15">
        <f t="shared" si="290"/>
        <v>1</v>
      </c>
      <c r="U306" s="15">
        <f t="shared" si="290"/>
        <v>1</v>
      </c>
      <c r="V306" s="15">
        <f t="shared" si="290"/>
        <v>1</v>
      </c>
      <c r="W306" s="15">
        <f t="shared" si="290"/>
        <v>2</v>
      </c>
      <c r="X306" s="15">
        <f t="shared" si="290"/>
        <v>1</v>
      </c>
      <c r="Y306" s="15">
        <f t="shared" si="290"/>
        <v>3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2</v>
      </c>
      <c r="P309" s="241" t="s">
        <v>86</v>
      </c>
      <c r="Q309" s="241"/>
      <c r="R309" s="241"/>
      <c r="S309" s="241"/>
      <c r="T309" s="241"/>
      <c r="U309" s="141">
        <f>COUNTIF(G306:Y306,"=2")</f>
        <v>5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6</v>
      </c>
      <c r="P310" s="241" t="s">
        <v>89</v>
      </c>
      <c r="Q310" s="241"/>
      <c r="R310" s="241"/>
      <c r="S310" s="241"/>
      <c r="T310" s="241"/>
      <c r="U310" s="144">
        <f>COUNTIF(G306:Y306,"&gt;=3")</f>
        <v>5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2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6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5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5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 t="str">
        <f>C21</f>
        <v>FONTAINE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str">
        <f>INDEX($C$11:$AC$40,MATCH(G319,$C$11:$C$40,0),27)</f>
        <v>H</v>
      </c>
      <c r="Z319" s="75" t="s">
        <v>16</v>
      </c>
      <c r="AA319" s="96">
        <f>$D$3</f>
        <v>44989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21.7</v>
      </c>
      <c r="H320" s="245"/>
      <c r="I320" s="245"/>
      <c r="J320" s="245"/>
      <c r="K320" s="1"/>
      <c r="L320" s="245">
        <f>IF(X319="H",IF($X320="Blancs",$G$3,IF($X320="Jaunes",$G$4,IF($X320="Bleus",$G$5,$G$6))),IF($X320="Blancs",$I$3,IF($X320="Jaunes",$I$4,IF($X320="Bleus",$I$5,$I$6))))</f>
        <v>133</v>
      </c>
      <c r="M320" s="245"/>
      <c r="N320" s="245"/>
      <c r="O320" s="245">
        <f>IF(X319="H",IF($X320="Blancs",$H$3,IF($X320="Jaunes",$H$4,IF($X320="Bleus",$H$5,$H$6))),IF($X320="Blancs",$J$3,IF($X320="Jaunes",$J$4,IF($X320="Bleus",$J$5,$J$6))))</f>
        <v>68.599999999999994</v>
      </c>
      <c r="P320" s="245"/>
      <c r="Q320" s="246">
        <f>ROUND((G320*(L320/113)+(O320-AA323)),0)</f>
        <v>22</v>
      </c>
      <c r="R320" s="246"/>
      <c r="S320" s="246"/>
      <c r="T320" s="246"/>
      <c r="U320" s="1"/>
      <c r="V320" s="266" t="s">
        <v>108</v>
      </c>
      <c r="W320" s="267"/>
      <c r="X320" s="187" t="str">
        <f>INDEX($C$11:$AC$40,MATCH(G319,$C$11:$C$40,0),26)</f>
        <v>Jaunes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291">H$9</f>
        <v>4</v>
      </c>
      <c r="I323" s="103">
        <f t="shared" si="291"/>
        <v>5</v>
      </c>
      <c r="J323" s="103">
        <f t="shared" si="291"/>
        <v>4</v>
      </c>
      <c r="K323" s="103">
        <f t="shared" si="291"/>
        <v>3</v>
      </c>
      <c r="L323" s="103">
        <f t="shared" si="291"/>
        <v>5</v>
      </c>
      <c r="M323" s="103">
        <f t="shared" si="291"/>
        <v>3</v>
      </c>
      <c r="N323" s="103">
        <f t="shared" si="291"/>
        <v>5</v>
      </c>
      <c r="O323" s="103">
        <f t="shared" si="291"/>
        <v>3</v>
      </c>
      <c r="P323" s="104">
        <f>SUM(G323:O323)</f>
        <v>36</v>
      </c>
      <c r="Q323" s="103">
        <f t="shared" ref="Q323:Y323" si="292">Q$9</f>
        <v>4</v>
      </c>
      <c r="R323" s="105">
        <f t="shared" si="292"/>
        <v>4</v>
      </c>
      <c r="S323" s="105">
        <f t="shared" si="292"/>
        <v>3</v>
      </c>
      <c r="T323" s="105">
        <f t="shared" si="292"/>
        <v>5</v>
      </c>
      <c r="U323" s="105">
        <f t="shared" si="292"/>
        <v>3</v>
      </c>
      <c r="V323" s="105">
        <f t="shared" si="292"/>
        <v>4</v>
      </c>
      <c r="W323" s="105">
        <f t="shared" si="292"/>
        <v>4</v>
      </c>
      <c r="X323" s="105">
        <f t="shared" si="292"/>
        <v>5</v>
      </c>
      <c r="Y323" s="106">
        <f t="shared" si="292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293">H$10</f>
        <v>8</v>
      </c>
      <c r="I324" s="108">
        <f t="shared" si="293"/>
        <v>12</v>
      </c>
      <c r="J324" s="108">
        <f t="shared" si="293"/>
        <v>14</v>
      </c>
      <c r="K324" s="108">
        <f t="shared" si="293"/>
        <v>2</v>
      </c>
      <c r="L324" s="108">
        <f t="shared" si="293"/>
        <v>10</v>
      </c>
      <c r="M324" s="108">
        <f t="shared" si="293"/>
        <v>18</v>
      </c>
      <c r="N324" s="108">
        <f t="shared" si="293"/>
        <v>16</v>
      </c>
      <c r="O324" s="109">
        <f t="shared" si="293"/>
        <v>6</v>
      </c>
      <c r="P324" s="110"/>
      <c r="Q324" s="111">
        <f t="shared" ref="Q324:Y324" si="294">Q$10</f>
        <v>1</v>
      </c>
      <c r="R324" s="112">
        <f t="shared" si="294"/>
        <v>9</v>
      </c>
      <c r="S324" s="112">
        <f t="shared" si="294"/>
        <v>11</v>
      </c>
      <c r="T324" s="112">
        <f t="shared" si="294"/>
        <v>5</v>
      </c>
      <c r="U324" s="112">
        <f t="shared" si="294"/>
        <v>17</v>
      </c>
      <c r="V324" s="112">
        <f t="shared" si="294"/>
        <v>15</v>
      </c>
      <c r="W324" s="112">
        <f t="shared" si="294"/>
        <v>3</v>
      </c>
      <c r="X324" s="112">
        <f t="shared" si="294"/>
        <v>13</v>
      </c>
      <c r="Y324" s="109">
        <f t="shared" si="294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>
        <f>IF($Q320&lt;=18,IF(G324&lt;=$Q320,1,0),IF($Q320&lt;=36,IF(G324&lt;=($Q320-18),2,1),IF($Q320&lt;=54,IF(G324&lt;=($Q320-36),3,2),IF($Q320&gt;54,IF(G324&lt;=($Q320-54),4,3)))))</f>
        <v>2</v>
      </c>
      <c r="H325" s="115">
        <f t="shared" ref="H325" si="295">IF($Q320&lt;=18,IF(H324&lt;=$Q320,1,0),IF($Q320&lt;=36,IF(H324&lt;=($Q320-18),2,1),IF($Q320&lt;=54,IF(H324&lt;=($Q320-36),3,2),IF($Q320&gt;54,IF(H324&lt;=($Q320-54),4,3)))))</f>
        <v>1</v>
      </c>
      <c r="I325" s="115">
        <f t="shared" ref="I325" si="296">IF($Q320&lt;=18,IF(I324&lt;=$Q320,1,0),IF($Q320&lt;=36,IF(I324&lt;=($Q320-18),2,1),IF($Q320&lt;=54,IF(I324&lt;=($Q320-36),3,2),IF($Q320&gt;54,IF(I324&lt;=($Q320-54),4,3)))))</f>
        <v>1</v>
      </c>
      <c r="J325" s="115">
        <f t="shared" ref="J325" si="297">IF($Q320&lt;=18,IF(J324&lt;=$Q320,1,0),IF($Q320&lt;=36,IF(J324&lt;=($Q320-18),2,1),IF($Q320&lt;=54,IF(J324&lt;=($Q320-36),3,2),IF($Q320&gt;54,IF(J324&lt;=($Q320-54),4,3)))))</f>
        <v>1</v>
      </c>
      <c r="K325" s="115">
        <f t="shared" ref="K325" si="298">IF($Q320&lt;=18,IF(K324&lt;=$Q320,1,0),IF($Q320&lt;=36,IF(K324&lt;=($Q320-18),2,1),IF($Q320&lt;=54,IF(K324&lt;=($Q320-36),3,2),IF($Q320&gt;54,IF(K324&lt;=($Q320-54),4,3)))))</f>
        <v>2</v>
      </c>
      <c r="L325" s="115">
        <f t="shared" ref="L325" si="299">IF($Q320&lt;=18,IF(L324&lt;=$Q320,1,0),IF($Q320&lt;=36,IF(L324&lt;=($Q320-18),2,1),IF($Q320&lt;=54,IF(L324&lt;=($Q320-36),3,2),IF($Q320&gt;54,IF(L324&lt;=($Q320-54),4,3)))))</f>
        <v>1</v>
      </c>
      <c r="M325" s="115">
        <f t="shared" ref="M325" si="300">IF($Q320&lt;=18,IF(M324&lt;=$Q320,1,0),IF($Q320&lt;=36,IF(M324&lt;=($Q320-18),2,1),IF($Q320&lt;=54,IF(M324&lt;=($Q320-36),3,2),IF($Q320&gt;54,IF(M324&lt;=($Q320-54),4,3)))))</f>
        <v>1</v>
      </c>
      <c r="N325" s="115">
        <f t="shared" ref="N325" si="301">IF($Q320&lt;=18,IF(N324&lt;=$Q320,1,0),IF($Q320&lt;=36,IF(N324&lt;=($Q320-18),2,1),IF($Q320&lt;=54,IF(N324&lt;=($Q320-36),3,2),IF($Q320&gt;54,IF(N324&lt;=($Q320-54),4,3)))))</f>
        <v>1</v>
      </c>
      <c r="O325" s="116">
        <f t="shared" ref="O325" si="302">IF($Q320&lt;=18,IF(O324&lt;=$Q320,1,0),IF($Q320&lt;=36,IF(O324&lt;=($Q320-18),2,1),IF($Q320&lt;=54,IF(O324&lt;=($Q320-36),3,2),IF($Q320&gt;54,IF(O324&lt;=($Q320-54),4,3)))))</f>
        <v>1</v>
      </c>
      <c r="P325" s="117">
        <f>SUM(G325:O325)</f>
        <v>11</v>
      </c>
      <c r="Q325" s="116">
        <f t="shared" ref="Q325" si="303">IF($Q320&lt;=18,IF(Q324&lt;=$Q320,1,0),IF($Q320&lt;=36,IF(Q324&lt;=($Q320-18),2,1),IF($Q320&lt;=54,IF(Q324&lt;=($Q320-36),3,2),IF($Q320&gt;54,IF(Q324&lt;=($Q320-54),4,3)))))</f>
        <v>2</v>
      </c>
      <c r="R325" s="116">
        <f t="shared" ref="R325" si="304">IF($Q320&lt;=18,IF(R324&lt;=$Q320,1,0),IF($Q320&lt;=36,IF(R324&lt;=($Q320-18),2,1),IF($Q320&lt;=54,IF(R324&lt;=($Q320-36),3,2),IF($Q320&gt;54,IF(R324&lt;=($Q320-54),4,3)))))</f>
        <v>1</v>
      </c>
      <c r="S325" s="116">
        <f t="shared" ref="S325" si="305">IF($Q320&lt;=18,IF(S324&lt;=$Q320,1,0),IF($Q320&lt;=36,IF(S324&lt;=($Q320-18),2,1),IF($Q320&lt;=54,IF(S324&lt;=($Q320-36),3,2),IF($Q320&gt;54,IF(S324&lt;=($Q320-54),4,3)))))</f>
        <v>1</v>
      </c>
      <c r="T325" s="116">
        <f t="shared" ref="T325" si="306">IF($Q320&lt;=18,IF(T324&lt;=$Q320,1,0),IF($Q320&lt;=36,IF(T324&lt;=($Q320-18),2,1),IF($Q320&lt;=54,IF(T324&lt;=($Q320-36),3,2),IF($Q320&gt;54,IF(T324&lt;=($Q320-54),4,3)))))</f>
        <v>1</v>
      </c>
      <c r="U325" s="116">
        <f t="shared" ref="U325" si="307">IF($Q320&lt;=18,IF(U324&lt;=$Q320,1,0),IF($Q320&lt;=36,IF(U324&lt;=($Q320-18),2,1),IF($Q320&lt;=54,IF(U324&lt;=($Q320-36),3,2),IF($Q320&gt;54,IF(U324&lt;=($Q320-54),4,3)))))</f>
        <v>1</v>
      </c>
      <c r="V325" s="116">
        <f t="shared" ref="V325" si="308">IF($Q320&lt;=18,IF(V324&lt;=$Q320,1,0),IF($Q320&lt;=36,IF(V324&lt;=($Q320-18),2,1),IF($Q320&lt;=54,IF(V324&lt;=($Q320-36),3,2),IF($Q320&gt;54,IF(V324&lt;=($Q320-54),4,3)))))</f>
        <v>1</v>
      </c>
      <c r="W325" s="116">
        <f t="shared" ref="W325" si="309">IF($Q320&lt;=18,IF(W324&lt;=$Q320,1,0),IF($Q320&lt;=36,IF(W324&lt;=($Q320-18),2,1),IF($Q320&lt;=54,IF(W324&lt;=($Q320-36),3,2),IF($Q320&gt;54,IF(W324&lt;=($Q320-54),4,3)))))</f>
        <v>2</v>
      </c>
      <c r="X325" s="116">
        <f t="shared" ref="X325" si="310">IF($Q320&lt;=18,IF(X324&lt;=$Q320,1,0),IF($Q320&lt;=36,IF(X324&lt;=($Q320-18),2,1),IF($Q320&lt;=54,IF(X324&lt;=($Q320-36),3,2),IF($Q320&gt;54,IF(X324&lt;=($Q320-54),4,3)))))</f>
        <v>1</v>
      </c>
      <c r="Y325" s="116">
        <f t="shared" ref="Y325" si="311">IF($Q320&lt;=18,IF(Y324&lt;=$Q320,1,0),IF($Q320&lt;=36,IF(Y324&lt;=($Q320-18),2,1),IF($Q320&lt;=54,IF(Y324&lt;=($Q320-36),3,2),IF($Q320&gt;54,IF(Y324&lt;=($Q320-54),4,3)))))</f>
        <v>1</v>
      </c>
      <c r="Z325" s="118">
        <f>SUM(Q325:Y325)</f>
        <v>11</v>
      </c>
      <c r="AA325" s="119">
        <f>P325+Z325</f>
        <v>22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312">G21</f>
        <v>5</v>
      </c>
      <c r="H326" s="121">
        <f t="shared" si="312"/>
        <v>7</v>
      </c>
      <c r="I326" s="121">
        <f t="shared" si="312"/>
        <v>9</v>
      </c>
      <c r="J326" s="121">
        <f t="shared" si="312"/>
        <v>5</v>
      </c>
      <c r="K326" s="121">
        <f t="shared" si="312"/>
        <v>3</v>
      </c>
      <c r="L326" s="121">
        <f t="shared" si="312"/>
        <v>8</v>
      </c>
      <c r="M326" s="121">
        <f t="shared" si="312"/>
        <v>5</v>
      </c>
      <c r="N326" s="121">
        <f t="shared" si="312"/>
        <v>6</v>
      </c>
      <c r="O326" s="121">
        <f t="shared" si="312"/>
        <v>6</v>
      </c>
      <c r="P326" s="122">
        <f>SUM(G326:O326)</f>
        <v>54</v>
      </c>
      <c r="Q326" s="123">
        <f t="shared" ref="Q326:Y326" si="313">Q21</f>
        <v>6</v>
      </c>
      <c r="R326" s="121">
        <f t="shared" si="313"/>
        <v>6</v>
      </c>
      <c r="S326" s="121">
        <f t="shared" si="313"/>
        <v>7</v>
      </c>
      <c r="T326" s="121">
        <f t="shared" si="313"/>
        <v>7</v>
      </c>
      <c r="U326" s="121">
        <f t="shared" si="313"/>
        <v>6</v>
      </c>
      <c r="V326" s="121">
        <f t="shared" si="313"/>
        <v>6</v>
      </c>
      <c r="W326" s="121">
        <f t="shared" si="313"/>
        <v>4</v>
      </c>
      <c r="X326" s="121">
        <f t="shared" si="313"/>
        <v>7</v>
      </c>
      <c r="Y326" s="124">
        <f t="shared" si="313"/>
        <v>6</v>
      </c>
      <c r="Z326" s="122">
        <f>SUM(Q326:Y326)</f>
        <v>55</v>
      </c>
      <c r="AA326" s="125">
        <f>P326+Z326</f>
        <v>109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3</v>
      </c>
      <c r="H327" s="127">
        <f t="shared" ref="H327:O327" si="314">IF(H326-H323=-1,3+H325)+IF(H326-H323=0,2+H325)+IF(H326-H323=1,1+H325)+IF(H326-H323=2,H325)+IF(H326-H323=3,IF(H325-1&gt;0,H325-1,0))+IF(H326-H323=4,IF(H325-2&gt;0,H325-2,0))</f>
        <v>0</v>
      </c>
      <c r="I327" s="127">
        <f t="shared" si="314"/>
        <v>0</v>
      </c>
      <c r="J327" s="127">
        <f t="shared" si="314"/>
        <v>2</v>
      </c>
      <c r="K327" s="127">
        <f t="shared" si="314"/>
        <v>4</v>
      </c>
      <c r="L327" s="127">
        <f t="shared" si="314"/>
        <v>0</v>
      </c>
      <c r="M327" s="127">
        <f t="shared" si="314"/>
        <v>1</v>
      </c>
      <c r="N327" s="127">
        <f t="shared" si="314"/>
        <v>2</v>
      </c>
      <c r="O327" s="128">
        <f t="shared" si="314"/>
        <v>0</v>
      </c>
      <c r="P327" s="129">
        <f>SUM(G327:O327)</f>
        <v>12</v>
      </c>
      <c r="Q327" s="130">
        <f t="shared" ref="Q327:Y327" si="315">IF(Q326-Q323=-1,3+Q325)+IF(Q326-Q323=0,2+Q325)+IF(Q326-Q323=1,1+Q325)+IF(Q326-Q323=2,Q325)+IF(Q326-Q323=3,IF(Q325-1&gt;0,Q325-1,0))+IF(Q326-Q323=4,IF(Q325-2&gt;0,Q325-2,0))</f>
        <v>2</v>
      </c>
      <c r="R327" s="131">
        <f t="shared" si="315"/>
        <v>1</v>
      </c>
      <c r="S327" s="131">
        <f t="shared" si="315"/>
        <v>0</v>
      </c>
      <c r="T327" s="131">
        <f t="shared" si="315"/>
        <v>1</v>
      </c>
      <c r="U327" s="131">
        <f t="shared" si="315"/>
        <v>0</v>
      </c>
      <c r="V327" s="131">
        <f t="shared" si="315"/>
        <v>1</v>
      </c>
      <c r="W327" s="131">
        <f t="shared" si="315"/>
        <v>4</v>
      </c>
      <c r="X327" s="131">
        <f t="shared" si="315"/>
        <v>1</v>
      </c>
      <c r="Y327" s="128">
        <f t="shared" si="315"/>
        <v>1</v>
      </c>
      <c r="Z327" s="129">
        <f>SUM(Q327:Y327)</f>
        <v>11</v>
      </c>
      <c r="AA327" s="132">
        <f>P327+Z327</f>
        <v>23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316">IF(G326-G323=-2,4)+IF(G326-G323=-1,3)+IF(G326-G323=0,2)+IF(G326-G323=1,1)+IF(G326-G323&gt;2,0)</f>
        <v>1</v>
      </c>
      <c r="H328" s="134">
        <f t="shared" si="316"/>
        <v>0</v>
      </c>
      <c r="I328" s="134">
        <f t="shared" si="316"/>
        <v>0</v>
      </c>
      <c r="J328" s="134">
        <f t="shared" si="316"/>
        <v>1</v>
      </c>
      <c r="K328" s="134">
        <f t="shared" si="316"/>
        <v>2</v>
      </c>
      <c r="L328" s="134">
        <f t="shared" si="316"/>
        <v>0</v>
      </c>
      <c r="M328" s="134">
        <f t="shared" si="316"/>
        <v>0</v>
      </c>
      <c r="N328" s="134">
        <f t="shared" si="316"/>
        <v>1</v>
      </c>
      <c r="O328" s="135">
        <f t="shared" si="316"/>
        <v>0</v>
      </c>
      <c r="P328" s="136">
        <f>SUM(G328:O328)</f>
        <v>5</v>
      </c>
      <c r="Q328" s="135">
        <f t="shared" ref="Q328:Y328" si="317">IF(Q326-Q323=-2,4)+IF(Q326-Q323=-1,3)+IF(Q326-Q323=0,2)+IF(Q326-Q323=1,1)+IF(Q326-Q323&gt;2,0)</f>
        <v>0</v>
      </c>
      <c r="R328" s="135">
        <f t="shared" si="317"/>
        <v>0</v>
      </c>
      <c r="S328" s="135">
        <f t="shared" si="317"/>
        <v>0</v>
      </c>
      <c r="T328" s="135">
        <f t="shared" si="317"/>
        <v>0</v>
      </c>
      <c r="U328" s="135">
        <f t="shared" si="317"/>
        <v>0</v>
      </c>
      <c r="V328" s="135">
        <f t="shared" si="317"/>
        <v>0</v>
      </c>
      <c r="W328" s="135">
        <f t="shared" si="317"/>
        <v>2</v>
      </c>
      <c r="X328" s="135">
        <f t="shared" si="317"/>
        <v>0</v>
      </c>
      <c r="Y328" s="135">
        <f t="shared" si="317"/>
        <v>0</v>
      </c>
      <c r="Z328" s="136">
        <f>SUM(Q328:Y328)</f>
        <v>2</v>
      </c>
      <c r="AA328" s="137">
        <f>P328+Z328</f>
        <v>7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1</v>
      </c>
      <c r="H329" s="24">
        <f t="shared" ref="H329:O329" si="318">H326-H323</f>
        <v>3</v>
      </c>
      <c r="I329" s="24">
        <f t="shared" si="318"/>
        <v>4</v>
      </c>
      <c r="J329" s="24">
        <f t="shared" si="318"/>
        <v>1</v>
      </c>
      <c r="K329" s="24">
        <f t="shared" si="318"/>
        <v>0</v>
      </c>
      <c r="L329" s="24">
        <f t="shared" si="318"/>
        <v>3</v>
      </c>
      <c r="M329" s="24">
        <f t="shared" si="318"/>
        <v>2</v>
      </c>
      <c r="N329" s="24">
        <f t="shared" si="318"/>
        <v>1</v>
      </c>
      <c r="O329" s="15">
        <f t="shared" si="318"/>
        <v>3</v>
      </c>
      <c r="P329" s="15"/>
      <c r="Q329" s="15">
        <f t="shared" ref="Q329:Y329" si="319">Q326-Q323</f>
        <v>2</v>
      </c>
      <c r="R329" s="15">
        <f t="shared" si="319"/>
        <v>2</v>
      </c>
      <c r="S329" s="15">
        <f t="shared" si="319"/>
        <v>4</v>
      </c>
      <c r="T329" s="15">
        <f t="shared" si="319"/>
        <v>2</v>
      </c>
      <c r="U329" s="15">
        <f t="shared" si="319"/>
        <v>3</v>
      </c>
      <c r="V329" s="15">
        <f t="shared" si="319"/>
        <v>2</v>
      </c>
      <c r="W329" s="15">
        <f t="shared" si="319"/>
        <v>0</v>
      </c>
      <c r="X329" s="15">
        <f t="shared" si="319"/>
        <v>2</v>
      </c>
      <c r="Y329" s="15">
        <f t="shared" si="319"/>
        <v>2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2</v>
      </c>
      <c r="P332" s="241" t="s">
        <v>86</v>
      </c>
      <c r="Q332" s="241"/>
      <c r="R332" s="241"/>
      <c r="S332" s="241"/>
      <c r="T332" s="241"/>
      <c r="U332" s="141">
        <f>COUNTIF(G329:Y329,"=2")</f>
        <v>7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3</v>
      </c>
      <c r="P333" s="241" t="s">
        <v>89</v>
      </c>
      <c r="Q333" s="241"/>
      <c r="R333" s="241"/>
      <c r="S333" s="241"/>
      <c r="T333" s="241"/>
      <c r="U333" s="144">
        <f>COUNTIF(G329:Y329,"&gt;=3")</f>
        <v>6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2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3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7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6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 t="str">
        <f>C22</f>
        <v>NOTTIN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str">
        <f>INDEX($C$11:$AC$40,MATCH(G342,$C$11:$C$40,0),27)</f>
        <v>H</v>
      </c>
      <c r="Z342" s="75" t="s">
        <v>16</v>
      </c>
      <c r="AA342" s="96">
        <f>$D$3</f>
        <v>44989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29.5</v>
      </c>
      <c r="H343" s="245"/>
      <c r="I343" s="245"/>
      <c r="J343" s="245"/>
      <c r="K343" s="1"/>
      <c r="L343" s="245">
        <f>IF(X342="H",IF($X343="Blancs",$G$3,IF($X343="Jaunes",$G$4,IF($X343="Bleus",$G$5,$G$6))),IF($X343="Blancs",$I$3,IF($X343="Jaunes",$I$4,IF($X343="Bleus",$I$5,$I$6))))</f>
        <v>133</v>
      </c>
      <c r="M343" s="245"/>
      <c r="N343" s="245"/>
      <c r="O343" s="245">
        <f>IF(X342="H",IF($X343="Blancs",$H$3,IF($X343="Jaunes",$H$4,IF($X343="Bleus",$H$5,$H$6))),IF($X343="Blancs",$J$3,IF($X343="Jaunes",$J$4,IF($X343="Bleus",$J$5,$J$6))))</f>
        <v>68.599999999999994</v>
      </c>
      <c r="P343" s="245"/>
      <c r="Q343" s="246">
        <f>ROUND((G343*(L343/113)+(O343-AA346)),0)</f>
        <v>31</v>
      </c>
      <c r="R343" s="246"/>
      <c r="S343" s="246"/>
      <c r="T343" s="246"/>
      <c r="U343" s="1"/>
      <c r="V343" s="266" t="s">
        <v>108</v>
      </c>
      <c r="W343" s="267"/>
      <c r="X343" s="187" t="str">
        <f>INDEX($C$11:$AC$40,MATCH(G342,$C$11:$C$40,0),26)</f>
        <v>Jaunes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320">H$9</f>
        <v>4</v>
      </c>
      <c r="I346" s="103">
        <f t="shared" si="320"/>
        <v>5</v>
      </c>
      <c r="J346" s="103">
        <f t="shared" si="320"/>
        <v>4</v>
      </c>
      <c r="K346" s="103">
        <f t="shared" si="320"/>
        <v>3</v>
      </c>
      <c r="L346" s="103">
        <f t="shared" si="320"/>
        <v>5</v>
      </c>
      <c r="M346" s="103">
        <f t="shared" si="320"/>
        <v>3</v>
      </c>
      <c r="N346" s="103">
        <f t="shared" si="320"/>
        <v>5</v>
      </c>
      <c r="O346" s="103">
        <f t="shared" si="320"/>
        <v>3</v>
      </c>
      <c r="P346" s="104">
        <f>SUM(G346:O346)</f>
        <v>36</v>
      </c>
      <c r="Q346" s="103">
        <f t="shared" ref="Q346:Y346" si="321">Q$9</f>
        <v>4</v>
      </c>
      <c r="R346" s="105">
        <f t="shared" si="321"/>
        <v>4</v>
      </c>
      <c r="S346" s="105">
        <f t="shared" si="321"/>
        <v>3</v>
      </c>
      <c r="T346" s="105">
        <f t="shared" si="321"/>
        <v>5</v>
      </c>
      <c r="U346" s="105">
        <f t="shared" si="321"/>
        <v>3</v>
      </c>
      <c r="V346" s="105">
        <f t="shared" si="321"/>
        <v>4</v>
      </c>
      <c r="W346" s="105">
        <f t="shared" si="321"/>
        <v>4</v>
      </c>
      <c r="X346" s="105">
        <f t="shared" si="321"/>
        <v>5</v>
      </c>
      <c r="Y346" s="106">
        <f t="shared" si="32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322">H$10</f>
        <v>8</v>
      </c>
      <c r="I347" s="108">
        <f t="shared" si="322"/>
        <v>12</v>
      </c>
      <c r="J347" s="108">
        <f t="shared" si="322"/>
        <v>14</v>
      </c>
      <c r="K347" s="108">
        <f t="shared" si="322"/>
        <v>2</v>
      </c>
      <c r="L347" s="108">
        <f t="shared" si="322"/>
        <v>10</v>
      </c>
      <c r="M347" s="108">
        <f t="shared" si="322"/>
        <v>18</v>
      </c>
      <c r="N347" s="108">
        <f t="shared" si="322"/>
        <v>16</v>
      </c>
      <c r="O347" s="109">
        <f t="shared" si="322"/>
        <v>6</v>
      </c>
      <c r="P347" s="110"/>
      <c r="Q347" s="111">
        <f t="shared" ref="Q347:Y347" si="323">Q$10</f>
        <v>1</v>
      </c>
      <c r="R347" s="112">
        <f t="shared" si="323"/>
        <v>9</v>
      </c>
      <c r="S347" s="112">
        <f t="shared" si="323"/>
        <v>11</v>
      </c>
      <c r="T347" s="112">
        <f t="shared" si="323"/>
        <v>5</v>
      </c>
      <c r="U347" s="112">
        <f t="shared" si="323"/>
        <v>17</v>
      </c>
      <c r="V347" s="112">
        <f t="shared" si="323"/>
        <v>15</v>
      </c>
      <c r="W347" s="112">
        <f t="shared" si="323"/>
        <v>3</v>
      </c>
      <c r="X347" s="112">
        <f t="shared" si="323"/>
        <v>13</v>
      </c>
      <c r="Y347" s="109">
        <f t="shared" si="32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>
        <f>IF($Q343&lt;=18,IF(G347&lt;=$Q343,1,0),IF($Q343&lt;=36,IF(G347&lt;=($Q343-18),2,1),IF($Q343&lt;=54,IF(G347&lt;=($Q343-36),3,2),IF($Q343&gt;54,IF(G347&lt;=($Q343-54),4,3)))))</f>
        <v>2</v>
      </c>
      <c r="H348" s="115">
        <f t="shared" ref="H348" si="324">IF($Q343&lt;=18,IF(H347&lt;=$Q343,1,0),IF($Q343&lt;=36,IF(H347&lt;=($Q343-18),2,1),IF($Q343&lt;=54,IF(H347&lt;=($Q343-36),3,2),IF($Q343&gt;54,IF(H347&lt;=($Q343-54),4,3)))))</f>
        <v>2</v>
      </c>
      <c r="I348" s="115">
        <f t="shared" ref="I348" si="325">IF($Q343&lt;=18,IF(I347&lt;=$Q343,1,0),IF($Q343&lt;=36,IF(I347&lt;=($Q343-18),2,1),IF($Q343&lt;=54,IF(I347&lt;=($Q343-36),3,2),IF($Q343&gt;54,IF(I347&lt;=($Q343-54),4,3)))))</f>
        <v>2</v>
      </c>
      <c r="J348" s="115">
        <f t="shared" ref="J348" si="326">IF($Q343&lt;=18,IF(J347&lt;=$Q343,1,0),IF($Q343&lt;=36,IF(J347&lt;=($Q343-18),2,1),IF($Q343&lt;=54,IF(J347&lt;=($Q343-36),3,2),IF($Q343&gt;54,IF(J347&lt;=($Q343-54),4,3)))))</f>
        <v>1</v>
      </c>
      <c r="K348" s="115">
        <f t="shared" ref="K348" si="327">IF($Q343&lt;=18,IF(K347&lt;=$Q343,1,0),IF($Q343&lt;=36,IF(K347&lt;=($Q343-18),2,1),IF($Q343&lt;=54,IF(K347&lt;=($Q343-36),3,2),IF($Q343&gt;54,IF(K347&lt;=($Q343-54),4,3)))))</f>
        <v>2</v>
      </c>
      <c r="L348" s="115">
        <f t="shared" ref="L348" si="328">IF($Q343&lt;=18,IF(L347&lt;=$Q343,1,0),IF($Q343&lt;=36,IF(L347&lt;=($Q343-18),2,1),IF($Q343&lt;=54,IF(L347&lt;=($Q343-36),3,2),IF($Q343&gt;54,IF(L347&lt;=($Q343-54),4,3)))))</f>
        <v>2</v>
      </c>
      <c r="M348" s="115">
        <f t="shared" ref="M348" si="329">IF($Q343&lt;=18,IF(M347&lt;=$Q343,1,0),IF($Q343&lt;=36,IF(M347&lt;=($Q343-18),2,1),IF($Q343&lt;=54,IF(M347&lt;=($Q343-36),3,2),IF($Q343&gt;54,IF(M347&lt;=($Q343-54),4,3)))))</f>
        <v>1</v>
      </c>
      <c r="N348" s="115">
        <f t="shared" ref="N348" si="330">IF($Q343&lt;=18,IF(N347&lt;=$Q343,1,0),IF($Q343&lt;=36,IF(N347&lt;=($Q343-18),2,1),IF($Q343&lt;=54,IF(N347&lt;=($Q343-36),3,2),IF($Q343&gt;54,IF(N347&lt;=($Q343-54),4,3)))))</f>
        <v>1</v>
      </c>
      <c r="O348" s="116">
        <f t="shared" ref="O348" si="331">IF($Q343&lt;=18,IF(O347&lt;=$Q343,1,0),IF($Q343&lt;=36,IF(O347&lt;=($Q343-18),2,1),IF($Q343&lt;=54,IF(O347&lt;=($Q343-36),3,2),IF($Q343&gt;54,IF(O347&lt;=($Q343-54),4,3)))))</f>
        <v>2</v>
      </c>
      <c r="P348" s="117">
        <f>SUM(G348:O348)</f>
        <v>15</v>
      </c>
      <c r="Q348" s="116">
        <f t="shared" ref="Q348" si="332">IF($Q343&lt;=18,IF(Q347&lt;=$Q343,1,0),IF($Q343&lt;=36,IF(Q347&lt;=($Q343-18),2,1),IF($Q343&lt;=54,IF(Q347&lt;=($Q343-36),3,2),IF($Q343&gt;54,IF(Q347&lt;=($Q343-54),4,3)))))</f>
        <v>2</v>
      </c>
      <c r="R348" s="116">
        <f t="shared" ref="R348" si="333">IF($Q343&lt;=18,IF(R347&lt;=$Q343,1,0),IF($Q343&lt;=36,IF(R347&lt;=($Q343-18),2,1),IF($Q343&lt;=54,IF(R347&lt;=($Q343-36),3,2),IF($Q343&gt;54,IF(R347&lt;=($Q343-54),4,3)))))</f>
        <v>2</v>
      </c>
      <c r="S348" s="116">
        <f t="shared" ref="S348" si="334">IF($Q343&lt;=18,IF(S347&lt;=$Q343,1,0),IF($Q343&lt;=36,IF(S347&lt;=($Q343-18),2,1),IF($Q343&lt;=54,IF(S347&lt;=($Q343-36),3,2),IF($Q343&gt;54,IF(S347&lt;=($Q343-54),4,3)))))</f>
        <v>2</v>
      </c>
      <c r="T348" s="116">
        <f t="shared" ref="T348" si="335">IF($Q343&lt;=18,IF(T347&lt;=$Q343,1,0),IF($Q343&lt;=36,IF(T347&lt;=($Q343-18),2,1),IF($Q343&lt;=54,IF(T347&lt;=($Q343-36),3,2),IF($Q343&gt;54,IF(T347&lt;=($Q343-54),4,3)))))</f>
        <v>2</v>
      </c>
      <c r="U348" s="116">
        <f t="shared" ref="U348" si="336">IF($Q343&lt;=18,IF(U347&lt;=$Q343,1,0),IF($Q343&lt;=36,IF(U347&lt;=($Q343-18),2,1),IF($Q343&lt;=54,IF(U347&lt;=($Q343-36),3,2),IF($Q343&gt;54,IF(U347&lt;=($Q343-54),4,3)))))</f>
        <v>1</v>
      </c>
      <c r="V348" s="116">
        <f t="shared" ref="V348" si="337">IF($Q343&lt;=18,IF(V347&lt;=$Q343,1,0),IF($Q343&lt;=36,IF(V347&lt;=($Q343-18),2,1),IF($Q343&lt;=54,IF(V347&lt;=($Q343-36),3,2),IF($Q343&gt;54,IF(V347&lt;=($Q343-54),4,3)))))</f>
        <v>1</v>
      </c>
      <c r="W348" s="116">
        <f t="shared" ref="W348" si="338">IF($Q343&lt;=18,IF(W347&lt;=$Q343,1,0),IF($Q343&lt;=36,IF(W347&lt;=($Q343-18),2,1),IF($Q343&lt;=54,IF(W347&lt;=($Q343-36),3,2),IF($Q343&gt;54,IF(W347&lt;=($Q343-54),4,3)))))</f>
        <v>2</v>
      </c>
      <c r="X348" s="116">
        <f t="shared" ref="X348" si="339">IF($Q343&lt;=18,IF(X347&lt;=$Q343,1,0),IF($Q343&lt;=36,IF(X347&lt;=($Q343-18),2,1),IF($Q343&lt;=54,IF(X347&lt;=($Q343-36),3,2),IF($Q343&gt;54,IF(X347&lt;=($Q343-54),4,3)))))</f>
        <v>2</v>
      </c>
      <c r="Y348" s="116">
        <f t="shared" ref="Y348" si="340">IF($Q343&lt;=18,IF(Y347&lt;=$Q343,1,0),IF($Q343&lt;=36,IF(Y347&lt;=($Q343-18),2,1),IF($Q343&lt;=54,IF(Y347&lt;=($Q343-36),3,2),IF($Q343&gt;54,IF(Y347&lt;=($Q343-54),4,3)))))</f>
        <v>2</v>
      </c>
      <c r="Z348" s="118">
        <f>SUM(Q348:Y348)</f>
        <v>16</v>
      </c>
      <c r="AA348" s="119">
        <f>P348+Z348</f>
        <v>31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341">G22</f>
        <v>6</v>
      </c>
      <c r="H349" s="121">
        <f t="shared" si="341"/>
        <v>6</v>
      </c>
      <c r="I349" s="121">
        <f t="shared" si="341"/>
        <v>6</v>
      </c>
      <c r="J349" s="121">
        <f t="shared" si="341"/>
        <v>6</v>
      </c>
      <c r="K349" s="121">
        <f t="shared" si="341"/>
        <v>5</v>
      </c>
      <c r="L349" s="121">
        <f t="shared" si="341"/>
        <v>7</v>
      </c>
      <c r="M349" s="121">
        <f t="shared" si="341"/>
        <v>5</v>
      </c>
      <c r="N349" s="121">
        <f t="shared" si="341"/>
        <v>7</v>
      </c>
      <c r="O349" s="121">
        <f t="shared" si="341"/>
        <v>6</v>
      </c>
      <c r="P349" s="122">
        <f>SUM(G349:O349)</f>
        <v>54</v>
      </c>
      <c r="Q349" s="123">
        <f t="shared" ref="Q349:Y349" si="342">Q22</f>
        <v>6</v>
      </c>
      <c r="R349" s="121">
        <f t="shared" si="342"/>
        <v>6</v>
      </c>
      <c r="S349" s="121">
        <f t="shared" si="342"/>
        <v>5</v>
      </c>
      <c r="T349" s="121">
        <f t="shared" si="342"/>
        <v>6</v>
      </c>
      <c r="U349" s="121">
        <f t="shared" si="342"/>
        <v>5</v>
      </c>
      <c r="V349" s="121">
        <f t="shared" si="342"/>
        <v>6</v>
      </c>
      <c r="W349" s="121">
        <f t="shared" si="342"/>
        <v>6</v>
      </c>
      <c r="X349" s="121">
        <f t="shared" si="342"/>
        <v>10</v>
      </c>
      <c r="Y349" s="124">
        <f t="shared" si="342"/>
        <v>6</v>
      </c>
      <c r="Z349" s="122">
        <f>SUM(Q349:Y349)</f>
        <v>56</v>
      </c>
      <c r="AA349" s="125">
        <f>P349+Z349</f>
        <v>110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2</v>
      </c>
      <c r="H350" s="127">
        <f t="shared" ref="H350:O350" si="343">IF(H349-H346=-1,3+H348)+IF(H349-H346=0,2+H348)+IF(H349-H346=1,1+H348)+IF(H349-H346=2,H348)+IF(H349-H346=3,IF(H348-1&gt;0,H348-1,0))+IF(H349-H346=4,IF(H348-2&gt;0,H348-2,0))</f>
        <v>2</v>
      </c>
      <c r="I350" s="127">
        <f t="shared" si="343"/>
        <v>3</v>
      </c>
      <c r="J350" s="127">
        <f t="shared" si="343"/>
        <v>1</v>
      </c>
      <c r="K350" s="127">
        <f t="shared" si="343"/>
        <v>2</v>
      </c>
      <c r="L350" s="127">
        <f t="shared" si="343"/>
        <v>2</v>
      </c>
      <c r="M350" s="127">
        <f t="shared" si="343"/>
        <v>1</v>
      </c>
      <c r="N350" s="127">
        <f t="shared" si="343"/>
        <v>1</v>
      </c>
      <c r="O350" s="128">
        <f t="shared" si="343"/>
        <v>1</v>
      </c>
      <c r="P350" s="129">
        <f>SUM(G350:O350)</f>
        <v>15</v>
      </c>
      <c r="Q350" s="130">
        <f t="shared" ref="Q350:Y350" si="344">IF(Q349-Q346=-1,3+Q348)+IF(Q349-Q346=0,2+Q348)+IF(Q349-Q346=1,1+Q348)+IF(Q349-Q346=2,Q348)+IF(Q349-Q346=3,IF(Q348-1&gt;0,Q348-1,0))+IF(Q349-Q346=4,IF(Q348-2&gt;0,Q348-2,0))</f>
        <v>2</v>
      </c>
      <c r="R350" s="131">
        <f t="shared" si="344"/>
        <v>2</v>
      </c>
      <c r="S350" s="131">
        <f t="shared" si="344"/>
        <v>2</v>
      </c>
      <c r="T350" s="131">
        <f t="shared" si="344"/>
        <v>3</v>
      </c>
      <c r="U350" s="131">
        <f t="shared" si="344"/>
        <v>1</v>
      </c>
      <c r="V350" s="131">
        <f t="shared" si="344"/>
        <v>1</v>
      </c>
      <c r="W350" s="131">
        <f t="shared" si="344"/>
        <v>2</v>
      </c>
      <c r="X350" s="131">
        <f t="shared" si="344"/>
        <v>0</v>
      </c>
      <c r="Y350" s="128">
        <f t="shared" si="344"/>
        <v>2</v>
      </c>
      <c r="Z350" s="129">
        <f>SUM(Q350:Y350)</f>
        <v>15</v>
      </c>
      <c r="AA350" s="132">
        <f>P350+Z350</f>
        <v>30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345">IF(G349-G346=-2,4)+IF(G349-G346=-1,3)+IF(G349-G346=0,2)+IF(G349-G346=1,1)+IF(G349-G346&gt;2,0)</f>
        <v>0</v>
      </c>
      <c r="H351" s="134">
        <f t="shared" si="345"/>
        <v>0</v>
      </c>
      <c r="I351" s="134">
        <f t="shared" si="345"/>
        <v>1</v>
      </c>
      <c r="J351" s="134">
        <f t="shared" si="345"/>
        <v>0</v>
      </c>
      <c r="K351" s="134">
        <f t="shared" si="345"/>
        <v>0</v>
      </c>
      <c r="L351" s="134">
        <f t="shared" si="345"/>
        <v>0</v>
      </c>
      <c r="M351" s="134">
        <f t="shared" si="345"/>
        <v>0</v>
      </c>
      <c r="N351" s="134">
        <f t="shared" si="345"/>
        <v>0</v>
      </c>
      <c r="O351" s="135">
        <f t="shared" si="345"/>
        <v>0</v>
      </c>
      <c r="P351" s="136">
        <f>SUM(G351:O351)</f>
        <v>1</v>
      </c>
      <c r="Q351" s="135">
        <f t="shared" ref="Q351:Y351" si="346">IF(Q349-Q346=-2,4)+IF(Q349-Q346=-1,3)+IF(Q349-Q346=0,2)+IF(Q349-Q346=1,1)+IF(Q349-Q346&gt;2,0)</f>
        <v>0</v>
      </c>
      <c r="R351" s="135">
        <f t="shared" si="346"/>
        <v>0</v>
      </c>
      <c r="S351" s="135">
        <f t="shared" si="346"/>
        <v>0</v>
      </c>
      <c r="T351" s="135">
        <f t="shared" si="346"/>
        <v>1</v>
      </c>
      <c r="U351" s="135">
        <f t="shared" si="346"/>
        <v>0</v>
      </c>
      <c r="V351" s="135">
        <f t="shared" si="346"/>
        <v>0</v>
      </c>
      <c r="W351" s="135">
        <f t="shared" si="346"/>
        <v>0</v>
      </c>
      <c r="X351" s="135">
        <f t="shared" si="346"/>
        <v>0</v>
      </c>
      <c r="Y351" s="135">
        <f t="shared" si="346"/>
        <v>0</v>
      </c>
      <c r="Z351" s="136">
        <f>SUM(Q351:Y351)</f>
        <v>1</v>
      </c>
      <c r="AA351" s="137">
        <f>P351+Z351</f>
        <v>2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2</v>
      </c>
      <c r="H352" s="24">
        <f t="shared" ref="H352:O352" si="347">H349-H346</f>
        <v>2</v>
      </c>
      <c r="I352" s="24">
        <f t="shared" si="347"/>
        <v>1</v>
      </c>
      <c r="J352" s="24">
        <f t="shared" si="347"/>
        <v>2</v>
      </c>
      <c r="K352" s="24">
        <f t="shared" si="347"/>
        <v>2</v>
      </c>
      <c r="L352" s="24">
        <f t="shared" si="347"/>
        <v>2</v>
      </c>
      <c r="M352" s="24">
        <f t="shared" si="347"/>
        <v>2</v>
      </c>
      <c r="N352" s="24">
        <f t="shared" si="347"/>
        <v>2</v>
      </c>
      <c r="O352" s="15">
        <f t="shared" si="347"/>
        <v>3</v>
      </c>
      <c r="P352" s="15"/>
      <c r="Q352" s="15">
        <f t="shared" ref="Q352:Y352" si="348">Q349-Q346</f>
        <v>2</v>
      </c>
      <c r="R352" s="15">
        <f t="shared" si="348"/>
        <v>2</v>
      </c>
      <c r="S352" s="15">
        <f t="shared" si="348"/>
        <v>2</v>
      </c>
      <c r="T352" s="15">
        <f t="shared" si="348"/>
        <v>1</v>
      </c>
      <c r="U352" s="15">
        <f t="shared" si="348"/>
        <v>2</v>
      </c>
      <c r="V352" s="15">
        <f t="shared" si="348"/>
        <v>2</v>
      </c>
      <c r="W352" s="15">
        <f t="shared" si="348"/>
        <v>2</v>
      </c>
      <c r="X352" s="15">
        <f t="shared" si="348"/>
        <v>5</v>
      </c>
      <c r="Y352" s="15">
        <f t="shared" si="348"/>
        <v>2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14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2</v>
      </c>
      <c r="P356" s="241" t="s">
        <v>89</v>
      </c>
      <c r="Q356" s="241"/>
      <c r="R356" s="241"/>
      <c r="S356" s="241"/>
      <c r="T356" s="241"/>
      <c r="U356" s="144">
        <f>COUNTIF(G352:Y352,"&gt;=3")</f>
        <v>2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2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14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2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 t="str">
        <f>C23</f>
        <v>CHRETIEN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str">
        <f>INDEX($C$11:$AC$40,MATCH(G365,$C$11:$C$40,0),27)</f>
        <v>H</v>
      </c>
      <c r="Z365" s="75" t="s">
        <v>16</v>
      </c>
      <c r="AA365" s="96">
        <f>$D$3</f>
        <v>44989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19.899999999999999</v>
      </c>
      <c r="H366" s="245"/>
      <c r="I366" s="245"/>
      <c r="J366" s="245"/>
      <c r="K366" s="1"/>
      <c r="L366" s="245">
        <f>IF(X365="H",IF($X366="Blancs",$G$3,IF($X366="Jaunes",$G$4,IF($X366="Bleus",$G$5,$G$6))),IF($X366="Blancs",$I$3,IF($X366="Jaunes",$I$4,IF($X366="Bleus",$I$5,$I$6))))</f>
        <v>133</v>
      </c>
      <c r="M366" s="245"/>
      <c r="N366" s="245"/>
      <c r="O366" s="245">
        <f>IF(X365="H",IF($X366="Blancs",$H$3,IF($X366="Jaunes",$H$4,IF($X366="Bleus",$H$5,$H$6))),IF($X366="Blancs",$J$3,IF($X366="Jaunes",$J$4,IF($X366="Bleus",$J$5,$J$6))))</f>
        <v>68.599999999999994</v>
      </c>
      <c r="P366" s="245"/>
      <c r="Q366" s="246">
        <f>ROUND((G366*(L366/113)+(O366-AA369)),0)</f>
        <v>20</v>
      </c>
      <c r="R366" s="246"/>
      <c r="S366" s="246"/>
      <c r="T366" s="246"/>
      <c r="U366" s="1"/>
      <c r="V366" s="266" t="s">
        <v>108</v>
      </c>
      <c r="W366" s="267"/>
      <c r="X366" s="187" t="str">
        <f>INDEX($C$11:$AC$40,MATCH(G365,$C$11:$C$40,0),26)</f>
        <v>Jaunes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349">H$9</f>
        <v>4</v>
      </c>
      <c r="I369" s="103">
        <f t="shared" si="349"/>
        <v>5</v>
      </c>
      <c r="J369" s="103">
        <f t="shared" si="349"/>
        <v>4</v>
      </c>
      <c r="K369" s="103">
        <f t="shared" si="349"/>
        <v>3</v>
      </c>
      <c r="L369" s="103">
        <f t="shared" si="349"/>
        <v>5</v>
      </c>
      <c r="M369" s="103">
        <f t="shared" si="349"/>
        <v>3</v>
      </c>
      <c r="N369" s="103">
        <f t="shared" si="349"/>
        <v>5</v>
      </c>
      <c r="O369" s="103">
        <f t="shared" si="349"/>
        <v>3</v>
      </c>
      <c r="P369" s="104">
        <f>SUM(G369:O369)</f>
        <v>36</v>
      </c>
      <c r="Q369" s="103">
        <f t="shared" ref="Q369:Y369" si="350">Q$9</f>
        <v>4</v>
      </c>
      <c r="R369" s="105">
        <f t="shared" si="350"/>
        <v>4</v>
      </c>
      <c r="S369" s="105">
        <f t="shared" si="350"/>
        <v>3</v>
      </c>
      <c r="T369" s="105">
        <f t="shared" si="350"/>
        <v>5</v>
      </c>
      <c r="U369" s="105">
        <f t="shared" si="350"/>
        <v>3</v>
      </c>
      <c r="V369" s="105">
        <f t="shared" si="350"/>
        <v>4</v>
      </c>
      <c r="W369" s="105">
        <f t="shared" si="350"/>
        <v>4</v>
      </c>
      <c r="X369" s="105">
        <f t="shared" si="350"/>
        <v>5</v>
      </c>
      <c r="Y369" s="106">
        <f t="shared" si="350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351">H$10</f>
        <v>8</v>
      </c>
      <c r="I370" s="108">
        <f t="shared" si="351"/>
        <v>12</v>
      </c>
      <c r="J370" s="108">
        <f t="shared" si="351"/>
        <v>14</v>
      </c>
      <c r="K370" s="108">
        <f t="shared" si="351"/>
        <v>2</v>
      </c>
      <c r="L370" s="108">
        <f t="shared" si="351"/>
        <v>10</v>
      </c>
      <c r="M370" s="108">
        <f t="shared" si="351"/>
        <v>18</v>
      </c>
      <c r="N370" s="108">
        <f t="shared" si="351"/>
        <v>16</v>
      </c>
      <c r="O370" s="109">
        <f t="shared" si="351"/>
        <v>6</v>
      </c>
      <c r="P370" s="110"/>
      <c r="Q370" s="111">
        <f t="shared" ref="Q370:Y370" si="352">Q$10</f>
        <v>1</v>
      </c>
      <c r="R370" s="112">
        <f t="shared" si="352"/>
        <v>9</v>
      </c>
      <c r="S370" s="112">
        <f t="shared" si="352"/>
        <v>11</v>
      </c>
      <c r="T370" s="112">
        <f t="shared" si="352"/>
        <v>5</v>
      </c>
      <c r="U370" s="112">
        <f t="shared" si="352"/>
        <v>17</v>
      </c>
      <c r="V370" s="112">
        <f t="shared" si="352"/>
        <v>15</v>
      </c>
      <c r="W370" s="112">
        <f t="shared" si="352"/>
        <v>3</v>
      </c>
      <c r="X370" s="112">
        <f t="shared" si="352"/>
        <v>13</v>
      </c>
      <c r="Y370" s="109">
        <f t="shared" si="352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>
        <f>IF($Q366&lt;=18,IF(G370&lt;=$Q366,1,0),IF($Q366&lt;=36,IF(G370&lt;=($Q366-18),2,1),IF($Q366&lt;=54,IF(G370&lt;=($Q366-36),3,2),IF($Q366&gt;54,IF(G370&lt;=($Q366-54),4,3)))))</f>
        <v>1</v>
      </c>
      <c r="H371" s="115">
        <f t="shared" ref="H371" si="353">IF($Q366&lt;=18,IF(H370&lt;=$Q366,1,0),IF($Q366&lt;=36,IF(H370&lt;=($Q366-18),2,1),IF($Q366&lt;=54,IF(H370&lt;=($Q366-36),3,2),IF($Q366&gt;54,IF(H370&lt;=($Q366-54),4,3)))))</f>
        <v>1</v>
      </c>
      <c r="I371" s="115">
        <f t="shared" ref="I371" si="354">IF($Q366&lt;=18,IF(I370&lt;=$Q366,1,0),IF($Q366&lt;=36,IF(I370&lt;=($Q366-18),2,1),IF($Q366&lt;=54,IF(I370&lt;=($Q366-36),3,2),IF($Q366&gt;54,IF(I370&lt;=($Q366-54),4,3)))))</f>
        <v>1</v>
      </c>
      <c r="J371" s="115">
        <f t="shared" ref="J371" si="355">IF($Q366&lt;=18,IF(J370&lt;=$Q366,1,0),IF($Q366&lt;=36,IF(J370&lt;=($Q366-18),2,1),IF($Q366&lt;=54,IF(J370&lt;=($Q366-36),3,2),IF($Q366&gt;54,IF(J370&lt;=($Q366-54),4,3)))))</f>
        <v>1</v>
      </c>
      <c r="K371" s="115">
        <f t="shared" ref="K371" si="356">IF($Q366&lt;=18,IF(K370&lt;=$Q366,1,0),IF($Q366&lt;=36,IF(K370&lt;=($Q366-18),2,1),IF($Q366&lt;=54,IF(K370&lt;=($Q366-36),3,2),IF($Q366&gt;54,IF(K370&lt;=($Q366-54),4,3)))))</f>
        <v>2</v>
      </c>
      <c r="L371" s="115">
        <f t="shared" ref="L371" si="357">IF($Q366&lt;=18,IF(L370&lt;=$Q366,1,0),IF($Q366&lt;=36,IF(L370&lt;=($Q366-18),2,1),IF($Q366&lt;=54,IF(L370&lt;=($Q366-36),3,2),IF($Q366&gt;54,IF(L370&lt;=($Q366-54),4,3)))))</f>
        <v>1</v>
      </c>
      <c r="M371" s="115">
        <f t="shared" ref="M371" si="358">IF($Q366&lt;=18,IF(M370&lt;=$Q366,1,0),IF($Q366&lt;=36,IF(M370&lt;=($Q366-18),2,1),IF($Q366&lt;=54,IF(M370&lt;=($Q366-36),3,2),IF($Q366&gt;54,IF(M370&lt;=($Q366-54),4,3)))))</f>
        <v>1</v>
      </c>
      <c r="N371" s="115">
        <f t="shared" ref="N371" si="359">IF($Q366&lt;=18,IF(N370&lt;=$Q366,1,0),IF($Q366&lt;=36,IF(N370&lt;=($Q366-18),2,1),IF($Q366&lt;=54,IF(N370&lt;=($Q366-36),3,2),IF($Q366&gt;54,IF(N370&lt;=($Q366-54),4,3)))))</f>
        <v>1</v>
      </c>
      <c r="O371" s="116">
        <f t="shared" ref="O371" si="360">IF($Q366&lt;=18,IF(O370&lt;=$Q366,1,0),IF($Q366&lt;=36,IF(O370&lt;=($Q366-18),2,1),IF($Q366&lt;=54,IF(O370&lt;=($Q366-36),3,2),IF($Q366&gt;54,IF(O370&lt;=($Q366-54),4,3)))))</f>
        <v>1</v>
      </c>
      <c r="P371" s="117">
        <f>SUM(G371:O371)</f>
        <v>10</v>
      </c>
      <c r="Q371" s="116">
        <f t="shared" ref="Q371" si="361">IF($Q366&lt;=18,IF(Q370&lt;=$Q366,1,0),IF($Q366&lt;=36,IF(Q370&lt;=($Q366-18),2,1),IF($Q366&lt;=54,IF(Q370&lt;=($Q366-36),3,2),IF($Q366&gt;54,IF(Q370&lt;=($Q366-54),4,3)))))</f>
        <v>2</v>
      </c>
      <c r="R371" s="116">
        <f t="shared" ref="R371" si="362">IF($Q366&lt;=18,IF(R370&lt;=$Q366,1,0),IF($Q366&lt;=36,IF(R370&lt;=($Q366-18),2,1),IF($Q366&lt;=54,IF(R370&lt;=($Q366-36),3,2),IF($Q366&gt;54,IF(R370&lt;=($Q366-54),4,3)))))</f>
        <v>1</v>
      </c>
      <c r="S371" s="116">
        <f t="shared" ref="S371" si="363">IF($Q366&lt;=18,IF(S370&lt;=$Q366,1,0),IF($Q366&lt;=36,IF(S370&lt;=($Q366-18),2,1),IF($Q366&lt;=54,IF(S370&lt;=($Q366-36),3,2),IF($Q366&gt;54,IF(S370&lt;=($Q366-54),4,3)))))</f>
        <v>1</v>
      </c>
      <c r="T371" s="116">
        <f t="shared" ref="T371" si="364">IF($Q366&lt;=18,IF(T370&lt;=$Q366,1,0),IF($Q366&lt;=36,IF(T370&lt;=($Q366-18),2,1),IF($Q366&lt;=54,IF(T370&lt;=($Q366-36),3,2),IF($Q366&gt;54,IF(T370&lt;=($Q366-54),4,3)))))</f>
        <v>1</v>
      </c>
      <c r="U371" s="116">
        <f t="shared" ref="U371" si="365">IF($Q366&lt;=18,IF(U370&lt;=$Q366,1,0),IF($Q366&lt;=36,IF(U370&lt;=($Q366-18),2,1),IF($Q366&lt;=54,IF(U370&lt;=($Q366-36),3,2),IF($Q366&gt;54,IF(U370&lt;=($Q366-54),4,3)))))</f>
        <v>1</v>
      </c>
      <c r="V371" s="116">
        <f t="shared" ref="V371" si="366">IF($Q366&lt;=18,IF(V370&lt;=$Q366,1,0),IF($Q366&lt;=36,IF(V370&lt;=($Q366-18),2,1),IF($Q366&lt;=54,IF(V370&lt;=($Q366-36),3,2),IF($Q366&gt;54,IF(V370&lt;=($Q366-54),4,3)))))</f>
        <v>1</v>
      </c>
      <c r="W371" s="116">
        <f t="shared" ref="W371" si="367">IF($Q366&lt;=18,IF(W370&lt;=$Q366,1,0),IF($Q366&lt;=36,IF(W370&lt;=($Q366-18),2,1),IF($Q366&lt;=54,IF(W370&lt;=($Q366-36),3,2),IF($Q366&gt;54,IF(W370&lt;=($Q366-54),4,3)))))</f>
        <v>1</v>
      </c>
      <c r="X371" s="116">
        <f t="shared" ref="X371" si="368">IF($Q366&lt;=18,IF(X370&lt;=$Q366,1,0),IF($Q366&lt;=36,IF(X370&lt;=($Q366-18),2,1),IF($Q366&lt;=54,IF(X370&lt;=($Q366-36),3,2),IF($Q366&gt;54,IF(X370&lt;=($Q366-54),4,3)))))</f>
        <v>1</v>
      </c>
      <c r="Y371" s="116">
        <f t="shared" ref="Y371" si="369">IF($Q366&lt;=18,IF(Y370&lt;=$Q366,1,0),IF($Q366&lt;=36,IF(Y370&lt;=($Q366-18),2,1),IF($Q366&lt;=54,IF(Y370&lt;=($Q366-36),3,2),IF($Q366&gt;54,IF(Y370&lt;=($Q366-54),4,3)))))</f>
        <v>1</v>
      </c>
      <c r="Z371" s="118">
        <f>SUM(Q371:Y371)</f>
        <v>10</v>
      </c>
      <c r="AA371" s="119">
        <f>P371+Z371</f>
        <v>20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370">G23</f>
        <v>7</v>
      </c>
      <c r="H372" s="121">
        <f t="shared" si="370"/>
        <v>6</v>
      </c>
      <c r="I372" s="121">
        <f t="shared" si="370"/>
        <v>7</v>
      </c>
      <c r="J372" s="121">
        <f t="shared" si="370"/>
        <v>4</v>
      </c>
      <c r="K372" s="121">
        <f t="shared" si="370"/>
        <v>4</v>
      </c>
      <c r="L372" s="121">
        <f t="shared" si="370"/>
        <v>6</v>
      </c>
      <c r="M372" s="121">
        <f t="shared" si="370"/>
        <v>6</v>
      </c>
      <c r="N372" s="121">
        <f t="shared" si="370"/>
        <v>6</v>
      </c>
      <c r="O372" s="121">
        <f t="shared" si="370"/>
        <v>4</v>
      </c>
      <c r="P372" s="122">
        <f>SUM(G372:O372)</f>
        <v>50</v>
      </c>
      <c r="Q372" s="123">
        <f t="shared" ref="Q372:Y372" si="371">Q23</f>
        <v>6</v>
      </c>
      <c r="R372" s="121">
        <f t="shared" si="371"/>
        <v>9</v>
      </c>
      <c r="S372" s="121">
        <f t="shared" si="371"/>
        <v>6</v>
      </c>
      <c r="T372" s="121">
        <f t="shared" si="371"/>
        <v>5</v>
      </c>
      <c r="U372" s="121">
        <f t="shared" si="371"/>
        <v>8</v>
      </c>
      <c r="V372" s="121">
        <f t="shared" si="371"/>
        <v>7</v>
      </c>
      <c r="W372" s="121">
        <f t="shared" si="371"/>
        <v>4</v>
      </c>
      <c r="X372" s="121">
        <f t="shared" si="371"/>
        <v>7</v>
      </c>
      <c r="Y372" s="124">
        <f t="shared" si="371"/>
        <v>9</v>
      </c>
      <c r="Z372" s="122">
        <f>SUM(Q372:Y372)</f>
        <v>61</v>
      </c>
      <c r="AA372" s="125">
        <f>P372+Z372</f>
        <v>111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372">IF(H372-H369=-1,3+H371)+IF(H372-H369=0,2+H371)+IF(H372-H369=1,1+H371)+IF(H372-H369=2,H371)+IF(H372-H369=3,IF(H371-1&gt;0,H371-1,0))+IF(H372-H369=4,IF(H371-2&gt;0,H371-2,0))</f>
        <v>1</v>
      </c>
      <c r="I373" s="127">
        <f t="shared" si="372"/>
        <v>1</v>
      </c>
      <c r="J373" s="127">
        <f t="shared" si="372"/>
        <v>3</v>
      </c>
      <c r="K373" s="127">
        <f t="shared" si="372"/>
        <v>3</v>
      </c>
      <c r="L373" s="127">
        <f t="shared" si="372"/>
        <v>2</v>
      </c>
      <c r="M373" s="127">
        <f t="shared" si="372"/>
        <v>0</v>
      </c>
      <c r="N373" s="127">
        <f t="shared" si="372"/>
        <v>2</v>
      </c>
      <c r="O373" s="128">
        <f t="shared" si="372"/>
        <v>2</v>
      </c>
      <c r="P373" s="129">
        <f>SUM(G373:O373)</f>
        <v>14</v>
      </c>
      <c r="Q373" s="130">
        <f t="shared" ref="Q373:Y373" si="373">IF(Q372-Q369=-1,3+Q371)+IF(Q372-Q369=0,2+Q371)+IF(Q372-Q369=1,1+Q371)+IF(Q372-Q369=2,Q371)+IF(Q372-Q369=3,IF(Q371-1&gt;0,Q371-1,0))+IF(Q372-Q369=4,IF(Q371-2&gt;0,Q371-2,0))</f>
        <v>2</v>
      </c>
      <c r="R373" s="131">
        <f t="shared" si="373"/>
        <v>0</v>
      </c>
      <c r="S373" s="131">
        <f t="shared" si="373"/>
        <v>0</v>
      </c>
      <c r="T373" s="131">
        <f t="shared" si="373"/>
        <v>3</v>
      </c>
      <c r="U373" s="131">
        <f t="shared" si="373"/>
        <v>0</v>
      </c>
      <c r="V373" s="131">
        <f t="shared" si="373"/>
        <v>0</v>
      </c>
      <c r="W373" s="131">
        <f t="shared" si="373"/>
        <v>3</v>
      </c>
      <c r="X373" s="131">
        <f t="shared" si="373"/>
        <v>1</v>
      </c>
      <c r="Y373" s="128">
        <f t="shared" si="373"/>
        <v>0</v>
      </c>
      <c r="Z373" s="129">
        <f>SUM(Q373:Y373)</f>
        <v>9</v>
      </c>
      <c r="AA373" s="132">
        <f>P373+Z373</f>
        <v>23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374">IF(G372-G369=-2,4)+IF(G372-G369=-1,3)+IF(G372-G369=0,2)+IF(G372-G369=1,1)+IF(G372-G369&gt;2,0)</f>
        <v>0</v>
      </c>
      <c r="H374" s="134">
        <f t="shared" si="374"/>
        <v>0</v>
      </c>
      <c r="I374" s="134">
        <f t="shared" si="374"/>
        <v>0</v>
      </c>
      <c r="J374" s="134">
        <f t="shared" si="374"/>
        <v>2</v>
      </c>
      <c r="K374" s="134">
        <f t="shared" si="374"/>
        <v>1</v>
      </c>
      <c r="L374" s="134">
        <f t="shared" si="374"/>
        <v>1</v>
      </c>
      <c r="M374" s="134">
        <f t="shared" si="374"/>
        <v>0</v>
      </c>
      <c r="N374" s="134">
        <f t="shared" si="374"/>
        <v>1</v>
      </c>
      <c r="O374" s="135">
        <f t="shared" si="374"/>
        <v>1</v>
      </c>
      <c r="P374" s="136">
        <f>SUM(G374:O374)</f>
        <v>6</v>
      </c>
      <c r="Q374" s="135">
        <f t="shared" ref="Q374:Y374" si="375">IF(Q372-Q369=-2,4)+IF(Q372-Q369=-1,3)+IF(Q372-Q369=0,2)+IF(Q372-Q369=1,1)+IF(Q372-Q369&gt;2,0)</f>
        <v>0</v>
      </c>
      <c r="R374" s="135">
        <f t="shared" si="375"/>
        <v>0</v>
      </c>
      <c r="S374" s="135">
        <f t="shared" si="375"/>
        <v>0</v>
      </c>
      <c r="T374" s="135">
        <f t="shared" si="375"/>
        <v>2</v>
      </c>
      <c r="U374" s="135">
        <f t="shared" si="375"/>
        <v>0</v>
      </c>
      <c r="V374" s="135">
        <f t="shared" si="375"/>
        <v>0</v>
      </c>
      <c r="W374" s="135">
        <f t="shared" si="375"/>
        <v>2</v>
      </c>
      <c r="X374" s="135">
        <f t="shared" si="375"/>
        <v>0</v>
      </c>
      <c r="Y374" s="135">
        <f t="shared" si="375"/>
        <v>0</v>
      </c>
      <c r="Z374" s="136">
        <f>SUM(Q374:Y374)</f>
        <v>4</v>
      </c>
      <c r="AA374" s="137">
        <f>P374+Z374</f>
        <v>10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3</v>
      </c>
      <c r="H375" s="24">
        <f t="shared" ref="H375:O375" si="376">H372-H369</f>
        <v>2</v>
      </c>
      <c r="I375" s="24">
        <f t="shared" si="376"/>
        <v>2</v>
      </c>
      <c r="J375" s="24">
        <f t="shared" si="376"/>
        <v>0</v>
      </c>
      <c r="K375" s="24">
        <f t="shared" si="376"/>
        <v>1</v>
      </c>
      <c r="L375" s="24">
        <f t="shared" si="376"/>
        <v>1</v>
      </c>
      <c r="M375" s="24">
        <f t="shared" si="376"/>
        <v>3</v>
      </c>
      <c r="N375" s="24">
        <f t="shared" si="376"/>
        <v>1</v>
      </c>
      <c r="O375" s="15">
        <f t="shared" si="376"/>
        <v>1</v>
      </c>
      <c r="P375" s="15"/>
      <c r="Q375" s="15">
        <f t="shared" ref="Q375:Y375" si="377">Q372-Q369</f>
        <v>2</v>
      </c>
      <c r="R375" s="15">
        <f t="shared" si="377"/>
        <v>5</v>
      </c>
      <c r="S375" s="15">
        <f t="shared" si="377"/>
        <v>3</v>
      </c>
      <c r="T375" s="15">
        <f t="shared" si="377"/>
        <v>0</v>
      </c>
      <c r="U375" s="15">
        <f t="shared" si="377"/>
        <v>5</v>
      </c>
      <c r="V375" s="15">
        <f t="shared" si="377"/>
        <v>3</v>
      </c>
      <c r="W375" s="15">
        <f t="shared" si="377"/>
        <v>0</v>
      </c>
      <c r="X375" s="15">
        <f t="shared" si="377"/>
        <v>2</v>
      </c>
      <c r="Y375" s="15">
        <f t="shared" si="377"/>
        <v>5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3</v>
      </c>
      <c r="P378" s="241" t="s">
        <v>86</v>
      </c>
      <c r="Q378" s="241"/>
      <c r="R378" s="241"/>
      <c r="S378" s="241"/>
      <c r="T378" s="241"/>
      <c r="U378" s="141">
        <f>COUNTIF(G375:Y375,"=2")</f>
        <v>4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4</v>
      </c>
      <c r="P379" s="241" t="s">
        <v>89</v>
      </c>
      <c r="Q379" s="241"/>
      <c r="R379" s="241"/>
      <c r="S379" s="241"/>
      <c r="T379" s="241"/>
      <c r="U379" s="144">
        <f>COUNTIF(G375:Y375,"&gt;=3")</f>
        <v>7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3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4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4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7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 t="str">
        <f>C24</f>
        <v>MICHEL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str">
        <f>INDEX($C$11:$AC$40,MATCH(G388,$C$11:$C$40,0),27)</f>
        <v>H</v>
      </c>
      <c r="Z388" s="75" t="s">
        <v>16</v>
      </c>
      <c r="AA388" s="96">
        <f>$D$3</f>
        <v>44989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29.9</v>
      </c>
      <c r="H389" s="245"/>
      <c r="I389" s="245"/>
      <c r="J389" s="245"/>
      <c r="K389" s="1"/>
      <c r="L389" s="245">
        <f>IF(X388="H",IF($X389="Blancs",$G$3,IF($X389="Jaunes",$G$4,IF($X389="Bleus",$G$5,$G$6))),IF($X389="Blancs",$I$3,IF($X389="Jaunes",$I$4,IF($X389="Bleus",$I$5,$I$6))))</f>
        <v>133</v>
      </c>
      <c r="M389" s="245"/>
      <c r="N389" s="245"/>
      <c r="O389" s="245">
        <f>IF(X388="H",IF($X389="Blancs",$H$3,IF($X389="Jaunes",$H$4,IF($X389="Bleus",$H$5,$H$6))),IF($X389="Blancs",$J$3,IF($X389="Jaunes",$J$4,IF($X389="Bleus",$J$5,$J$6))))</f>
        <v>68.599999999999994</v>
      </c>
      <c r="P389" s="245"/>
      <c r="Q389" s="246">
        <f>ROUND((G389*(L389/113)+(O389-AA392)),0)</f>
        <v>32</v>
      </c>
      <c r="R389" s="246"/>
      <c r="S389" s="246"/>
      <c r="T389" s="246"/>
      <c r="U389" s="1"/>
      <c r="V389" s="266" t="s">
        <v>108</v>
      </c>
      <c r="W389" s="267"/>
      <c r="X389" s="187" t="str">
        <f>INDEX($C$11:$AC$40,MATCH(G388,$C$11:$C$40,0),26)</f>
        <v>Jaunes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378">H$9</f>
        <v>4</v>
      </c>
      <c r="I392" s="103">
        <f t="shared" si="378"/>
        <v>5</v>
      </c>
      <c r="J392" s="103">
        <f t="shared" si="378"/>
        <v>4</v>
      </c>
      <c r="K392" s="103">
        <f t="shared" si="378"/>
        <v>3</v>
      </c>
      <c r="L392" s="103">
        <f t="shared" si="378"/>
        <v>5</v>
      </c>
      <c r="M392" s="103">
        <f t="shared" si="378"/>
        <v>3</v>
      </c>
      <c r="N392" s="103">
        <f t="shared" si="378"/>
        <v>5</v>
      </c>
      <c r="O392" s="103">
        <f t="shared" si="378"/>
        <v>3</v>
      </c>
      <c r="P392" s="104">
        <f>SUM(G392:O392)</f>
        <v>36</v>
      </c>
      <c r="Q392" s="103">
        <f t="shared" ref="Q392:Y392" si="379">Q$9</f>
        <v>4</v>
      </c>
      <c r="R392" s="105">
        <f t="shared" si="379"/>
        <v>4</v>
      </c>
      <c r="S392" s="105">
        <f t="shared" si="379"/>
        <v>3</v>
      </c>
      <c r="T392" s="105">
        <f t="shared" si="379"/>
        <v>5</v>
      </c>
      <c r="U392" s="105">
        <f t="shared" si="379"/>
        <v>3</v>
      </c>
      <c r="V392" s="105">
        <f t="shared" si="379"/>
        <v>4</v>
      </c>
      <c r="W392" s="105">
        <f t="shared" si="379"/>
        <v>4</v>
      </c>
      <c r="X392" s="105">
        <f t="shared" si="379"/>
        <v>5</v>
      </c>
      <c r="Y392" s="106">
        <f t="shared" si="37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380">H$10</f>
        <v>8</v>
      </c>
      <c r="I393" s="108">
        <f t="shared" si="380"/>
        <v>12</v>
      </c>
      <c r="J393" s="108">
        <f t="shared" si="380"/>
        <v>14</v>
      </c>
      <c r="K393" s="108">
        <f t="shared" si="380"/>
        <v>2</v>
      </c>
      <c r="L393" s="108">
        <f t="shared" si="380"/>
        <v>10</v>
      </c>
      <c r="M393" s="108">
        <f t="shared" si="380"/>
        <v>18</v>
      </c>
      <c r="N393" s="108">
        <f t="shared" si="380"/>
        <v>16</v>
      </c>
      <c r="O393" s="109">
        <f t="shared" si="380"/>
        <v>6</v>
      </c>
      <c r="P393" s="110"/>
      <c r="Q393" s="111">
        <f t="shared" ref="Q393:Y393" si="381">Q$10</f>
        <v>1</v>
      </c>
      <c r="R393" s="112">
        <f t="shared" si="381"/>
        <v>9</v>
      </c>
      <c r="S393" s="112">
        <f t="shared" si="381"/>
        <v>11</v>
      </c>
      <c r="T393" s="112">
        <f t="shared" si="381"/>
        <v>5</v>
      </c>
      <c r="U393" s="112">
        <f t="shared" si="381"/>
        <v>17</v>
      </c>
      <c r="V393" s="112">
        <f t="shared" si="381"/>
        <v>15</v>
      </c>
      <c r="W393" s="112">
        <f t="shared" si="381"/>
        <v>3</v>
      </c>
      <c r="X393" s="112">
        <f t="shared" si="381"/>
        <v>13</v>
      </c>
      <c r="Y393" s="109">
        <f t="shared" si="38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>
        <f>IF($Q389&lt;=18,IF(G393&lt;=$Q389,1,0),IF($Q389&lt;=36,IF(G393&lt;=($Q389-18),2,1),IF($Q389&lt;=54,IF(G393&lt;=($Q389-36),3,2),IF($Q389&gt;54,IF(G393&lt;=($Q389-54),4,3)))))</f>
        <v>2</v>
      </c>
      <c r="H394" s="115">
        <f t="shared" ref="H394" si="382">IF($Q389&lt;=18,IF(H393&lt;=$Q389,1,0),IF($Q389&lt;=36,IF(H393&lt;=($Q389-18),2,1),IF($Q389&lt;=54,IF(H393&lt;=($Q389-36),3,2),IF($Q389&gt;54,IF(H393&lt;=($Q389-54),4,3)))))</f>
        <v>2</v>
      </c>
      <c r="I394" s="115">
        <f t="shared" ref="I394" si="383">IF($Q389&lt;=18,IF(I393&lt;=$Q389,1,0),IF($Q389&lt;=36,IF(I393&lt;=($Q389-18),2,1),IF($Q389&lt;=54,IF(I393&lt;=($Q389-36),3,2),IF($Q389&gt;54,IF(I393&lt;=($Q389-54),4,3)))))</f>
        <v>2</v>
      </c>
      <c r="J394" s="115">
        <f t="shared" ref="J394" si="384">IF($Q389&lt;=18,IF(J393&lt;=$Q389,1,0),IF($Q389&lt;=36,IF(J393&lt;=($Q389-18),2,1),IF($Q389&lt;=54,IF(J393&lt;=($Q389-36),3,2),IF($Q389&gt;54,IF(J393&lt;=($Q389-54),4,3)))))</f>
        <v>2</v>
      </c>
      <c r="K394" s="115">
        <f t="shared" ref="K394" si="385">IF($Q389&lt;=18,IF(K393&lt;=$Q389,1,0),IF($Q389&lt;=36,IF(K393&lt;=($Q389-18),2,1),IF($Q389&lt;=54,IF(K393&lt;=($Q389-36),3,2),IF($Q389&gt;54,IF(K393&lt;=($Q389-54),4,3)))))</f>
        <v>2</v>
      </c>
      <c r="L394" s="115">
        <f t="shared" ref="L394" si="386">IF($Q389&lt;=18,IF(L393&lt;=$Q389,1,0),IF($Q389&lt;=36,IF(L393&lt;=($Q389-18),2,1),IF($Q389&lt;=54,IF(L393&lt;=($Q389-36),3,2),IF($Q389&gt;54,IF(L393&lt;=($Q389-54),4,3)))))</f>
        <v>2</v>
      </c>
      <c r="M394" s="115">
        <f t="shared" ref="M394" si="387">IF($Q389&lt;=18,IF(M393&lt;=$Q389,1,0),IF($Q389&lt;=36,IF(M393&lt;=($Q389-18),2,1),IF($Q389&lt;=54,IF(M393&lt;=($Q389-36),3,2),IF($Q389&gt;54,IF(M393&lt;=($Q389-54),4,3)))))</f>
        <v>1</v>
      </c>
      <c r="N394" s="115">
        <f t="shared" ref="N394" si="388">IF($Q389&lt;=18,IF(N393&lt;=$Q389,1,0),IF($Q389&lt;=36,IF(N393&lt;=($Q389-18),2,1),IF($Q389&lt;=54,IF(N393&lt;=($Q389-36),3,2),IF($Q389&gt;54,IF(N393&lt;=($Q389-54),4,3)))))</f>
        <v>1</v>
      </c>
      <c r="O394" s="116">
        <f t="shared" ref="O394" si="389">IF($Q389&lt;=18,IF(O393&lt;=$Q389,1,0),IF($Q389&lt;=36,IF(O393&lt;=($Q389-18),2,1),IF($Q389&lt;=54,IF(O393&lt;=($Q389-36),3,2),IF($Q389&gt;54,IF(O393&lt;=($Q389-54),4,3)))))</f>
        <v>2</v>
      </c>
      <c r="P394" s="117">
        <f>SUM(G394:O394)</f>
        <v>16</v>
      </c>
      <c r="Q394" s="116">
        <f t="shared" ref="Q394" si="390">IF($Q389&lt;=18,IF(Q393&lt;=$Q389,1,0),IF($Q389&lt;=36,IF(Q393&lt;=($Q389-18),2,1),IF($Q389&lt;=54,IF(Q393&lt;=($Q389-36),3,2),IF($Q389&gt;54,IF(Q393&lt;=($Q389-54),4,3)))))</f>
        <v>2</v>
      </c>
      <c r="R394" s="116">
        <f t="shared" ref="R394" si="391">IF($Q389&lt;=18,IF(R393&lt;=$Q389,1,0),IF($Q389&lt;=36,IF(R393&lt;=($Q389-18),2,1),IF($Q389&lt;=54,IF(R393&lt;=($Q389-36),3,2),IF($Q389&gt;54,IF(R393&lt;=($Q389-54),4,3)))))</f>
        <v>2</v>
      </c>
      <c r="S394" s="116">
        <f t="shared" ref="S394" si="392">IF($Q389&lt;=18,IF(S393&lt;=$Q389,1,0),IF($Q389&lt;=36,IF(S393&lt;=($Q389-18),2,1),IF($Q389&lt;=54,IF(S393&lt;=($Q389-36),3,2),IF($Q389&gt;54,IF(S393&lt;=($Q389-54),4,3)))))</f>
        <v>2</v>
      </c>
      <c r="T394" s="116">
        <f t="shared" ref="T394" si="393">IF($Q389&lt;=18,IF(T393&lt;=$Q389,1,0),IF($Q389&lt;=36,IF(T393&lt;=($Q389-18),2,1),IF($Q389&lt;=54,IF(T393&lt;=($Q389-36),3,2),IF($Q389&gt;54,IF(T393&lt;=($Q389-54),4,3)))))</f>
        <v>2</v>
      </c>
      <c r="U394" s="116">
        <f t="shared" ref="U394" si="394">IF($Q389&lt;=18,IF(U393&lt;=$Q389,1,0),IF($Q389&lt;=36,IF(U393&lt;=($Q389-18),2,1),IF($Q389&lt;=54,IF(U393&lt;=($Q389-36),3,2),IF($Q389&gt;54,IF(U393&lt;=($Q389-54),4,3)))))</f>
        <v>1</v>
      </c>
      <c r="V394" s="116">
        <f t="shared" ref="V394" si="395">IF($Q389&lt;=18,IF(V393&lt;=$Q389,1,0),IF($Q389&lt;=36,IF(V393&lt;=($Q389-18),2,1),IF($Q389&lt;=54,IF(V393&lt;=($Q389-36),3,2),IF($Q389&gt;54,IF(V393&lt;=($Q389-54),4,3)))))</f>
        <v>1</v>
      </c>
      <c r="W394" s="116">
        <f t="shared" ref="W394" si="396">IF($Q389&lt;=18,IF(W393&lt;=$Q389,1,0),IF($Q389&lt;=36,IF(W393&lt;=($Q389-18),2,1),IF($Q389&lt;=54,IF(W393&lt;=($Q389-36),3,2),IF($Q389&gt;54,IF(W393&lt;=($Q389-54),4,3)))))</f>
        <v>2</v>
      </c>
      <c r="X394" s="116">
        <f t="shared" ref="X394" si="397">IF($Q389&lt;=18,IF(X393&lt;=$Q389,1,0),IF($Q389&lt;=36,IF(X393&lt;=($Q389-18),2,1),IF($Q389&lt;=54,IF(X393&lt;=($Q389-36),3,2),IF($Q389&gt;54,IF(X393&lt;=($Q389-54),4,3)))))</f>
        <v>2</v>
      </c>
      <c r="Y394" s="116">
        <f t="shared" ref="Y394" si="398">IF($Q389&lt;=18,IF(Y393&lt;=$Q389,1,0),IF($Q389&lt;=36,IF(Y393&lt;=($Q389-18),2,1),IF($Q389&lt;=54,IF(Y393&lt;=($Q389-36),3,2),IF($Q389&gt;54,IF(Y393&lt;=($Q389-54),4,3)))))</f>
        <v>2</v>
      </c>
      <c r="Z394" s="118">
        <f>SUM(Q394:Y394)</f>
        <v>16</v>
      </c>
      <c r="AA394" s="119">
        <f>P394+Z394</f>
        <v>32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399">G24</f>
        <v>5</v>
      </c>
      <c r="H395" s="121">
        <f t="shared" si="399"/>
        <v>5</v>
      </c>
      <c r="I395" s="121">
        <f t="shared" si="399"/>
        <v>8</v>
      </c>
      <c r="J395" s="121">
        <f t="shared" si="399"/>
        <v>5</v>
      </c>
      <c r="K395" s="121">
        <f t="shared" si="399"/>
        <v>5</v>
      </c>
      <c r="L395" s="121">
        <f t="shared" si="399"/>
        <v>8</v>
      </c>
      <c r="M395" s="121">
        <f t="shared" si="399"/>
        <v>5</v>
      </c>
      <c r="N395" s="121">
        <f t="shared" si="399"/>
        <v>6</v>
      </c>
      <c r="O395" s="121">
        <f t="shared" si="399"/>
        <v>8</v>
      </c>
      <c r="P395" s="122">
        <f>SUM(G395:O395)</f>
        <v>55</v>
      </c>
      <c r="Q395" s="123">
        <f t="shared" ref="Q395:Y395" si="400">Q24</f>
        <v>6</v>
      </c>
      <c r="R395" s="121">
        <f t="shared" si="400"/>
        <v>6</v>
      </c>
      <c r="S395" s="121">
        <f t="shared" si="400"/>
        <v>8</v>
      </c>
      <c r="T395" s="121">
        <f t="shared" si="400"/>
        <v>5</v>
      </c>
      <c r="U395" s="121">
        <f t="shared" si="400"/>
        <v>5</v>
      </c>
      <c r="V395" s="121">
        <f t="shared" si="400"/>
        <v>6</v>
      </c>
      <c r="W395" s="121">
        <f t="shared" si="400"/>
        <v>6</v>
      </c>
      <c r="X395" s="121">
        <f t="shared" si="400"/>
        <v>9</v>
      </c>
      <c r="Y395" s="124">
        <f t="shared" si="400"/>
        <v>5</v>
      </c>
      <c r="Z395" s="122">
        <f>SUM(Q395:Y395)</f>
        <v>56</v>
      </c>
      <c r="AA395" s="125">
        <f>P395+Z395</f>
        <v>111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3</v>
      </c>
      <c r="H396" s="127">
        <f t="shared" ref="H396:O396" si="401">IF(H395-H392=-1,3+H394)+IF(H395-H392=0,2+H394)+IF(H395-H392=1,1+H394)+IF(H395-H392=2,H394)+IF(H395-H392=3,IF(H394-1&gt;0,H394-1,0))+IF(H395-H392=4,IF(H394-2&gt;0,H394-2,0))</f>
        <v>3</v>
      </c>
      <c r="I396" s="127">
        <f t="shared" si="401"/>
        <v>1</v>
      </c>
      <c r="J396" s="127">
        <f t="shared" si="401"/>
        <v>3</v>
      </c>
      <c r="K396" s="127">
        <f t="shared" si="401"/>
        <v>2</v>
      </c>
      <c r="L396" s="127">
        <f t="shared" si="401"/>
        <v>1</v>
      </c>
      <c r="M396" s="127">
        <f t="shared" si="401"/>
        <v>1</v>
      </c>
      <c r="N396" s="127">
        <f t="shared" si="401"/>
        <v>2</v>
      </c>
      <c r="O396" s="128">
        <f t="shared" si="401"/>
        <v>0</v>
      </c>
      <c r="P396" s="129">
        <f>SUM(G396:O396)</f>
        <v>16</v>
      </c>
      <c r="Q396" s="130">
        <f t="shared" ref="Q396:Y396" si="402">IF(Q395-Q392=-1,3+Q394)+IF(Q395-Q392=0,2+Q394)+IF(Q395-Q392=1,1+Q394)+IF(Q395-Q392=2,Q394)+IF(Q395-Q392=3,IF(Q394-1&gt;0,Q394-1,0))+IF(Q395-Q392=4,IF(Q394-2&gt;0,Q394-2,0))</f>
        <v>2</v>
      </c>
      <c r="R396" s="131">
        <f t="shared" si="402"/>
        <v>2</v>
      </c>
      <c r="S396" s="131">
        <f t="shared" si="402"/>
        <v>0</v>
      </c>
      <c r="T396" s="131">
        <f t="shared" si="402"/>
        <v>4</v>
      </c>
      <c r="U396" s="131">
        <f t="shared" si="402"/>
        <v>1</v>
      </c>
      <c r="V396" s="131">
        <f t="shared" si="402"/>
        <v>1</v>
      </c>
      <c r="W396" s="131">
        <f t="shared" si="402"/>
        <v>2</v>
      </c>
      <c r="X396" s="131">
        <f t="shared" si="402"/>
        <v>0</v>
      </c>
      <c r="Y396" s="128">
        <f t="shared" si="402"/>
        <v>3</v>
      </c>
      <c r="Z396" s="129">
        <f>SUM(Q396:Y396)</f>
        <v>15</v>
      </c>
      <c r="AA396" s="132">
        <f>P396+Z396</f>
        <v>31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403">IF(G395-G392=-2,4)+IF(G395-G392=-1,3)+IF(G395-G392=0,2)+IF(G395-G392=1,1)+IF(G395-G392&gt;2,0)</f>
        <v>1</v>
      </c>
      <c r="H397" s="134">
        <f t="shared" si="403"/>
        <v>1</v>
      </c>
      <c r="I397" s="134">
        <f t="shared" si="403"/>
        <v>0</v>
      </c>
      <c r="J397" s="134">
        <f t="shared" si="403"/>
        <v>1</v>
      </c>
      <c r="K397" s="134">
        <f t="shared" si="403"/>
        <v>0</v>
      </c>
      <c r="L397" s="134">
        <f t="shared" si="403"/>
        <v>0</v>
      </c>
      <c r="M397" s="134">
        <f t="shared" si="403"/>
        <v>0</v>
      </c>
      <c r="N397" s="134">
        <f t="shared" si="403"/>
        <v>1</v>
      </c>
      <c r="O397" s="135">
        <f t="shared" si="403"/>
        <v>0</v>
      </c>
      <c r="P397" s="136">
        <f>SUM(G397:O397)</f>
        <v>4</v>
      </c>
      <c r="Q397" s="135">
        <f t="shared" ref="Q397:Y397" si="404">IF(Q395-Q392=-2,4)+IF(Q395-Q392=-1,3)+IF(Q395-Q392=0,2)+IF(Q395-Q392=1,1)+IF(Q395-Q392&gt;2,0)</f>
        <v>0</v>
      </c>
      <c r="R397" s="135">
        <f t="shared" si="404"/>
        <v>0</v>
      </c>
      <c r="S397" s="135">
        <f t="shared" si="404"/>
        <v>0</v>
      </c>
      <c r="T397" s="135">
        <f t="shared" si="404"/>
        <v>2</v>
      </c>
      <c r="U397" s="135">
        <f t="shared" si="404"/>
        <v>0</v>
      </c>
      <c r="V397" s="135">
        <f t="shared" si="404"/>
        <v>0</v>
      </c>
      <c r="W397" s="135">
        <f t="shared" si="404"/>
        <v>0</v>
      </c>
      <c r="X397" s="135">
        <f t="shared" si="404"/>
        <v>0</v>
      </c>
      <c r="Y397" s="135">
        <f t="shared" si="404"/>
        <v>1</v>
      </c>
      <c r="Z397" s="136">
        <f>SUM(Q397:Y397)</f>
        <v>3</v>
      </c>
      <c r="AA397" s="137">
        <f>P397+Z397</f>
        <v>7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1</v>
      </c>
      <c r="H398" s="24">
        <f t="shared" ref="H398:O398" si="405">H395-H392</f>
        <v>1</v>
      </c>
      <c r="I398" s="24">
        <f t="shared" si="405"/>
        <v>3</v>
      </c>
      <c r="J398" s="24">
        <f t="shared" si="405"/>
        <v>1</v>
      </c>
      <c r="K398" s="24">
        <f t="shared" si="405"/>
        <v>2</v>
      </c>
      <c r="L398" s="24">
        <f t="shared" si="405"/>
        <v>3</v>
      </c>
      <c r="M398" s="24">
        <f t="shared" si="405"/>
        <v>2</v>
      </c>
      <c r="N398" s="24">
        <f t="shared" si="405"/>
        <v>1</v>
      </c>
      <c r="O398" s="15">
        <f t="shared" si="405"/>
        <v>5</v>
      </c>
      <c r="P398" s="15"/>
      <c r="Q398" s="15">
        <f t="shared" ref="Q398:Y398" si="406">Q395-Q392</f>
        <v>2</v>
      </c>
      <c r="R398" s="15">
        <f t="shared" si="406"/>
        <v>2</v>
      </c>
      <c r="S398" s="15">
        <f t="shared" si="406"/>
        <v>5</v>
      </c>
      <c r="T398" s="15">
        <f t="shared" si="406"/>
        <v>0</v>
      </c>
      <c r="U398" s="15">
        <f t="shared" si="406"/>
        <v>2</v>
      </c>
      <c r="V398" s="15">
        <f t="shared" si="406"/>
        <v>2</v>
      </c>
      <c r="W398" s="15">
        <f t="shared" si="406"/>
        <v>2</v>
      </c>
      <c r="X398" s="15">
        <f t="shared" si="406"/>
        <v>4</v>
      </c>
      <c r="Y398" s="15">
        <f t="shared" si="406"/>
        <v>1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1</v>
      </c>
      <c r="P401" s="241" t="s">
        <v>86</v>
      </c>
      <c r="Q401" s="241"/>
      <c r="R401" s="241"/>
      <c r="S401" s="241"/>
      <c r="T401" s="241"/>
      <c r="U401" s="141">
        <f>COUNTIF(G398:Y398,"=2")</f>
        <v>7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5</v>
      </c>
      <c r="P402" s="241" t="s">
        <v>89</v>
      </c>
      <c r="Q402" s="241"/>
      <c r="R402" s="241"/>
      <c r="S402" s="241"/>
      <c r="T402" s="241"/>
      <c r="U402" s="144">
        <f>COUNTIF(G398:Y398,"&gt;=3")</f>
        <v>5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1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5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7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5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 t="str">
        <f>C25</f>
        <v>GAILLARD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str">
        <f>INDEX($C$11:$AC$40,MATCH(G411,$C$11:$C$40,0),27)</f>
        <v>H</v>
      </c>
      <c r="Z411" s="75" t="s">
        <v>16</v>
      </c>
      <c r="AA411" s="96">
        <f>$D$3</f>
        <v>44989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54</v>
      </c>
      <c r="H412" s="245"/>
      <c r="I412" s="245"/>
      <c r="J412" s="245"/>
      <c r="K412" s="1"/>
      <c r="L412" s="245">
        <f>IF(X411="H",IF($X412="Blancs",$G$3,IF($X412="Jaunes",$G$4,IF($X412="Bleus",$G$5,$G$6))),IF($X412="Blancs",$I$3,IF($X412="Jaunes",$I$4,IF($X412="Bleus",$I$5,$I$6))))</f>
        <v>133</v>
      </c>
      <c r="M412" s="245"/>
      <c r="N412" s="245"/>
      <c r="O412" s="245">
        <f>IF(X411="H",IF($X412="Blancs",$H$3,IF($X412="Jaunes",$H$4,IF($X412="Bleus",$H$5,$H$6))),IF($X412="Blancs",$J$3,IF($X412="Jaunes",$J$4,IF($X412="Bleus",$J$5,$J$6))))</f>
        <v>68.599999999999994</v>
      </c>
      <c r="P412" s="245"/>
      <c r="Q412" s="246">
        <f>ROUND((G412*(L412/113)+(O412-AA415)),0)</f>
        <v>60</v>
      </c>
      <c r="R412" s="246"/>
      <c r="S412" s="246"/>
      <c r="T412" s="246"/>
      <c r="U412" s="1"/>
      <c r="V412" s="266" t="s">
        <v>108</v>
      </c>
      <c r="W412" s="267"/>
      <c r="X412" s="187" t="str">
        <f>INDEX($C$11:$AC$40,MATCH(G411,$C$11:$C$40,0),26)</f>
        <v>Jaunes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407">H$9</f>
        <v>4</v>
      </c>
      <c r="I415" s="103">
        <f t="shared" si="407"/>
        <v>5</v>
      </c>
      <c r="J415" s="103">
        <f t="shared" si="407"/>
        <v>4</v>
      </c>
      <c r="K415" s="103">
        <f t="shared" si="407"/>
        <v>3</v>
      </c>
      <c r="L415" s="103">
        <f t="shared" si="407"/>
        <v>5</v>
      </c>
      <c r="M415" s="103">
        <f t="shared" si="407"/>
        <v>3</v>
      </c>
      <c r="N415" s="103">
        <f t="shared" si="407"/>
        <v>5</v>
      </c>
      <c r="O415" s="103">
        <f t="shared" si="407"/>
        <v>3</v>
      </c>
      <c r="P415" s="104">
        <f>SUM(G415:O415)</f>
        <v>36</v>
      </c>
      <c r="Q415" s="103">
        <f t="shared" ref="Q415:Y415" si="408">Q$9</f>
        <v>4</v>
      </c>
      <c r="R415" s="105">
        <f t="shared" si="408"/>
        <v>4</v>
      </c>
      <c r="S415" s="105">
        <f t="shared" si="408"/>
        <v>3</v>
      </c>
      <c r="T415" s="105">
        <f t="shared" si="408"/>
        <v>5</v>
      </c>
      <c r="U415" s="105">
        <f t="shared" si="408"/>
        <v>3</v>
      </c>
      <c r="V415" s="105">
        <f t="shared" si="408"/>
        <v>4</v>
      </c>
      <c r="W415" s="105">
        <f t="shared" si="408"/>
        <v>4</v>
      </c>
      <c r="X415" s="105">
        <f t="shared" si="408"/>
        <v>5</v>
      </c>
      <c r="Y415" s="106">
        <f t="shared" si="408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409">H$10</f>
        <v>8</v>
      </c>
      <c r="I416" s="108">
        <f t="shared" si="409"/>
        <v>12</v>
      </c>
      <c r="J416" s="108">
        <f t="shared" si="409"/>
        <v>14</v>
      </c>
      <c r="K416" s="108">
        <f t="shared" si="409"/>
        <v>2</v>
      </c>
      <c r="L416" s="108">
        <f t="shared" si="409"/>
        <v>10</v>
      </c>
      <c r="M416" s="108">
        <f t="shared" si="409"/>
        <v>18</v>
      </c>
      <c r="N416" s="108">
        <f t="shared" si="409"/>
        <v>16</v>
      </c>
      <c r="O416" s="109">
        <f t="shared" si="409"/>
        <v>6</v>
      </c>
      <c r="P416" s="110"/>
      <c r="Q416" s="111">
        <f t="shared" ref="Q416:Y416" si="410">Q$10</f>
        <v>1</v>
      </c>
      <c r="R416" s="112">
        <f t="shared" si="410"/>
        <v>9</v>
      </c>
      <c r="S416" s="112">
        <f t="shared" si="410"/>
        <v>11</v>
      </c>
      <c r="T416" s="112">
        <f t="shared" si="410"/>
        <v>5</v>
      </c>
      <c r="U416" s="112">
        <f t="shared" si="410"/>
        <v>17</v>
      </c>
      <c r="V416" s="112">
        <f t="shared" si="410"/>
        <v>15</v>
      </c>
      <c r="W416" s="112">
        <f t="shared" si="410"/>
        <v>3</v>
      </c>
      <c r="X416" s="112">
        <f t="shared" si="410"/>
        <v>13</v>
      </c>
      <c r="Y416" s="109">
        <f t="shared" si="410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>
        <f>IF($Q412&lt;=18,IF(G416&lt;=$Q412,1,0),IF($Q412&lt;=36,IF(G416&lt;=($Q412-18),2,1),IF($Q412&lt;=54,IF(G416&lt;=($Q412-36),3,2),IF($Q412&gt;54,IF(G416&lt;=($Q412-54),4,3)))))</f>
        <v>4</v>
      </c>
      <c r="H417" s="115">
        <f t="shared" ref="H417" si="411">IF($Q412&lt;=18,IF(H416&lt;=$Q412,1,0),IF($Q412&lt;=36,IF(H416&lt;=($Q412-18),2,1),IF($Q412&lt;=54,IF(H416&lt;=($Q412-36),3,2),IF($Q412&gt;54,IF(H416&lt;=($Q412-54),4,3)))))</f>
        <v>3</v>
      </c>
      <c r="I417" s="115">
        <f t="shared" ref="I417" si="412">IF($Q412&lt;=18,IF(I416&lt;=$Q412,1,0),IF($Q412&lt;=36,IF(I416&lt;=($Q412-18),2,1),IF($Q412&lt;=54,IF(I416&lt;=($Q412-36),3,2),IF($Q412&gt;54,IF(I416&lt;=($Q412-54),4,3)))))</f>
        <v>3</v>
      </c>
      <c r="J417" s="115">
        <f t="shared" ref="J417" si="413">IF($Q412&lt;=18,IF(J416&lt;=$Q412,1,0),IF($Q412&lt;=36,IF(J416&lt;=($Q412-18),2,1),IF($Q412&lt;=54,IF(J416&lt;=($Q412-36),3,2),IF($Q412&gt;54,IF(J416&lt;=($Q412-54),4,3)))))</f>
        <v>3</v>
      </c>
      <c r="K417" s="115">
        <f t="shared" ref="K417" si="414">IF($Q412&lt;=18,IF(K416&lt;=$Q412,1,0),IF($Q412&lt;=36,IF(K416&lt;=($Q412-18),2,1),IF($Q412&lt;=54,IF(K416&lt;=($Q412-36),3,2),IF($Q412&gt;54,IF(K416&lt;=($Q412-54),4,3)))))</f>
        <v>4</v>
      </c>
      <c r="L417" s="115">
        <f t="shared" ref="L417" si="415">IF($Q412&lt;=18,IF(L416&lt;=$Q412,1,0),IF($Q412&lt;=36,IF(L416&lt;=($Q412-18),2,1),IF($Q412&lt;=54,IF(L416&lt;=($Q412-36),3,2),IF($Q412&gt;54,IF(L416&lt;=($Q412-54),4,3)))))</f>
        <v>3</v>
      </c>
      <c r="M417" s="115">
        <f t="shared" ref="M417" si="416">IF($Q412&lt;=18,IF(M416&lt;=$Q412,1,0),IF($Q412&lt;=36,IF(M416&lt;=($Q412-18),2,1),IF($Q412&lt;=54,IF(M416&lt;=($Q412-36),3,2),IF($Q412&gt;54,IF(M416&lt;=($Q412-54),4,3)))))</f>
        <v>3</v>
      </c>
      <c r="N417" s="115">
        <f t="shared" ref="N417" si="417">IF($Q412&lt;=18,IF(N416&lt;=$Q412,1,0),IF($Q412&lt;=36,IF(N416&lt;=($Q412-18),2,1),IF($Q412&lt;=54,IF(N416&lt;=($Q412-36),3,2),IF($Q412&gt;54,IF(N416&lt;=($Q412-54),4,3)))))</f>
        <v>3</v>
      </c>
      <c r="O417" s="116">
        <f t="shared" ref="O417" si="418">IF($Q412&lt;=18,IF(O416&lt;=$Q412,1,0),IF($Q412&lt;=36,IF(O416&lt;=($Q412-18),2,1),IF($Q412&lt;=54,IF(O416&lt;=($Q412-36),3,2),IF($Q412&gt;54,IF(O416&lt;=($Q412-54),4,3)))))</f>
        <v>4</v>
      </c>
      <c r="P417" s="117">
        <f>SUM(G417:O417)</f>
        <v>30</v>
      </c>
      <c r="Q417" s="116">
        <f t="shared" ref="Q417" si="419">IF($Q412&lt;=18,IF(Q416&lt;=$Q412,1,0),IF($Q412&lt;=36,IF(Q416&lt;=($Q412-18),2,1),IF($Q412&lt;=54,IF(Q416&lt;=($Q412-36),3,2),IF($Q412&gt;54,IF(Q416&lt;=($Q412-54),4,3)))))</f>
        <v>4</v>
      </c>
      <c r="R417" s="116">
        <f t="shared" ref="R417" si="420">IF($Q412&lt;=18,IF(R416&lt;=$Q412,1,0),IF($Q412&lt;=36,IF(R416&lt;=($Q412-18),2,1),IF($Q412&lt;=54,IF(R416&lt;=($Q412-36),3,2),IF($Q412&gt;54,IF(R416&lt;=($Q412-54),4,3)))))</f>
        <v>3</v>
      </c>
      <c r="S417" s="116">
        <f t="shared" ref="S417" si="421">IF($Q412&lt;=18,IF(S416&lt;=$Q412,1,0),IF($Q412&lt;=36,IF(S416&lt;=($Q412-18),2,1),IF($Q412&lt;=54,IF(S416&lt;=($Q412-36),3,2),IF($Q412&gt;54,IF(S416&lt;=($Q412-54),4,3)))))</f>
        <v>3</v>
      </c>
      <c r="T417" s="116">
        <f t="shared" ref="T417" si="422">IF($Q412&lt;=18,IF(T416&lt;=$Q412,1,0),IF($Q412&lt;=36,IF(T416&lt;=($Q412-18),2,1),IF($Q412&lt;=54,IF(T416&lt;=($Q412-36),3,2),IF($Q412&gt;54,IF(T416&lt;=($Q412-54),4,3)))))</f>
        <v>4</v>
      </c>
      <c r="U417" s="116">
        <f t="shared" ref="U417" si="423">IF($Q412&lt;=18,IF(U416&lt;=$Q412,1,0),IF($Q412&lt;=36,IF(U416&lt;=($Q412-18),2,1),IF($Q412&lt;=54,IF(U416&lt;=($Q412-36),3,2),IF($Q412&gt;54,IF(U416&lt;=($Q412-54),4,3)))))</f>
        <v>3</v>
      </c>
      <c r="V417" s="116">
        <f t="shared" ref="V417" si="424">IF($Q412&lt;=18,IF(V416&lt;=$Q412,1,0),IF($Q412&lt;=36,IF(V416&lt;=($Q412-18),2,1),IF($Q412&lt;=54,IF(V416&lt;=($Q412-36),3,2),IF($Q412&gt;54,IF(V416&lt;=($Q412-54),4,3)))))</f>
        <v>3</v>
      </c>
      <c r="W417" s="116">
        <f t="shared" ref="W417" si="425">IF($Q412&lt;=18,IF(W416&lt;=$Q412,1,0),IF($Q412&lt;=36,IF(W416&lt;=($Q412-18),2,1),IF($Q412&lt;=54,IF(W416&lt;=($Q412-36),3,2),IF($Q412&gt;54,IF(W416&lt;=($Q412-54),4,3)))))</f>
        <v>4</v>
      </c>
      <c r="X417" s="116">
        <f t="shared" ref="X417" si="426">IF($Q412&lt;=18,IF(X416&lt;=$Q412,1,0),IF($Q412&lt;=36,IF(X416&lt;=($Q412-18),2,1),IF($Q412&lt;=54,IF(X416&lt;=($Q412-36),3,2),IF($Q412&gt;54,IF(X416&lt;=($Q412-54),4,3)))))</f>
        <v>3</v>
      </c>
      <c r="Y417" s="116">
        <f t="shared" ref="Y417" si="427">IF($Q412&lt;=18,IF(Y416&lt;=$Q412,1,0),IF($Q412&lt;=36,IF(Y416&lt;=($Q412-18),2,1),IF($Q412&lt;=54,IF(Y416&lt;=($Q412-36),3,2),IF($Q412&gt;54,IF(Y416&lt;=($Q412-54),4,3)))))</f>
        <v>3</v>
      </c>
      <c r="Z417" s="118">
        <f>SUM(Q417:Y417)</f>
        <v>30</v>
      </c>
      <c r="AA417" s="119">
        <f>P417+Z417</f>
        <v>60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428">G25</f>
        <v>7</v>
      </c>
      <c r="H418" s="121">
        <f t="shared" si="428"/>
        <v>5</v>
      </c>
      <c r="I418" s="121">
        <f t="shared" si="428"/>
        <v>10</v>
      </c>
      <c r="J418" s="121">
        <f t="shared" si="428"/>
        <v>7</v>
      </c>
      <c r="K418" s="121">
        <f t="shared" si="428"/>
        <v>6</v>
      </c>
      <c r="L418" s="121">
        <f t="shared" si="428"/>
        <v>7</v>
      </c>
      <c r="M418" s="121">
        <f t="shared" si="428"/>
        <v>4</v>
      </c>
      <c r="N418" s="121">
        <f t="shared" si="428"/>
        <v>5</v>
      </c>
      <c r="O418" s="121">
        <f t="shared" si="428"/>
        <v>4</v>
      </c>
      <c r="P418" s="122">
        <f>SUM(G418:O418)</f>
        <v>55</v>
      </c>
      <c r="Q418" s="123">
        <f t="shared" ref="Q418:Y418" si="429">Q25</f>
        <v>6</v>
      </c>
      <c r="R418" s="121">
        <f t="shared" si="429"/>
        <v>9</v>
      </c>
      <c r="S418" s="121">
        <f t="shared" si="429"/>
        <v>8</v>
      </c>
      <c r="T418" s="121">
        <f t="shared" si="429"/>
        <v>10</v>
      </c>
      <c r="U418" s="121">
        <f t="shared" si="429"/>
        <v>6</v>
      </c>
      <c r="V418" s="121">
        <f t="shared" si="429"/>
        <v>9</v>
      </c>
      <c r="W418" s="121">
        <f t="shared" si="429"/>
        <v>4</v>
      </c>
      <c r="X418" s="121">
        <f t="shared" si="429"/>
        <v>7</v>
      </c>
      <c r="Y418" s="124">
        <f t="shared" si="429"/>
        <v>6</v>
      </c>
      <c r="Z418" s="122">
        <f>SUM(Q418:Y418)</f>
        <v>65</v>
      </c>
      <c r="AA418" s="125">
        <f>P418+Z418</f>
        <v>120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3</v>
      </c>
      <c r="H419" s="127">
        <f t="shared" ref="H419:O419" si="430">IF(H418-H415=-1,3+H417)+IF(H418-H415=0,2+H417)+IF(H418-H415=1,1+H417)+IF(H418-H415=2,H417)+IF(H418-H415=3,IF(H417-1&gt;0,H417-1,0))+IF(H418-H415=4,IF(H417-2&gt;0,H417-2,0))</f>
        <v>4</v>
      </c>
      <c r="I419" s="127">
        <f t="shared" si="430"/>
        <v>0</v>
      </c>
      <c r="J419" s="127">
        <f t="shared" si="430"/>
        <v>2</v>
      </c>
      <c r="K419" s="127">
        <f t="shared" si="430"/>
        <v>3</v>
      </c>
      <c r="L419" s="127">
        <f t="shared" si="430"/>
        <v>3</v>
      </c>
      <c r="M419" s="127">
        <f t="shared" si="430"/>
        <v>4</v>
      </c>
      <c r="N419" s="127">
        <f t="shared" si="430"/>
        <v>5</v>
      </c>
      <c r="O419" s="128">
        <f t="shared" si="430"/>
        <v>5</v>
      </c>
      <c r="P419" s="129">
        <f>SUM(G419:O419)</f>
        <v>29</v>
      </c>
      <c r="Q419" s="130">
        <f t="shared" ref="Q419:Y419" si="431">IF(Q418-Q415=-1,3+Q417)+IF(Q418-Q415=0,2+Q417)+IF(Q418-Q415=1,1+Q417)+IF(Q418-Q415=2,Q417)+IF(Q418-Q415=3,IF(Q417-1&gt;0,Q417-1,0))+IF(Q418-Q415=4,IF(Q417-2&gt;0,Q417-2,0))</f>
        <v>4</v>
      </c>
      <c r="R419" s="131">
        <f t="shared" si="431"/>
        <v>0</v>
      </c>
      <c r="S419" s="131">
        <f t="shared" si="431"/>
        <v>0</v>
      </c>
      <c r="T419" s="131">
        <f t="shared" si="431"/>
        <v>0</v>
      </c>
      <c r="U419" s="131">
        <f t="shared" si="431"/>
        <v>2</v>
      </c>
      <c r="V419" s="131">
        <f t="shared" si="431"/>
        <v>0</v>
      </c>
      <c r="W419" s="131">
        <f t="shared" si="431"/>
        <v>6</v>
      </c>
      <c r="X419" s="131">
        <f t="shared" si="431"/>
        <v>3</v>
      </c>
      <c r="Y419" s="128">
        <f t="shared" si="431"/>
        <v>3</v>
      </c>
      <c r="Z419" s="129">
        <f>SUM(Q419:Y419)</f>
        <v>18</v>
      </c>
      <c r="AA419" s="132">
        <f>P419+Z419</f>
        <v>47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432">IF(G418-G415=-2,4)+IF(G418-G415=-1,3)+IF(G418-G415=0,2)+IF(G418-G415=1,1)+IF(G418-G415&gt;2,0)</f>
        <v>0</v>
      </c>
      <c r="H420" s="134">
        <f t="shared" si="432"/>
        <v>1</v>
      </c>
      <c r="I420" s="134">
        <f t="shared" si="432"/>
        <v>0</v>
      </c>
      <c r="J420" s="134">
        <f t="shared" si="432"/>
        <v>0</v>
      </c>
      <c r="K420" s="134">
        <f t="shared" si="432"/>
        <v>0</v>
      </c>
      <c r="L420" s="134">
        <f t="shared" si="432"/>
        <v>0</v>
      </c>
      <c r="M420" s="134">
        <f t="shared" si="432"/>
        <v>1</v>
      </c>
      <c r="N420" s="134">
        <f t="shared" si="432"/>
        <v>2</v>
      </c>
      <c r="O420" s="135">
        <f t="shared" si="432"/>
        <v>1</v>
      </c>
      <c r="P420" s="136">
        <f>SUM(G420:O420)</f>
        <v>5</v>
      </c>
      <c r="Q420" s="135">
        <f t="shared" ref="Q420:Y420" si="433">IF(Q418-Q415=-2,4)+IF(Q418-Q415=-1,3)+IF(Q418-Q415=0,2)+IF(Q418-Q415=1,1)+IF(Q418-Q415&gt;2,0)</f>
        <v>0</v>
      </c>
      <c r="R420" s="135">
        <f t="shared" si="433"/>
        <v>0</v>
      </c>
      <c r="S420" s="135">
        <f t="shared" si="433"/>
        <v>0</v>
      </c>
      <c r="T420" s="135">
        <f t="shared" si="433"/>
        <v>0</v>
      </c>
      <c r="U420" s="135">
        <f t="shared" si="433"/>
        <v>0</v>
      </c>
      <c r="V420" s="135">
        <f t="shared" si="433"/>
        <v>0</v>
      </c>
      <c r="W420" s="135">
        <f t="shared" si="433"/>
        <v>2</v>
      </c>
      <c r="X420" s="135">
        <f t="shared" si="433"/>
        <v>0</v>
      </c>
      <c r="Y420" s="135">
        <f t="shared" si="433"/>
        <v>0</v>
      </c>
      <c r="Z420" s="136">
        <f>SUM(Q420:Y420)</f>
        <v>2</v>
      </c>
      <c r="AA420" s="137">
        <f>P420+Z420</f>
        <v>7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3</v>
      </c>
      <c r="H421" s="24">
        <f t="shared" ref="H421:O421" si="434">H418-H415</f>
        <v>1</v>
      </c>
      <c r="I421" s="24">
        <f t="shared" si="434"/>
        <v>5</v>
      </c>
      <c r="J421" s="24">
        <f t="shared" si="434"/>
        <v>3</v>
      </c>
      <c r="K421" s="24">
        <f t="shared" si="434"/>
        <v>3</v>
      </c>
      <c r="L421" s="24">
        <f t="shared" si="434"/>
        <v>2</v>
      </c>
      <c r="M421" s="24">
        <f t="shared" si="434"/>
        <v>1</v>
      </c>
      <c r="N421" s="24">
        <f t="shared" si="434"/>
        <v>0</v>
      </c>
      <c r="O421" s="15">
        <f t="shared" si="434"/>
        <v>1</v>
      </c>
      <c r="P421" s="15"/>
      <c r="Q421" s="15">
        <f t="shared" ref="Q421:Y421" si="435">Q418-Q415</f>
        <v>2</v>
      </c>
      <c r="R421" s="15">
        <f t="shared" si="435"/>
        <v>5</v>
      </c>
      <c r="S421" s="15">
        <f t="shared" si="435"/>
        <v>5</v>
      </c>
      <c r="T421" s="15">
        <f t="shared" si="435"/>
        <v>5</v>
      </c>
      <c r="U421" s="15">
        <f t="shared" si="435"/>
        <v>3</v>
      </c>
      <c r="V421" s="15">
        <f t="shared" si="435"/>
        <v>5</v>
      </c>
      <c r="W421" s="15">
        <f t="shared" si="435"/>
        <v>0</v>
      </c>
      <c r="X421" s="15">
        <f t="shared" si="435"/>
        <v>2</v>
      </c>
      <c r="Y421" s="15">
        <f t="shared" si="435"/>
        <v>2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2</v>
      </c>
      <c r="P424" s="241" t="s">
        <v>86</v>
      </c>
      <c r="Q424" s="241"/>
      <c r="R424" s="241"/>
      <c r="S424" s="241"/>
      <c r="T424" s="241"/>
      <c r="U424" s="141">
        <f>COUNTIF(G421:Y421,"=2")</f>
        <v>4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3</v>
      </c>
      <c r="P425" s="241" t="s">
        <v>89</v>
      </c>
      <c r="Q425" s="241"/>
      <c r="R425" s="241"/>
      <c r="S425" s="241"/>
      <c r="T425" s="241"/>
      <c r="U425" s="144">
        <f>COUNTIF(G421:Y421,"&gt;=3")</f>
        <v>9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2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3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4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9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 t="str">
        <f>C26</f>
        <v>DELOUCHE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str">
        <f>INDEX($C$11:$AC$40,MATCH(G434,$C$11:$C$40,0),27)</f>
        <v>H</v>
      </c>
      <c r="Z434" s="75" t="s">
        <v>16</v>
      </c>
      <c r="AA434" s="96">
        <f>$D$3</f>
        <v>44989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45</v>
      </c>
      <c r="H435" s="245"/>
      <c r="I435" s="245"/>
      <c r="J435" s="245"/>
      <c r="K435" s="1"/>
      <c r="L435" s="245">
        <f>IF(X434="H",IF($X435="Blancs",$G$3,IF($X435="Jaunes",$G$4,IF($X435="Bleus",$G$5,$G$6))),IF($X435="Blancs",$I$3,IF($X435="Jaunes",$I$4,IF($X435="Bleus",$I$5,$I$6))))</f>
        <v>133</v>
      </c>
      <c r="M435" s="245"/>
      <c r="N435" s="245"/>
      <c r="O435" s="245">
        <f>IF(X434="H",IF($X435="Blancs",$H$3,IF($X435="Jaunes",$H$4,IF($X435="Bleus",$H$5,$H$6))),IF($X435="Blancs",$J$3,IF($X435="Jaunes",$J$4,IF($X435="Bleus",$J$5,$J$6))))</f>
        <v>68.599999999999994</v>
      </c>
      <c r="P435" s="245"/>
      <c r="Q435" s="246">
        <f>ROUND((G435*(L435/113)+(O435-AA438)),0)</f>
        <v>50</v>
      </c>
      <c r="R435" s="246"/>
      <c r="S435" s="246"/>
      <c r="T435" s="246"/>
      <c r="U435" s="1"/>
      <c r="V435" s="266" t="s">
        <v>108</v>
      </c>
      <c r="W435" s="267"/>
      <c r="X435" s="187" t="str">
        <f>INDEX($C$11:$AC$40,MATCH(G434,$C$11:$C$40,0),26)</f>
        <v>Jaunes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436">H$9</f>
        <v>4</v>
      </c>
      <c r="I438" s="103">
        <f t="shared" si="436"/>
        <v>5</v>
      </c>
      <c r="J438" s="103">
        <f t="shared" si="436"/>
        <v>4</v>
      </c>
      <c r="K438" s="103">
        <f t="shared" si="436"/>
        <v>3</v>
      </c>
      <c r="L438" s="103">
        <f t="shared" si="436"/>
        <v>5</v>
      </c>
      <c r="M438" s="103">
        <f t="shared" si="436"/>
        <v>3</v>
      </c>
      <c r="N438" s="103">
        <f t="shared" si="436"/>
        <v>5</v>
      </c>
      <c r="O438" s="103">
        <f t="shared" si="436"/>
        <v>3</v>
      </c>
      <c r="P438" s="104">
        <f>SUM(G438:O438)</f>
        <v>36</v>
      </c>
      <c r="Q438" s="103">
        <f t="shared" ref="Q438:Y438" si="437">Q$9</f>
        <v>4</v>
      </c>
      <c r="R438" s="105">
        <f t="shared" si="437"/>
        <v>4</v>
      </c>
      <c r="S438" s="105">
        <f t="shared" si="437"/>
        <v>3</v>
      </c>
      <c r="T438" s="105">
        <f t="shared" si="437"/>
        <v>5</v>
      </c>
      <c r="U438" s="105">
        <f t="shared" si="437"/>
        <v>3</v>
      </c>
      <c r="V438" s="105">
        <f t="shared" si="437"/>
        <v>4</v>
      </c>
      <c r="W438" s="105">
        <f t="shared" si="437"/>
        <v>4</v>
      </c>
      <c r="X438" s="105">
        <f t="shared" si="437"/>
        <v>5</v>
      </c>
      <c r="Y438" s="106">
        <f t="shared" si="43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438">H$10</f>
        <v>8</v>
      </c>
      <c r="I439" s="108">
        <f t="shared" si="438"/>
        <v>12</v>
      </c>
      <c r="J439" s="108">
        <f t="shared" si="438"/>
        <v>14</v>
      </c>
      <c r="K439" s="108">
        <f t="shared" si="438"/>
        <v>2</v>
      </c>
      <c r="L439" s="108">
        <f t="shared" si="438"/>
        <v>10</v>
      </c>
      <c r="M439" s="108">
        <f t="shared" si="438"/>
        <v>18</v>
      </c>
      <c r="N439" s="108">
        <f t="shared" si="438"/>
        <v>16</v>
      </c>
      <c r="O439" s="109">
        <f t="shared" si="438"/>
        <v>6</v>
      </c>
      <c r="P439" s="110"/>
      <c r="Q439" s="111">
        <f t="shared" ref="Q439:Y439" si="439">Q$10</f>
        <v>1</v>
      </c>
      <c r="R439" s="112">
        <f t="shared" si="439"/>
        <v>9</v>
      </c>
      <c r="S439" s="112">
        <f t="shared" si="439"/>
        <v>11</v>
      </c>
      <c r="T439" s="112">
        <f t="shared" si="439"/>
        <v>5</v>
      </c>
      <c r="U439" s="112">
        <f t="shared" si="439"/>
        <v>17</v>
      </c>
      <c r="V439" s="112">
        <f t="shared" si="439"/>
        <v>15</v>
      </c>
      <c r="W439" s="112">
        <f t="shared" si="439"/>
        <v>3</v>
      </c>
      <c r="X439" s="112">
        <f t="shared" si="439"/>
        <v>13</v>
      </c>
      <c r="Y439" s="109">
        <f t="shared" si="43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>
        <f>IF($Q435&lt;=18,IF(G439&lt;=$Q435,1,0),IF($Q435&lt;=36,IF(G439&lt;=($Q435-18),2,1),IF($Q435&lt;=54,IF(G439&lt;=($Q435-36),3,2),IF($Q435&gt;54,IF(G439&lt;=($Q435-54),4,3)))))</f>
        <v>3</v>
      </c>
      <c r="H440" s="115">
        <f t="shared" ref="H440" si="440">IF($Q435&lt;=18,IF(H439&lt;=$Q435,1,0),IF($Q435&lt;=36,IF(H439&lt;=($Q435-18),2,1),IF($Q435&lt;=54,IF(H439&lt;=($Q435-36),3,2),IF($Q435&gt;54,IF(H439&lt;=($Q435-54),4,3)))))</f>
        <v>3</v>
      </c>
      <c r="I440" s="115">
        <f t="shared" ref="I440" si="441">IF($Q435&lt;=18,IF(I439&lt;=$Q435,1,0),IF($Q435&lt;=36,IF(I439&lt;=($Q435-18),2,1),IF($Q435&lt;=54,IF(I439&lt;=($Q435-36),3,2),IF($Q435&gt;54,IF(I439&lt;=($Q435-54),4,3)))))</f>
        <v>3</v>
      </c>
      <c r="J440" s="115">
        <f t="shared" ref="J440" si="442">IF($Q435&lt;=18,IF(J439&lt;=$Q435,1,0),IF($Q435&lt;=36,IF(J439&lt;=($Q435-18),2,1),IF($Q435&lt;=54,IF(J439&lt;=($Q435-36),3,2),IF($Q435&gt;54,IF(J439&lt;=($Q435-54),4,3)))))</f>
        <v>3</v>
      </c>
      <c r="K440" s="115">
        <f t="shared" ref="K440" si="443">IF($Q435&lt;=18,IF(K439&lt;=$Q435,1,0),IF($Q435&lt;=36,IF(K439&lt;=($Q435-18),2,1),IF($Q435&lt;=54,IF(K439&lt;=($Q435-36),3,2),IF($Q435&gt;54,IF(K439&lt;=($Q435-54),4,3)))))</f>
        <v>3</v>
      </c>
      <c r="L440" s="115">
        <f t="shared" ref="L440" si="444">IF($Q435&lt;=18,IF(L439&lt;=$Q435,1,0),IF($Q435&lt;=36,IF(L439&lt;=($Q435-18),2,1),IF($Q435&lt;=54,IF(L439&lt;=($Q435-36),3,2),IF($Q435&gt;54,IF(L439&lt;=($Q435-54),4,3)))))</f>
        <v>3</v>
      </c>
      <c r="M440" s="115">
        <f t="shared" ref="M440" si="445">IF($Q435&lt;=18,IF(M439&lt;=$Q435,1,0),IF($Q435&lt;=36,IF(M439&lt;=($Q435-18),2,1),IF($Q435&lt;=54,IF(M439&lt;=($Q435-36),3,2),IF($Q435&gt;54,IF(M439&lt;=($Q435-54),4,3)))))</f>
        <v>2</v>
      </c>
      <c r="N440" s="115">
        <f t="shared" ref="N440" si="446">IF($Q435&lt;=18,IF(N439&lt;=$Q435,1,0),IF($Q435&lt;=36,IF(N439&lt;=($Q435-18),2,1),IF($Q435&lt;=54,IF(N439&lt;=($Q435-36),3,2),IF($Q435&gt;54,IF(N439&lt;=($Q435-54),4,3)))))</f>
        <v>2</v>
      </c>
      <c r="O440" s="116">
        <f t="shared" ref="O440" si="447">IF($Q435&lt;=18,IF(O439&lt;=$Q435,1,0),IF($Q435&lt;=36,IF(O439&lt;=($Q435-18),2,1),IF($Q435&lt;=54,IF(O439&lt;=($Q435-36),3,2),IF($Q435&gt;54,IF(O439&lt;=($Q435-54),4,3)))))</f>
        <v>3</v>
      </c>
      <c r="P440" s="117">
        <f>SUM(G440:O440)</f>
        <v>25</v>
      </c>
      <c r="Q440" s="116">
        <f t="shared" ref="Q440" si="448">IF($Q435&lt;=18,IF(Q439&lt;=$Q435,1,0),IF($Q435&lt;=36,IF(Q439&lt;=($Q435-18),2,1),IF($Q435&lt;=54,IF(Q439&lt;=($Q435-36),3,2),IF($Q435&gt;54,IF(Q439&lt;=($Q435-54),4,3)))))</f>
        <v>3</v>
      </c>
      <c r="R440" s="116">
        <f t="shared" ref="R440" si="449">IF($Q435&lt;=18,IF(R439&lt;=$Q435,1,0),IF($Q435&lt;=36,IF(R439&lt;=($Q435-18),2,1),IF($Q435&lt;=54,IF(R439&lt;=($Q435-36),3,2),IF($Q435&gt;54,IF(R439&lt;=($Q435-54),4,3)))))</f>
        <v>3</v>
      </c>
      <c r="S440" s="116">
        <f t="shared" ref="S440" si="450">IF($Q435&lt;=18,IF(S439&lt;=$Q435,1,0),IF($Q435&lt;=36,IF(S439&lt;=($Q435-18),2,1),IF($Q435&lt;=54,IF(S439&lt;=($Q435-36),3,2),IF($Q435&gt;54,IF(S439&lt;=($Q435-54),4,3)))))</f>
        <v>3</v>
      </c>
      <c r="T440" s="116">
        <f t="shared" ref="T440" si="451">IF($Q435&lt;=18,IF(T439&lt;=$Q435,1,0),IF($Q435&lt;=36,IF(T439&lt;=($Q435-18),2,1),IF($Q435&lt;=54,IF(T439&lt;=($Q435-36),3,2),IF($Q435&gt;54,IF(T439&lt;=($Q435-54),4,3)))))</f>
        <v>3</v>
      </c>
      <c r="U440" s="116">
        <f t="shared" ref="U440" si="452">IF($Q435&lt;=18,IF(U439&lt;=$Q435,1,0),IF($Q435&lt;=36,IF(U439&lt;=($Q435-18),2,1),IF($Q435&lt;=54,IF(U439&lt;=($Q435-36),3,2),IF($Q435&gt;54,IF(U439&lt;=($Q435-54),4,3)))))</f>
        <v>2</v>
      </c>
      <c r="V440" s="116">
        <f t="shared" ref="V440" si="453">IF($Q435&lt;=18,IF(V439&lt;=$Q435,1,0),IF($Q435&lt;=36,IF(V439&lt;=($Q435-18),2,1),IF($Q435&lt;=54,IF(V439&lt;=($Q435-36),3,2),IF($Q435&gt;54,IF(V439&lt;=($Q435-54),4,3)))))</f>
        <v>2</v>
      </c>
      <c r="W440" s="116">
        <f t="shared" ref="W440" si="454">IF($Q435&lt;=18,IF(W439&lt;=$Q435,1,0),IF($Q435&lt;=36,IF(W439&lt;=($Q435-18),2,1),IF($Q435&lt;=54,IF(W439&lt;=($Q435-36),3,2),IF($Q435&gt;54,IF(W439&lt;=($Q435-54),4,3)))))</f>
        <v>3</v>
      </c>
      <c r="X440" s="116">
        <f t="shared" ref="X440" si="455">IF($Q435&lt;=18,IF(X439&lt;=$Q435,1,0),IF($Q435&lt;=36,IF(X439&lt;=($Q435-18),2,1),IF($Q435&lt;=54,IF(X439&lt;=($Q435-36),3,2),IF($Q435&gt;54,IF(X439&lt;=($Q435-54),4,3)))))</f>
        <v>3</v>
      </c>
      <c r="Y440" s="116">
        <f t="shared" ref="Y440" si="456">IF($Q435&lt;=18,IF(Y439&lt;=$Q435,1,0),IF($Q435&lt;=36,IF(Y439&lt;=($Q435-18),2,1),IF($Q435&lt;=54,IF(Y439&lt;=($Q435-36),3,2),IF($Q435&gt;54,IF(Y439&lt;=($Q435-54),4,3)))))</f>
        <v>3</v>
      </c>
      <c r="Z440" s="118">
        <f>SUM(Q440:Y440)</f>
        <v>25</v>
      </c>
      <c r="AA440" s="119">
        <f>P440+Z440</f>
        <v>50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457">G26</f>
        <v>5</v>
      </c>
      <c r="H441" s="121">
        <f t="shared" si="457"/>
        <v>6</v>
      </c>
      <c r="I441" s="121">
        <f t="shared" si="457"/>
        <v>10</v>
      </c>
      <c r="J441" s="121">
        <f t="shared" si="457"/>
        <v>9</v>
      </c>
      <c r="K441" s="121">
        <f t="shared" si="457"/>
        <v>5</v>
      </c>
      <c r="L441" s="121">
        <f t="shared" si="457"/>
        <v>7</v>
      </c>
      <c r="M441" s="121">
        <f t="shared" si="457"/>
        <v>7</v>
      </c>
      <c r="N441" s="121">
        <f t="shared" si="457"/>
        <v>8</v>
      </c>
      <c r="O441" s="121">
        <f t="shared" si="457"/>
        <v>6</v>
      </c>
      <c r="P441" s="122">
        <f>SUM(G441:O441)</f>
        <v>63</v>
      </c>
      <c r="Q441" s="123">
        <f t="shared" ref="Q441:Y441" si="458">Q26</f>
        <v>8</v>
      </c>
      <c r="R441" s="121">
        <f t="shared" si="458"/>
        <v>7</v>
      </c>
      <c r="S441" s="121">
        <f t="shared" si="458"/>
        <v>4</v>
      </c>
      <c r="T441" s="121">
        <f t="shared" si="458"/>
        <v>8</v>
      </c>
      <c r="U441" s="121">
        <f t="shared" si="458"/>
        <v>5</v>
      </c>
      <c r="V441" s="121">
        <f t="shared" si="458"/>
        <v>7</v>
      </c>
      <c r="W441" s="121">
        <f t="shared" si="458"/>
        <v>4</v>
      </c>
      <c r="X441" s="121">
        <f t="shared" si="458"/>
        <v>9</v>
      </c>
      <c r="Y441" s="124">
        <f t="shared" si="458"/>
        <v>8</v>
      </c>
      <c r="Z441" s="122">
        <f>SUM(Q441:Y441)</f>
        <v>60</v>
      </c>
      <c r="AA441" s="125">
        <f>P441+Z441</f>
        <v>123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4</v>
      </c>
      <c r="H442" s="127">
        <f t="shared" ref="H442:O442" si="459">IF(H441-H438=-1,3+H440)+IF(H441-H438=0,2+H440)+IF(H441-H438=1,1+H440)+IF(H441-H438=2,H440)+IF(H441-H438=3,IF(H440-1&gt;0,H440-1,0))+IF(H441-H438=4,IF(H440-2&gt;0,H440-2,0))</f>
        <v>3</v>
      </c>
      <c r="I442" s="127">
        <f t="shared" si="459"/>
        <v>0</v>
      </c>
      <c r="J442" s="127">
        <f t="shared" si="459"/>
        <v>0</v>
      </c>
      <c r="K442" s="127">
        <f t="shared" si="459"/>
        <v>3</v>
      </c>
      <c r="L442" s="127">
        <f t="shared" si="459"/>
        <v>3</v>
      </c>
      <c r="M442" s="127">
        <f t="shared" si="459"/>
        <v>0</v>
      </c>
      <c r="N442" s="127">
        <f t="shared" si="459"/>
        <v>1</v>
      </c>
      <c r="O442" s="128">
        <f t="shared" si="459"/>
        <v>2</v>
      </c>
      <c r="P442" s="129">
        <f>SUM(G442:O442)</f>
        <v>16</v>
      </c>
      <c r="Q442" s="130">
        <f t="shared" ref="Q442:Y442" si="460">IF(Q441-Q438=-1,3+Q440)+IF(Q441-Q438=0,2+Q440)+IF(Q441-Q438=1,1+Q440)+IF(Q441-Q438=2,Q440)+IF(Q441-Q438=3,IF(Q440-1&gt;0,Q440-1,0))+IF(Q441-Q438=4,IF(Q440-2&gt;0,Q440-2,0))</f>
        <v>1</v>
      </c>
      <c r="R442" s="131">
        <f t="shared" si="460"/>
        <v>2</v>
      </c>
      <c r="S442" s="131">
        <f t="shared" si="460"/>
        <v>4</v>
      </c>
      <c r="T442" s="131">
        <f t="shared" si="460"/>
        <v>2</v>
      </c>
      <c r="U442" s="131">
        <f t="shared" si="460"/>
        <v>2</v>
      </c>
      <c r="V442" s="131">
        <f t="shared" si="460"/>
        <v>1</v>
      </c>
      <c r="W442" s="131">
        <f t="shared" si="460"/>
        <v>5</v>
      </c>
      <c r="X442" s="131">
        <f t="shared" si="460"/>
        <v>1</v>
      </c>
      <c r="Y442" s="128">
        <f t="shared" si="460"/>
        <v>1</v>
      </c>
      <c r="Z442" s="129">
        <f>SUM(Q442:Y442)</f>
        <v>19</v>
      </c>
      <c r="AA442" s="132">
        <f>P442+Z442</f>
        <v>35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461">IF(G441-G438=-2,4)+IF(G441-G438=-1,3)+IF(G441-G438=0,2)+IF(G441-G438=1,1)+IF(G441-G438&gt;2,0)</f>
        <v>1</v>
      </c>
      <c r="H443" s="134">
        <f t="shared" si="461"/>
        <v>0</v>
      </c>
      <c r="I443" s="134">
        <f t="shared" si="461"/>
        <v>0</v>
      </c>
      <c r="J443" s="134">
        <f t="shared" si="461"/>
        <v>0</v>
      </c>
      <c r="K443" s="134">
        <f t="shared" si="461"/>
        <v>0</v>
      </c>
      <c r="L443" s="134">
        <f t="shared" si="461"/>
        <v>0</v>
      </c>
      <c r="M443" s="134">
        <f t="shared" si="461"/>
        <v>0</v>
      </c>
      <c r="N443" s="134">
        <f t="shared" si="461"/>
        <v>0</v>
      </c>
      <c r="O443" s="135">
        <f t="shared" si="461"/>
        <v>0</v>
      </c>
      <c r="P443" s="136">
        <f>SUM(G443:O443)</f>
        <v>1</v>
      </c>
      <c r="Q443" s="135">
        <f t="shared" ref="Q443:Y443" si="462">IF(Q441-Q438=-2,4)+IF(Q441-Q438=-1,3)+IF(Q441-Q438=0,2)+IF(Q441-Q438=1,1)+IF(Q441-Q438&gt;2,0)</f>
        <v>0</v>
      </c>
      <c r="R443" s="135">
        <f t="shared" si="462"/>
        <v>0</v>
      </c>
      <c r="S443" s="135">
        <f t="shared" si="462"/>
        <v>1</v>
      </c>
      <c r="T443" s="135">
        <f t="shared" si="462"/>
        <v>0</v>
      </c>
      <c r="U443" s="135">
        <f t="shared" si="462"/>
        <v>0</v>
      </c>
      <c r="V443" s="135">
        <f t="shared" si="462"/>
        <v>0</v>
      </c>
      <c r="W443" s="135">
        <f t="shared" si="462"/>
        <v>2</v>
      </c>
      <c r="X443" s="135">
        <f t="shared" si="462"/>
        <v>0</v>
      </c>
      <c r="Y443" s="135">
        <f t="shared" si="462"/>
        <v>0</v>
      </c>
      <c r="Z443" s="136">
        <f>SUM(Q443:Y443)</f>
        <v>3</v>
      </c>
      <c r="AA443" s="137">
        <f>P443+Z443</f>
        <v>4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1</v>
      </c>
      <c r="H444" s="24">
        <f t="shared" ref="H444:O444" si="463">H441-H438</f>
        <v>2</v>
      </c>
      <c r="I444" s="24">
        <f t="shared" si="463"/>
        <v>5</v>
      </c>
      <c r="J444" s="24">
        <f t="shared" si="463"/>
        <v>5</v>
      </c>
      <c r="K444" s="24">
        <f t="shared" si="463"/>
        <v>2</v>
      </c>
      <c r="L444" s="24">
        <f t="shared" si="463"/>
        <v>2</v>
      </c>
      <c r="M444" s="24">
        <f t="shared" si="463"/>
        <v>4</v>
      </c>
      <c r="N444" s="24">
        <f t="shared" si="463"/>
        <v>3</v>
      </c>
      <c r="O444" s="15">
        <f t="shared" si="463"/>
        <v>3</v>
      </c>
      <c r="P444" s="15"/>
      <c r="Q444" s="15">
        <f t="shared" ref="Q444:Y444" si="464">Q441-Q438</f>
        <v>4</v>
      </c>
      <c r="R444" s="15">
        <f t="shared" si="464"/>
        <v>3</v>
      </c>
      <c r="S444" s="15">
        <f t="shared" si="464"/>
        <v>1</v>
      </c>
      <c r="T444" s="15">
        <f t="shared" si="464"/>
        <v>3</v>
      </c>
      <c r="U444" s="15">
        <f t="shared" si="464"/>
        <v>2</v>
      </c>
      <c r="V444" s="15">
        <f t="shared" si="464"/>
        <v>3</v>
      </c>
      <c r="W444" s="15">
        <f t="shared" si="464"/>
        <v>0</v>
      </c>
      <c r="X444" s="15">
        <f t="shared" si="464"/>
        <v>4</v>
      </c>
      <c r="Y444" s="15">
        <f t="shared" si="464"/>
        <v>4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1</v>
      </c>
      <c r="P447" s="241" t="s">
        <v>86</v>
      </c>
      <c r="Q447" s="241"/>
      <c r="R447" s="241"/>
      <c r="S447" s="241"/>
      <c r="T447" s="241"/>
      <c r="U447" s="141">
        <f>COUNTIF(G444:Y444,"=2")</f>
        <v>4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2</v>
      </c>
      <c r="P448" s="241" t="s">
        <v>89</v>
      </c>
      <c r="Q448" s="241"/>
      <c r="R448" s="241"/>
      <c r="S448" s="241"/>
      <c r="T448" s="241"/>
      <c r="U448" s="144">
        <f>COUNTIF(G444:Y444,"&gt;=3")</f>
        <v>11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1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2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4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11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 t="str">
        <f>C27</f>
        <v>MORVAN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str">
        <f>INDEX($C$11:$AC$40,MATCH(G457,$C$11:$C$40,0),27)</f>
        <v>H</v>
      </c>
      <c r="Z457" s="75" t="s">
        <v>16</v>
      </c>
      <c r="AA457" s="96">
        <f>$D$3</f>
        <v>44989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54</v>
      </c>
      <c r="H458" s="245"/>
      <c r="I458" s="245"/>
      <c r="J458" s="245"/>
      <c r="K458" s="1"/>
      <c r="L458" s="245">
        <f>IF(X457="H",IF($X458="Blancs",$G$3,IF($X458="Jaunes",$G$4,IF($X458="Bleus",$G$5,$G$6))),IF($X458="Blancs",$I$3,IF($X458="Jaunes",$I$4,IF($X458="Bleus",$I$5,$I$6))))</f>
        <v>133</v>
      </c>
      <c r="M458" s="245"/>
      <c r="N458" s="245"/>
      <c r="O458" s="245">
        <f>IF(X457="H",IF($X458="Blancs",$H$3,IF($X458="Jaunes",$H$4,IF($X458="Bleus",$H$5,$H$6))),IF($X458="Blancs",$J$3,IF($X458="Jaunes",$J$4,IF($X458="Bleus",$J$5,$J$6))))</f>
        <v>68.599999999999994</v>
      </c>
      <c r="P458" s="245"/>
      <c r="Q458" s="246">
        <f>ROUND((G458*(L458/113)+(O458-AA461)),0)</f>
        <v>60</v>
      </c>
      <c r="R458" s="246"/>
      <c r="S458" s="246"/>
      <c r="T458" s="246"/>
      <c r="U458" s="1"/>
      <c r="V458" s="266" t="s">
        <v>108</v>
      </c>
      <c r="W458" s="267"/>
      <c r="X458" s="187" t="str">
        <f>INDEX($C$11:$AC$40,MATCH(G457,$C$11:$C$40,0),26)</f>
        <v>Jaunes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465">H$9</f>
        <v>4</v>
      </c>
      <c r="I461" s="103">
        <f t="shared" si="465"/>
        <v>5</v>
      </c>
      <c r="J461" s="103">
        <f t="shared" si="465"/>
        <v>4</v>
      </c>
      <c r="K461" s="103">
        <f t="shared" si="465"/>
        <v>3</v>
      </c>
      <c r="L461" s="103">
        <f t="shared" si="465"/>
        <v>5</v>
      </c>
      <c r="M461" s="103">
        <f t="shared" si="465"/>
        <v>3</v>
      </c>
      <c r="N461" s="103">
        <f t="shared" si="465"/>
        <v>5</v>
      </c>
      <c r="O461" s="103">
        <f t="shared" si="465"/>
        <v>3</v>
      </c>
      <c r="P461" s="104">
        <f>SUM(G461:O461)</f>
        <v>36</v>
      </c>
      <c r="Q461" s="103">
        <f t="shared" ref="Q461:Y461" si="466">Q$9</f>
        <v>4</v>
      </c>
      <c r="R461" s="105">
        <f t="shared" si="466"/>
        <v>4</v>
      </c>
      <c r="S461" s="105">
        <f t="shared" si="466"/>
        <v>3</v>
      </c>
      <c r="T461" s="105">
        <f t="shared" si="466"/>
        <v>5</v>
      </c>
      <c r="U461" s="105">
        <f t="shared" si="466"/>
        <v>3</v>
      </c>
      <c r="V461" s="105">
        <f t="shared" si="466"/>
        <v>4</v>
      </c>
      <c r="W461" s="105">
        <f t="shared" si="466"/>
        <v>4</v>
      </c>
      <c r="X461" s="105">
        <f t="shared" si="466"/>
        <v>5</v>
      </c>
      <c r="Y461" s="106">
        <f t="shared" si="466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467">H$10</f>
        <v>8</v>
      </c>
      <c r="I462" s="108">
        <f t="shared" si="467"/>
        <v>12</v>
      </c>
      <c r="J462" s="108">
        <f t="shared" si="467"/>
        <v>14</v>
      </c>
      <c r="K462" s="108">
        <f t="shared" si="467"/>
        <v>2</v>
      </c>
      <c r="L462" s="108">
        <f t="shared" si="467"/>
        <v>10</v>
      </c>
      <c r="M462" s="108">
        <f t="shared" si="467"/>
        <v>18</v>
      </c>
      <c r="N462" s="108">
        <f t="shared" si="467"/>
        <v>16</v>
      </c>
      <c r="O462" s="109">
        <f t="shared" si="467"/>
        <v>6</v>
      </c>
      <c r="P462" s="110"/>
      <c r="Q462" s="111">
        <f t="shared" ref="Q462:Y462" si="468">Q$10</f>
        <v>1</v>
      </c>
      <c r="R462" s="112">
        <f t="shared" si="468"/>
        <v>9</v>
      </c>
      <c r="S462" s="112">
        <f t="shared" si="468"/>
        <v>11</v>
      </c>
      <c r="T462" s="112">
        <f t="shared" si="468"/>
        <v>5</v>
      </c>
      <c r="U462" s="112">
        <f t="shared" si="468"/>
        <v>17</v>
      </c>
      <c r="V462" s="112">
        <f t="shared" si="468"/>
        <v>15</v>
      </c>
      <c r="W462" s="112">
        <f t="shared" si="468"/>
        <v>3</v>
      </c>
      <c r="X462" s="112">
        <f t="shared" si="468"/>
        <v>13</v>
      </c>
      <c r="Y462" s="109">
        <f t="shared" si="468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>
        <f>IF($Q458&lt;=18,IF(G462&lt;=$Q458,1,0),IF($Q458&lt;=36,IF(G462&lt;=($Q458-18),2,1),IF($Q458&lt;=54,IF(G462&lt;=($Q458-36),3,2),IF($Q458&gt;54,IF(G462&lt;=($Q458-54),4,3)))))</f>
        <v>4</v>
      </c>
      <c r="H463" s="115">
        <f t="shared" ref="H463" si="469">IF($Q458&lt;=18,IF(H462&lt;=$Q458,1,0),IF($Q458&lt;=36,IF(H462&lt;=($Q458-18),2,1),IF($Q458&lt;=54,IF(H462&lt;=($Q458-36),3,2),IF($Q458&gt;54,IF(H462&lt;=($Q458-54),4,3)))))</f>
        <v>3</v>
      </c>
      <c r="I463" s="115">
        <f t="shared" ref="I463" si="470">IF($Q458&lt;=18,IF(I462&lt;=$Q458,1,0),IF($Q458&lt;=36,IF(I462&lt;=($Q458-18),2,1),IF($Q458&lt;=54,IF(I462&lt;=($Q458-36),3,2),IF($Q458&gt;54,IF(I462&lt;=($Q458-54),4,3)))))</f>
        <v>3</v>
      </c>
      <c r="J463" s="115">
        <f t="shared" ref="J463" si="471">IF($Q458&lt;=18,IF(J462&lt;=$Q458,1,0),IF($Q458&lt;=36,IF(J462&lt;=($Q458-18),2,1),IF($Q458&lt;=54,IF(J462&lt;=($Q458-36),3,2),IF($Q458&gt;54,IF(J462&lt;=($Q458-54),4,3)))))</f>
        <v>3</v>
      </c>
      <c r="K463" s="115">
        <f t="shared" ref="K463" si="472">IF($Q458&lt;=18,IF(K462&lt;=$Q458,1,0),IF($Q458&lt;=36,IF(K462&lt;=($Q458-18),2,1),IF($Q458&lt;=54,IF(K462&lt;=($Q458-36),3,2),IF($Q458&gt;54,IF(K462&lt;=($Q458-54),4,3)))))</f>
        <v>4</v>
      </c>
      <c r="L463" s="115">
        <f t="shared" ref="L463" si="473">IF($Q458&lt;=18,IF(L462&lt;=$Q458,1,0),IF($Q458&lt;=36,IF(L462&lt;=($Q458-18),2,1),IF($Q458&lt;=54,IF(L462&lt;=($Q458-36),3,2),IF($Q458&gt;54,IF(L462&lt;=($Q458-54),4,3)))))</f>
        <v>3</v>
      </c>
      <c r="M463" s="115">
        <f t="shared" ref="M463" si="474">IF($Q458&lt;=18,IF(M462&lt;=$Q458,1,0),IF($Q458&lt;=36,IF(M462&lt;=($Q458-18),2,1),IF($Q458&lt;=54,IF(M462&lt;=($Q458-36),3,2),IF($Q458&gt;54,IF(M462&lt;=($Q458-54),4,3)))))</f>
        <v>3</v>
      </c>
      <c r="N463" s="115">
        <f t="shared" ref="N463" si="475">IF($Q458&lt;=18,IF(N462&lt;=$Q458,1,0),IF($Q458&lt;=36,IF(N462&lt;=($Q458-18),2,1),IF($Q458&lt;=54,IF(N462&lt;=($Q458-36),3,2),IF($Q458&gt;54,IF(N462&lt;=($Q458-54),4,3)))))</f>
        <v>3</v>
      </c>
      <c r="O463" s="116">
        <f t="shared" ref="O463" si="476">IF($Q458&lt;=18,IF(O462&lt;=$Q458,1,0),IF($Q458&lt;=36,IF(O462&lt;=($Q458-18),2,1),IF($Q458&lt;=54,IF(O462&lt;=($Q458-36),3,2),IF($Q458&gt;54,IF(O462&lt;=($Q458-54),4,3)))))</f>
        <v>4</v>
      </c>
      <c r="P463" s="117">
        <f>SUM(G463:O463)</f>
        <v>30</v>
      </c>
      <c r="Q463" s="116">
        <f t="shared" ref="Q463" si="477">IF($Q458&lt;=18,IF(Q462&lt;=$Q458,1,0),IF($Q458&lt;=36,IF(Q462&lt;=($Q458-18),2,1),IF($Q458&lt;=54,IF(Q462&lt;=($Q458-36),3,2),IF($Q458&gt;54,IF(Q462&lt;=($Q458-54),4,3)))))</f>
        <v>4</v>
      </c>
      <c r="R463" s="116">
        <f t="shared" ref="R463" si="478">IF($Q458&lt;=18,IF(R462&lt;=$Q458,1,0),IF($Q458&lt;=36,IF(R462&lt;=($Q458-18),2,1),IF($Q458&lt;=54,IF(R462&lt;=($Q458-36),3,2),IF($Q458&gt;54,IF(R462&lt;=($Q458-54),4,3)))))</f>
        <v>3</v>
      </c>
      <c r="S463" s="116">
        <f t="shared" ref="S463" si="479">IF($Q458&lt;=18,IF(S462&lt;=$Q458,1,0),IF($Q458&lt;=36,IF(S462&lt;=($Q458-18),2,1),IF($Q458&lt;=54,IF(S462&lt;=($Q458-36),3,2),IF($Q458&gt;54,IF(S462&lt;=($Q458-54),4,3)))))</f>
        <v>3</v>
      </c>
      <c r="T463" s="116">
        <f t="shared" ref="T463" si="480">IF($Q458&lt;=18,IF(T462&lt;=$Q458,1,0),IF($Q458&lt;=36,IF(T462&lt;=($Q458-18),2,1),IF($Q458&lt;=54,IF(T462&lt;=($Q458-36),3,2),IF($Q458&gt;54,IF(T462&lt;=($Q458-54),4,3)))))</f>
        <v>4</v>
      </c>
      <c r="U463" s="116">
        <f t="shared" ref="U463" si="481">IF($Q458&lt;=18,IF(U462&lt;=$Q458,1,0),IF($Q458&lt;=36,IF(U462&lt;=($Q458-18),2,1),IF($Q458&lt;=54,IF(U462&lt;=($Q458-36),3,2),IF($Q458&gt;54,IF(U462&lt;=($Q458-54),4,3)))))</f>
        <v>3</v>
      </c>
      <c r="V463" s="116">
        <f t="shared" ref="V463" si="482">IF($Q458&lt;=18,IF(V462&lt;=$Q458,1,0),IF($Q458&lt;=36,IF(V462&lt;=($Q458-18),2,1),IF($Q458&lt;=54,IF(V462&lt;=($Q458-36),3,2),IF($Q458&gt;54,IF(V462&lt;=($Q458-54),4,3)))))</f>
        <v>3</v>
      </c>
      <c r="W463" s="116">
        <f t="shared" ref="W463" si="483">IF($Q458&lt;=18,IF(W462&lt;=$Q458,1,0),IF($Q458&lt;=36,IF(W462&lt;=($Q458-18),2,1),IF($Q458&lt;=54,IF(W462&lt;=($Q458-36),3,2),IF($Q458&gt;54,IF(W462&lt;=($Q458-54),4,3)))))</f>
        <v>4</v>
      </c>
      <c r="X463" s="116">
        <f t="shared" ref="X463" si="484">IF($Q458&lt;=18,IF(X462&lt;=$Q458,1,0),IF($Q458&lt;=36,IF(X462&lt;=($Q458-18),2,1),IF($Q458&lt;=54,IF(X462&lt;=($Q458-36),3,2),IF($Q458&gt;54,IF(X462&lt;=($Q458-54),4,3)))))</f>
        <v>3</v>
      </c>
      <c r="Y463" s="116">
        <f t="shared" ref="Y463" si="485">IF($Q458&lt;=18,IF(Y462&lt;=$Q458,1,0),IF($Q458&lt;=36,IF(Y462&lt;=($Q458-18),2,1),IF($Q458&lt;=54,IF(Y462&lt;=($Q458-36),3,2),IF($Q458&gt;54,IF(Y462&lt;=($Q458-54),4,3)))))</f>
        <v>3</v>
      </c>
      <c r="Z463" s="118">
        <f>SUM(Q463:Y463)</f>
        <v>30</v>
      </c>
      <c r="AA463" s="119">
        <f>P463+Z463</f>
        <v>60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486">G27</f>
        <v>8</v>
      </c>
      <c r="H464" s="121">
        <f t="shared" si="486"/>
        <v>6</v>
      </c>
      <c r="I464" s="121">
        <f t="shared" si="486"/>
        <v>8</v>
      </c>
      <c r="J464" s="121">
        <f t="shared" si="486"/>
        <v>9</v>
      </c>
      <c r="K464" s="121">
        <f t="shared" si="486"/>
        <v>6</v>
      </c>
      <c r="L464" s="121">
        <f t="shared" si="486"/>
        <v>8</v>
      </c>
      <c r="M464" s="121">
        <f t="shared" si="486"/>
        <v>5</v>
      </c>
      <c r="N464" s="121">
        <f t="shared" si="486"/>
        <v>10</v>
      </c>
      <c r="O464" s="121">
        <f t="shared" si="486"/>
        <v>6</v>
      </c>
      <c r="P464" s="122">
        <f>SUM(G464:O464)</f>
        <v>66</v>
      </c>
      <c r="Q464" s="123">
        <f t="shared" ref="Q464:Y464" si="487">Q27</f>
        <v>5</v>
      </c>
      <c r="R464" s="121">
        <f t="shared" si="487"/>
        <v>6</v>
      </c>
      <c r="S464" s="121">
        <f t="shared" si="487"/>
        <v>8</v>
      </c>
      <c r="T464" s="121">
        <f t="shared" si="487"/>
        <v>10</v>
      </c>
      <c r="U464" s="121">
        <f t="shared" si="487"/>
        <v>8</v>
      </c>
      <c r="V464" s="121">
        <f t="shared" si="487"/>
        <v>8</v>
      </c>
      <c r="W464" s="121">
        <f t="shared" si="487"/>
        <v>9</v>
      </c>
      <c r="X464" s="121">
        <f t="shared" si="487"/>
        <v>7</v>
      </c>
      <c r="Y464" s="124">
        <f t="shared" si="487"/>
        <v>7</v>
      </c>
      <c r="Z464" s="122">
        <f>SUM(Q464:Y464)</f>
        <v>68</v>
      </c>
      <c r="AA464" s="125">
        <f>P464+Z464</f>
        <v>134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2</v>
      </c>
      <c r="H465" s="127">
        <f t="shared" ref="H465:O465" si="488">IF(H464-H461=-1,3+H463)+IF(H464-H461=0,2+H463)+IF(H464-H461=1,1+H463)+IF(H464-H461=2,H463)+IF(H464-H461=3,IF(H463-1&gt;0,H463-1,0))+IF(H464-H461=4,IF(H463-2&gt;0,H463-2,0))</f>
        <v>3</v>
      </c>
      <c r="I465" s="127">
        <f t="shared" si="488"/>
        <v>2</v>
      </c>
      <c r="J465" s="127">
        <f t="shared" si="488"/>
        <v>0</v>
      </c>
      <c r="K465" s="127">
        <f t="shared" si="488"/>
        <v>3</v>
      </c>
      <c r="L465" s="127">
        <f t="shared" si="488"/>
        <v>2</v>
      </c>
      <c r="M465" s="127">
        <f t="shared" si="488"/>
        <v>3</v>
      </c>
      <c r="N465" s="127">
        <f t="shared" si="488"/>
        <v>0</v>
      </c>
      <c r="O465" s="128">
        <f t="shared" si="488"/>
        <v>3</v>
      </c>
      <c r="P465" s="129">
        <f>SUM(G465:O465)</f>
        <v>18</v>
      </c>
      <c r="Q465" s="130">
        <f t="shared" ref="Q465:Y465" si="489">IF(Q464-Q461=-1,3+Q463)+IF(Q464-Q461=0,2+Q463)+IF(Q464-Q461=1,1+Q463)+IF(Q464-Q461=2,Q463)+IF(Q464-Q461=3,IF(Q463-1&gt;0,Q463-1,0))+IF(Q464-Q461=4,IF(Q463-2&gt;0,Q463-2,0))</f>
        <v>5</v>
      </c>
      <c r="R465" s="131">
        <f t="shared" si="489"/>
        <v>3</v>
      </c>
      <c r="S465" s="131">
        <f t="shared" si="489"/>
        <v>0</v>
      </c>
      <c r="T465" s="131">
        <f t="shared" si="489"/>
        <v>0</v>
      </c>
      <c r="U465" s="131">
        <f t="shared" si="489"/>
        <v>0</v>
      </c>
      <c r="V465" s="131">
        <f t="shared" si="489"/>
        <v>1</v>
      </c>
      <c r="W465" s="131">
        <f t="shared" si="489"/>
        <v>0</v>
      </c>
      <c r="X465" s="131">
        <f t="shared" si="489"/>
        <v>3</v>
      </c>
      <c r="Y465" s="128">
        <f t="shared" si="489"/>
        <v>2</v>
      </c>
      <c r="Z465" s="129">
        <f>SUM(Q465:Y465)</f>
        <v>14</v>
      </c>
      <c r="AA465" s="132">
        <f>P465+Z465</f>
        <v>32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490">IF(G464-G461=-2,4)+IF(G464-G461=-1,3)+IF(G464-G461=0,2)+IF(G464-G461=1,1)+IF(G464-G461&gt;2,0)</f>
        <v>0</v>
      </c>
      <c r="H466" s="134">
        <f t="shared" si="490"/>
        <v>0</v>
      </c>
      <c r="I466" s="134">
        <f t="shared" si="490"/>
        <v>0</v>
      </c>
      <c r="J466" s="134">
        <f t="shared" si="490"/>
        <v>0</v>
      </c>
      <c r="K466" s="134">
        <f t="shared" si="490"/>
        <v>0</v>
      </c>
      <c r="L466" s="134">
        <f t="shared" si="490"/>
        <v>0</v>
      </c>
      <c r="M466" s="134">
        <f t="shared" si="490"/>
        <v>0</v>
      </c>
      <c r="N466" s="134">
        <f t="shared" si="490"/>
        <v>0</v>
      </c>
      <c r="O466" s="135">
        <f t="shared" si="490"/>
        <v>0</v>
      </c>
      <c r="P466" s="136">
        <f>SUM(G466:O466)</f>
        <v>0</v>
      </c>
      <c r="Q466" s="135">
        <f t="shared" ref="Q466:Y466" si="491">IF(Q464-Q461=-2,4)+IF(Q464-Q461=-1,3)+IF(Q464-Q461=0,2)+IF(Q464-Q461=1,1)+IF(Q464-Q461&gt;2,0)</f>
        <v>1</v>
      </c>
      <c r="R466" s="135">
        <f t="shared" si="491"/>
        <v>0</v>
      </c>
      <c r="S466" s="135">
        <f t="shared" si="491"/>
        <v>0</v>
      </c>
      <c r="T466" s="135">
        <f t="shared" si="491"/>
        <v>0</v>
      </c>
      <c r="U466" s="135">
        <f t="shared" si="491"/>
        <v>0</v>
      </c>
      <c r="V466" s="135">
        <f t="shared" si="491"/>
        <v>0</v>
      </c>
      <c r="W466" s="135">
        <f t="shared" si="491"/>
        <v>0</v>
      </c>
      <c r="X466" s="135">
        <f t="shared" si="491"/>
        <v>0</v>
      </c>
      <c r="Y466" s="135">
        <f t="shared" si="491"/>
        <v>0</v>
      </c>
      <c r="Z466" s="136">
        <f>SUM(Q466:Y466)</f>
        <v>1</v>
      </c>
      <c r="AA466" s="137">
        <f>P466+Z466</f>
        <v>1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4</v>
      </c>
      <c r="H467" s="24">
        <f t="shared" ref="H467:O467" si="492">H464-H461</f>
        <v>2</v>
      </c>
      <c r="I467" s="24">
        <f t="shared" si="492"/>
        <v>3</v>
      </c>
      <c r="J467" s="24">
        <f t="shared" si="492"/>
        <v>5</v>
      </c>
      <c r="K467" s="24">
        <f t="shared" si="492"/>
        <v>3</v>
      </c>
      <c r="L467" s="24">
        <f t="shared" si="492"/>
        <v>3</v>
      </c>
      <c r="M467" s="24">
        <f t="shared" si="492"/>
        <v>2</v>
      </c>
      <c r="N467" s="24">
        <f t="shared" si="492"/>
        <v>5</v>
      </c>
      <c r="O467" s="15">
        <f t="shared" si="492"/>
        <v>3</v>
      </c>
      <c r="P467" s="15"/>
      <c r="Q467" s="15">
        <f t="shared" ref="Q467:Y467" si="493">Q464-Q461</f>
        <v>1</v>
      </c>
      <c r="R467" s="15">
        <f t="shared" si="493"/>
        <v>2</v>
      </c>
      <c r="S467" s="15">
        <f t="shared" si="493"/>
        <v>5</v>
      </c>
      <c r="T467" s="15">
        <f t="shared" si="493"/>
        <v>5</v>
      </c>
      <c r="U467" s="15">
        <f t="shared" si="493"/>
        <v>5</v>
      </c>
      <c r="V467" s="15">
        <f t="shared" si="493"/>
        <v>4</v>
      </c>
      <c r="W467" s="15">
        <f t="shared" si="493"/>
        <v>5</v>
      </c>
      <c r="X467" s="15">
        <f t="shared" si="493"/>
        <v>2</v>
      </c>
      <c r="Y467" s="15">
        <f t="shared" si="493"/>
        <v>3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4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1</v>
      </c>
      <c r="P471" s="241" t="s">
        <v>89</v>
      </c>
      <c r="Q471" s="241"/>
      <c r="R471" s="241"/>
      <c r="S471" s="241"/>
      <c r="T471" s="241"/>
      <c r="U471" s="144">
        <f>COUNTIF(G467:Y467,"&gt;=3")</f>
        <v>13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1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4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13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 t="str">
        <f>C28</f>
        <v>VILATTE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str">
        <f>INDEX($C$11:$AC$40,MATCH(G480,$C$11:$C$40,0),27)</f>
        <v>H</v>
      </c>
      <c r="Z480" s="75" t="s">
        <v>16</v>
      </c>
      <c r="AA480" s="96">
        <f>$D$3</f>
        <v>44989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54</v>
      </c>
      <c r="H481" s="245"/>
      <c r="I481" s="245"/>
      <c r="J481" s="245"/>
      <c r="K481" s="1"/>
      <c r="L481" s="245">
        <f>IF(X480="H",IF($X481="Blancs",$G$3,IF($X481="Jaunes",$G$4,IF($X481="Bleus",$G$5,$G$6))),IF($X481="Blancs",$I$3,IF($X481="Jaunes",$I$4,IF($X481="Bleus",$I$5,$I$6))))</f>
        <v>133</v>
      </c>
      <c r="M481" s="245"/>
      <c r="N481" s="245"/>
      <c r="O481" s="245">
        <f>IF(X480="H",IF($X481="Blancs",$H$3,IF($X481="Jaunes",$H$4,IF($X481="Bleus",$H$5,$H$6))),IF($X481="Blancs",$J$3,IF($X481="Jaunes",$J$4,IF($X481="Bleus",$J$5,$J$6))))</f>
        <v>68.599999999999994</v>
      </c>
      <c r="P481" s="245"/>
      <c r="Q481" s="246">
        <f>ROUND((G481*(L481/113)+(O481-AA484)),0)</f>
        <v>60</v>
      </c>
      <c r="R481" s="246"/>
      <c r="S481" s="246"/>
      <c r="T481" s="246"/>
      <c r="U481" s="1"/>
      <c r="V481" s="266" t="s">
        <v>108</v>
      </c>
      <c r="W481" s="267"/>
      <c r="X481" s="187" t="str">
        <f>INDEX($C$11:$AC$40,MATCH(G480,$C$11:$C$40,0),26)</f>
        <v>Jaunes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494">H$9</f>
        <v>4</v>
      </c>
      <c r="I484" s="103">
        <f t="shared" si="494"/>
        <v>5</v>
      </c>
      <c r="J484" s="103">
        <f t="shared" si="494"/>
        <v>4</v>
      </c>
      <c r="K484" s="103">
        <f t="shared" si="494"/>
        <v>3</v>
      </c>
      <c r="L484" s="103">
        <f t="shared" si="494"/>
        <v>5</v>
      </c>
      <c r="M484" s="103">
        <f t="shared" si="494"/>
        <v>3</v>
      </c>
      <c r="N484" s="103">
        <f t="shared" si="494"/>
        <v>5</v>
      </c>
      <c r="O484" s="103">
        <f t="shared" si="494"/>
        <v>3</v>
      </c>
      <c r="P484" s="104">
        <f>SUM(G484:O484)</f>
        <v>36</v>
      </c>
      <c r="Q484" s="103">
        <f t="shared" ref="Q484:Y484" si="495">Q$9</f>
        <v>4</v>
      </c>
      <c r="R484" s="105">
        <f t="shared" si="495"/>
        <v>4</v>
      </c>
      <c r="S484" s="105">
        <f t="shared" si="495"/>
        <v>3</v>
      </c>
      <c r="T484" s="105">
        <f t="shared" si="495"/>
        <v>5</v>
      </c>
      <c r="U484" s="105">
        <f t="shared" si="495"/>
        <v>3</v>
      </c>
      <c r="V484" s="105">
        <f t="shared" si="495"/>
        <v>4</v>
      </c>
      <c r="W484" s="105">
        <f t="shared" si="495"/>
        <v>4</v>
      </c>
      <c r="X484" s="105">
        <f t="shared" si="495"/>
        <v>5</v>
      </c>
      <c r="Y484" s="106">
        <f t="shared" si="49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496">H$10</f>
        <v>8</v>
      </c>
      <c r="I485" s="108">
        <f t="shared" si="496"/>
        <v>12</v>
      </c>
      <c r="J485" s="108">
        <f t="shared" si="496"/>
        <v>14</v>
      </c>
      <c r="K485" s="108">
        <f t="shared" si="496"/>
        <v>2</v>
      </c>
      <c r="L485" s="108">
        <f t="shared" si="496"/>
        <v>10</v>
      </c>
      <c r="M485" s="108">
        <f t="shared" si="496"/>
        <v>18</v>
      </c>
      <c r="N485" s="108">
        <f t="shared" si="496"/>
        <v>16</v>
      </c>
      <c r="O485" s="109">
        <f t="shared" si="496"/>
        <v>6</v>
      </c>
      <c r="P485" s="110"/>
      <c r="Q485" s="111">
        <f t="shared" ref="Q485:Y485" si="497">Q$10</f>
        <v>1</v>
      </c>
      <c r="R485" s="112">
        <f t="shared" si="497"/>
        <v>9</v>
      </c>
      <c r="S485" s="112">
        <f t="shared" si="497"/>
        <v>11</v>
      </c>
      <c r="T485" s="112">
        <f t="shared" si="497"/>
        <v>5</v>
      </c>
      <c r="U485" s="112">
        <f t="shared" si="497"/>
        <v>17</v>
      </c>
      <c r="V485" s="112">
        <f t="shared" si="497"/>
        <v>15</v>
      </c>
      <c r="W485" s="112">
        <f t="shared" si="497"/>
        <v>3</v>
      </c>
      <c r="X485" s="112">
        <f t="shared" si="497"/>
        <v>13</v>
      </c>
      <c r="Y485" s="109">
        <f t="shared" si="49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>
        <f>IF($Q481&lt;=18,IF(G485&lt;=$Q481,1,0),IF($Q481&lt;=36,IF(G485&lt;=($Q481-18),2,1),IF($Q481&lt;=54,IF(G485&lt;=($Q481-36),3,2),IF($Q481&gt;54,IF(G485&lt;=($Q481-54),4,3)))))</f>
        <v>4</v>
      </c>
      <c r="H486" s="115">
        <f t="shared" ref="H486" si="498">IF($Q481&lt;=18,IF(H485&lt;=$Q481,1,0),IF($Q481&lt;=36,IF(H485&lt;=($Q481-18),2,1),IF($Q481&lt;=54,IF(H485&lt;=($Q481-36),3,2),IF($Q481&gt;54,IF(H485&lt;=($Q481-54),4,3)))))</f>
        <v>3</v>
      </c>
      <c r="I486" s="115">
        <f t="shared" ref="I486" si="499">IF($Q481&lt;=18,IF(I485&lt;=$Q481,1,0),IF($Q481&lt;=36,IF(I485&lt;=($Q481-18),2,1),IF($Q481&lt;=54,IF(I485&lt;=($Q481-36),3,2),IF($Q481&gt;54,IF(I485&lt;=($Q481-54),4,3)))))</f>
        <v>3</v>
      </c>
      <c r="J486" s="115">
        <f t="shared" ref="J486" si="500">IF($Q481&lt;=18,IF(J485&lt;=$Q481,1,0),IF($Q481&lt;=36,IF(J485&lt;=($Q481-18),2,1),IF($Q481&lt;=54,IF(J485&lt;=($Q481-36),3,2),IF($Q481&gt;54,IF(J485&lt;=($Q481-54),4,3)))))</f>
        <v>3</v>
      </c>
      <c r="K486" s="115">
        <f t="shared" ref="K486" si="501">IF($Q481&lt;=18,IF(K485&lt;=$Q481,1,0),IF($Q481&lt;=36,IF(K485&lt;=($Q481-18),2,1),IF($Q481&lt;=54,IF(K485&lt;=($Q481-36),3,2),IF($Q481&gt;54,IF(K485&lt;=($Q481-54),4,3)))))</f>
        <v>4</v>
      </c>
      <c r="L486" s="115">
        <f t="shared" ref="L486" si="502">IF($Q481&lt;=18,IF(L485&lt;=$Q481,1,0),IF($Q481&lt;=36,IF(L485&lt;=($Q481-18),2,1),IF($Q481&lt;=54,IF(L485&lt;=($Q481-36),3,2),IF($Q481&gt;54,IF(L485&lt;=($Q481-54),4,3)))))</f>
        <v>3</v>
      </c>
      <c r="M486" s="115">
        <f t="shared" ref="M486" si="503">IF($Q481&lt;=18,IF(M485&lt;=$Q481,1,0),IF($Q481&lt;=36,IF(M485&lt;=($Q481-18),2,1),IF($Q481&lt;=54,IF(M485&lt;=($Q481-36),3,2),IF($Q481&gt;54,IF(M485&lt;=($Q481-54),4,3)))))</f>
        <v>3</v>
      </c>
      <c r="N486" s="115">
        <f t="shared" ref="N486" si="504">IF($Q481&lt;=18,IF(N485&lt;=$Q481,1,0),IF($Q481&lt;=36,IF(N485&lt;=($Q481-18),2,1),IF($Q481&lt;=54,IF(N485&lt;=($Q481-36),3,2),IF($Q481&gt;54,IF(N485&lt;=($Q481-54),4,3)))))</f>
        <v>3</v>
      </c>
      <c r="O486" s="116">
        <f t="shared" ref="O486" si="505">IF($Q481&lt;=18,IF(O485&lt;=$Q481,1,0),IF($Q481&lt;=36,IF(O485&lt;=($Q481-18),2,1),IF($Q481&lt;=54,IF(O485&lt;=($Q481-36),3,2),IF($Q481&gt;54,IF(O485&lt;=($Q481-54),4,3)))))</f>
        <v>4</v>
      </c>
      <c r="P486" s="117">
        <f>SUM(G486:O486)</f>
        <v>30</v>
      </c>
      <c r="Q486" s="116">
        <f t="shared" ref="Q486" si="506">IF($Q481&lt;=18,IF(Q485&lt;=$Q481,1,0),IF($Q481&lt;=36,IF(Q485&lt;=($Q481-18),2,1),IF($Q481&lt;=54,IF(Q485&lt;=($Q481-36),3,2),IF($Q481&gt;54,IF(Q485&lt;=($Q481-54),4,3)))))</f>
        <v>4</v>
      </c>
      <c r="R486" s="116">
        <f t="shared" ref="R486" si="507">IF($Q481&lt;=18,IF(R485&lt;=$Q481,1,0),IF($Q481&lt;=36,IF(R485&lt;=($Q481-18),2,1),IF($Q481&lt;=54,IF(R485&lt;=($Q481-36),3,2),IF($Q481&gt;54,IF(R485&lt;=($Q481-54),4,3)))))</f>
        <v>3</v>
      </c>
      <c r="S486" s="116">
        <f t="shared" ref="S486" si="508">IF($Q481&lt;=18,IF(S485&lt;=$Q481,1,0),IF($Q481&lt;=36,IF(S485&lt;=($Q481-18),2,1),IF($Q481&lt;=54,IF(S485&lt;=($Q481-36),3,2),IF($Q481&gt;54,IF(S485&lt;=($Q481-54),4,3)))))</f>
        <v>3</v>
      </c>
      <c r="T486" s="116">
        <f t="shared" ref="T486" si="509">IF($Q481&lt;=18,IF(T485&lt;=$Q481,1,0),IF($Q481&lt;=36,IF(T485&lt;=($Q481-18),2,1),IF($Q481&lt;=54,IF(T485&lt;=($Q481-36),3,2),IF($Q481&gt;54,IF(T485&lt;=($Q481-54),4,3)))))</f>
        <v>4</v>
      </c>
      <c r="U486" s="116">
        <f t="shared" ref="U486" si="510">IF($Q481&lt;=18,IF(U485&lt;=$Q481,1,0),IF($Q481&lt;=36,IF(U485&lt;=($Q481-18),2,1),IF($Q481&lt;=54,IF(U485&lt;=($Q481-36),3,2),IF($Q481&gt;54,IF(U485&lt;=($Q481-54),4,3)))))</f>
        <v>3</v>
      </c>
      <c r="V486" s="116">
        <f t="shared" ref="V486" si="511">IF($Q481&lt;=18,IF(V485&lt;=$Q481,1,0),IF($Q481&lt;=36,IF(V485&lt;=($Q481-18),2,1),IF($Q481&lt;=54,IF(V485&lt;=($Q481-36),3,2),IF($Q481&gt;54,IF(V485&lt;=($Q481-54),4,3)))))</f>
        <v>3</v>
      </c>
      <c r="W486" s="116">
        <f t="shared" ref="W486" si="512">IF($Q481&lt;=18,IF(W485&lt;=$Q481,1,0),IF($Q481&lt;=36,IF(W485&lt;=($Q481-18),2,1),IF($Q481&lt;=54,IF(W485&lt;=($Q481-36),3,2),IF($Q481&gt;54,IF(W485&lt;=($Q481-54),4,3)))))</f>
        <v>4</v>
      </c>
      <c r="X486" s="116">
        <f t="shared" ref="X486" si="513">IF($Q481&lt;=18,IF(X485&lt;=$Q481,1,0),IF($Q481&lt;=36,IF(X485&lt;=($Q481-18),2,1),IF($Q481&lt;=54,IF(X485&lt;=($Q481-36),3,2),IF($Q481&gt;54,IF(X485&lt;=($Q481-54),4,3)))))</f>
        <v>3</v>
      </c>
      <c r="Y486" s="116">
        <f t="shared" ref="Y486" si="514">IF($Q481&lt;=18,IF(Y485&lt;=$Q481,1,0),IF($Q481&lt;=36,IF(Y485&lt;=($Q481-18),2,1),IF($Q481&lt;=54,IF(Y485&lt;=($Q481-36),3,2),IF($Q481&gt;54,IF(Y485&lt;=($Q481-54),4,3)))))</f>
        <v>3</v>
      </c>
      <c r="Z486" s="118">
        <f>SUM(Q486:Y486)</f>
        <v>30</v>
      </c>
      <c r="AA486" s="119">
        <f>P486+Z486</f>
        <v>60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515">G28</f>
        <v>8</v>
      </c>
      <c r="H487" s="121">
        <f t="shared" si="515"/>
        <v>7</v>
      </c>
      <c r="I487" s="121">
        <f t="shared" si="515"/>
        <v>10</v>
      </c>
      <c r="J487" s="121">
        <f t="shared" si="515"/>
        <v>7</v>
      </c>
      <c r="K487" s="121">
        <f t="shared" si="515"/>
        <v>7</v>
      </c>
      <c r="L487" s="121">
        <f t="shared" si="515"/>
        <v>7</v>
      </c>
      <c r="M487" s="121">
        <f t="shared" si="515"/>
        <v>7</v>
      </c>
      <c r="N487" s="121">
        <f t="shared" si="515"/>
        <v>9</v>
      </c>
      <c r="O487" s="121">
        <f t="shared" si="515"/>
        <v>8</v>
      </c>
      <c r="P487" s="122">
        <f>SUM(G487:O487)</f>
        <v>70</v>
      </c>
      <c r="Q487" s="123">
        <f t="shared" ref="Q487:Y487" si="516">Q28</f>
        <v>9</v>
      </c>
      <c r="R487" s="121">
        <f t="shared" si="516"/>
        <v>9</v>
      </c>
      <c r="S487" s="121">
        <f t="shared" si="516"/>
        <v>6</v>
      </c>
      <c r="T487" s="121">
        <f t="shared" si="516"/>
        <v>8</v>
      </c>
      <c r="U487" s="121">
        <f t="shared" si="516"/>
        <v>8</v>
      </c>
      <c r="V487" s="121">
        <f t="shared" si="516"/>
        <v>6</v>
      </c>
      <c r="W487" s="121">
        <f t="shared" si="516"/>
        <v>7</v>
      </c>
      <c r="X487" s="121">
        <f t="shared" si="516"/>
        <v>9</v>
      </c>
      <c r="Y487" s="124">
        <f t="shared" si="516"/>
        <v>8</v>
      </c>
      <c r="Z487" s="122">
        <f>SUM(Q487:Y487)</f>
        <v>70</v>
      </c>
      <c r="AA487" s="125">
        <f>P487+Z487</f>
        <v>140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2</v>
      </c>
      <c r="H488" s="127">
        <f t="shared" ref="H488:O488" si="517">IF(H487-H484=-1,3+H486)+IF(H487-H484=0,2+H486)+IF(H487-H484=1,1+H486)+IF(H487-H484=2,H486)+IF(H487-H484=3,IF(H486-1&gt;0,H486-1,0))+IF(H487-H484=4,IF(H486-2&gt;0,H486-2,0))</f>
        <v>2</v>
      </c>
      <c r="I488" s="127">
        <f t="shared" si="517"/>
        <v>0</v>
      </c>
      <c r="J488" s="127">
        <f t="shared" si="517"/>
        <v>2</v>
      </c>
      <c r="K488" s="127">
        <f t="shared" si="517"/>
        <v>2</v>
      </c>
      <c r="L488" s="127">
        <f t="shared" si="517"/>
        <v>3</v>
      </c>
      <c r="M488" s="127">
        <f t="shared" si="517"/>
        <v>1</v>
      </c>
      <c r="N488" s="127">
        <f t="shared" si="517"/>
        <v>1</v>
      </c>
      <c r="O488" s="128">
        <f t="shared" si="517"/>
        <v>0</v>
      </c>
      <c r="P488" s="129">
        <f>SUM(G488:O488)</f>
        <v>13</v>
      </c>
      <c r="Q488" s="130">
        <f t="shared" ref="Q488:Y488" si="518">IF(Q487-Q484=-1,3+Q486)+IF(Q487-Q484=0,2+Q486)+IF(Q487-Q484=1,1+Q486)+IF(Q487-Q484=2,Q486)+IF(Q487-Q484=3,IF(Q486-1&gt;0,Q486-1,0))+IF(Q487-Q484=4,IF(Q486-2&gt;0,Q486-2,0))</f>
        <v>0</v>
      </c>
      <c r="R488" s="131">
        <f t="shared" si="518"/>
        <v>0</v>
      </c>
      <c r="S488" s="131">
        <f t="shared" si="518"/>
        <v>2</v>
      </c>
      <c r="T488" s="131">
        <f t="shared" si="518"/>
        <v>3</v>
      </c>
      <c r="U488" s="131">
        <f t="shared" si="518"/>
        <v>0</v>
      </c>
      <c r="V488" s="131">
        <f t="shared" si="518"/>
        <v>3</v>
      </c>
      <c r="W488" s="131">
        <f t="shared" si="518"/>
        <v>3</v>
      </c>
      <c r="X488" s="131">
        <f t="shared" si="518"/>
        <v>1</v>
      </c>
      <c r="Y488" s="128">
        <f t="shared" si="518"/>
        <v>1</v>
      </c>
      <c r="Z488" s="129">
        <f>SUM(Q488:Y488)</f>
        <v>13</v>
      </c>
      <c r="AA488" s="132">
        <f>P488+Z488</f>
        <v>26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519">IF(G487-G484=-2,4)+IF(G487-G484=-1,3)+IF(G487-G484=0,2)+IF(G487-G484=1,1)+IF(G487-G484&gt;2,0)</f>
        <v>0</v>
      </c>
      <c r="H489" s="134">
        <f t="shared" si="519"/>
        <v>0</v>
      </c>
      <c r="I489" s="134">
        <f t="shared" si="519"/>
        <v>0</v>
      </c>
      <c r="J489" s="134">
        <f t="shared" si="519"/>
        <v>0</v>
      </c>
      <c r="K489" s="134">
        <f t="shared" si="519"/>
        <v>0</v>
      </c>
      <c r="L489" s="134">
        <f t="shared" si="519"/>
        <v>0</v>
      </c>
      <c r="M489" s="134">
        <f t="shared" si="519"/>
        <v>0</v>
      </c>
      <c r="N489" s="134">
        <f t="shared" si="519"/>
        <v>0</v>
      </c>
      <c r="O489" s="135">
        <f t="shared" si="519"/>
        <v>0</v>
      </c>
      <c r="P489" s="136">
        <f>SUM(G489:O489)</f>
        <v>0</v>
      </c>
      <c r="Q489" s="135">
        <f t="shared" ref="Q489:Y489" si="520">IF(Q487-Q484=-2,4)+IF(Q487-Q484=-1,3)+IF(Q487-Q484=0,2)+IF(Q487-Q484=1,1)+IF(Q487-Q484&gt;2,0)</f>
        <v>0</v>
      </c>
      <c r="R489" s="135">
        <f t="shared" si="520"/>
        <v>0</v>
      </c>
      <c r="S489" s="135">
        <f t="shared" si="520"/>
        <v>0</v>
      </c>
      <c r="T489" s="135">
        <f t="shared" si="520"/>
        <v>0</v>
      </c>
      <c r="U489" s="135">
        <f t="shared" si="520"/>
        <v>0</v>
      </c>
      <c r="V489" s="135">
        <f t="shared" si="520"/>
        <v>0</v>
      </c>
      <c r="W489" s="135">
        <f t="shared" si="520"/>
        <v>0</v>
      </c>
      <c r="X489" s="135">
        <f t="shared" si="520"/>
        <v>0</v>
      </c>
      <c r="Y489" s="135">
        <f t="shared" si="520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4</v>
      </c>
      <c r="H490" s="24">
        <f t="shared" ref="H490:O490" si="521">H487-H484</f>
        <v>3</v>
      </c>
      <c r="I490" s="24">
        <f t="shared" si="521"/>
        <v>5</v>
      </c>
      <c r="J490" s="24">
        <f t="shared" si="521"/>
        <v>3</v>
      </c>
      <c r="K490" s="24">
        <f t="shared" si="521"/>
        <v>4</v>
      </c>
      <c r="L490" s="24">
        <f t="shared" si="521"/>
        <v>2</v>
      </c>
      <c r="M490" s="24">
        <f t="shared" si="521"/>
        <v>4</v>
      </c>
      <c r="N490" s="24">
        <f t="shared" si="521"/>
        <v>4</v>
      </c>
      <c r="O490" s="15">
        <f t="shared" si="521"/>
        <v>5</v>
      </c>
      <c r="P490" s="15"/>
      <c r="Q490" s="15">
        <f t="shared" ref="Q490:Y490" si="522">Q487-Q484</f>
        <v>5</v>
      </c>
      <c r="R490" s="15">
        <f t="shared" si="522"/>
        <v>5</v>
      </c>
      <c r="S490" s="15">
        <f t="shared" si="522"/>
        <v>3</v>
      </c>
      <c r="T490" s="15">
        <f t="shared" si="522"/>
        <v>3</v>
      </c>
      <c r="U490" s="15">
        <f t="shared" si="522"/>
        <v>5</v>
      </c>
      <c r="V490" s="15">
        <f t="shared" si="522"/>
        <v>2</v>
      </c>
      <c r="W490" s="15">
        <f t="shared" si="522"/>
        <v>3</v>
      </c>
      <c r="X490" s="15">
        <f t="shared" si="522"/>
        <v>4</v>
      </c>
      <c r="Y490" s="15">
        <f t="shared" si="522"/>
        <v>4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2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16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2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16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44989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523">H$9</f>
        <v>4</v>
      </c>
      <c r="I507" s="103">
        <f t="shared" si="523"/>
        <v>5</v>
      </c>
      <c r="J507" s="103">
        <f t="shared" si="523"/>
        <v>4</v>
      </c>
      <c r="K507" s="103">
        <f t="shared" si="523"/>
        <v>3</v>
      </c>
      <c r="L507" s="103">
        <f t="shared" si="523"/>
        <v>5</v>
      </c>
      <c r="M507" s="103">
        <f t="shared" si="523"/>
        <v>3</v>
      </c>
      <c r="N507" s="103">
        <f t="shared" si="523"/>
        <v>5</v>
      </c>
      <c r="O507" s="103">
        <f t="shared" si="523"/>
        <v>3</v>
      </c>
      <c r="P507" s="104">
        <f>SUM(G507:O507)</f>
        <v>36</v>
      </c>
      <c r="Q507" s="103">
        <f t="shared" ref="Q507:Y507" si="524">Q$9</f>
        <v>4</v>
      </c>
      <c r="R507" s="105">
        <f t="shared" si="524"/>
        <v>4</v>
      </c>
      <c r="S507" s="105">
        <f t="shared" si="524"/>
        <v>3</v>
      </c>
      <c r="T507" s="105">
        <f t="shared" si="524"/>
        <v>5</v>
      </c>
      <c r="U507" s="105">
        <f t="shared" si="524"/>
        <v>3</v>
      </c>
      <c r="V507" s="105">
        <f t="shared" si="524"/>
        <v>4</v>
      </c>
      <c r="W507" s="105">
        <f t="shared" si="524"/>
        <v>4</v>
      </c>
      <c r="X507" s="105">
        <f t="shared" si="524"/>
        <v>5</v>
      </c>
      <c r="Y507" s="106">
        <f t="shared" si="524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525">H$10</f>
        <v>8</v>
      </c>
      <c r="I508" s="108">
        <f t="shared" si="525"/>
        <v>12</v>
      </c>
      <c r="J508" s="108">
        <f t="shared" si="525"/>
        <v>14</v>
      </c>
      <c r="K508" s="108">
        <f t="shared" si="525"/>
        <v>2</v>
      </c>
      <c r="L508" s="108">
        <f t="shared" si="525"/>
        <v>10</v>
      </c>
      <c r="M508" s="108">
        <f t="shared" si="525"/>
        <v>18</v>
      </c>
      <c r="N508" s="108">
        <f t="shared" si="525"/>
        <v>16</v>
      </c>
      <c r="O508" s="109">
        <f t="shared" si="525"/>
        <v>6</v>
      </c>
      <c r="P508" s="110"/>
      <c r="Q508" s="111">
        <f t="shared" ref="Q508:Y508" si="526">Q$10</f>
        <v>1</v>
      </c>
      <c r="R508" s="112">
        <f t="shared" si="526"/>
        <v>9</v>
      </c>
      <c r="S508" s="112">
        <f t="shared" si="526"/>
        <v>11</v>
      </c>
      <c r="T508" s="112">
        <f t="shared" si="526"/>
        <v>5</v>
      </c>
      <c r="U508" s="112">
        <f t="shared" si="526"/>
        <v>17</v>
      </c>
      <c r="V508" s="112">
        <f t="shared" si="526"/>
        <v>15</v>
      </c>
      <c r="W508" s="112">
        <f t="shared" si="526"/>
        <v>3</v>
      </c>
      <c r="X508" s="112">
        <f t="shared" si="526"/>
        <v>13</v>
      </c>
      <c r="Y508" s="109">
        <f t="shared" si="526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" si="527">IF($Q504&lt;=18,IF(H508&lt;=$Q504,1,0),IF($Q504&lt;=36,IF(H508&lt;=($Q504-18),2,1),IF($Q504&lt;=54,IF(H508&lt;=($Q504-36),3,2),IF($Q504&gt;54,IF(H508&lt;=($Q504-54),4,3)))))</f>
        <v>#N/A</v>
      </c>
      <c r="I509" s="115" t="e">
        <f t="shared" ref="I509" si="528">IF($Q504&lt;=18,IF(I508&lt;=$Q504,1,0),IF($Q504&lt;=36,IF(I508&lt;=($Q504-18),2,1),IF($Q504&lt;=54,IF(I508&lt;=($Q504-36),3,2),IF($Q504&gt;54,IF(I508&lt;=($Q504-54),4,3)))))</f>
        <v>#N/A</v>
      </c>
      <c r="J509" s="115" t="e">
        <f t="shared" ref="J509" si="529">IF($Q504&lt;=18,IF(J508&lt;=$Q504,1,0),IF($Q504&lt;=36,IF(J508&lt;=($Q504-18),2,1),IF($Q504&lt;=54,IF(J508&lt;=($Q504-36),3,2),IF($Q504&gt;54,IF(J508&lt;=($Q504-54),4,3)))))</f>
        <v>#N/A</v>
      </c>
      <c r="K509" s="115" t="e">
        <f t="shared" ref="K509" si="530">IF($Q504&lt;=18,IF(K508&lt;=$Q504,1,0),IF($Q504&lt;=36,IF(K508&lt;=($Q504-18),2,1),IF($Q504&lt;=54,IF(K508&lt;=($Q504-36),3,2),IF($Q504&gt;54,IF(K508&lt;=($Q504-54),4,3)))))</f>
        <v>#N/A</v>
      </c>
      <c r="L509" s="115" t="e">
        <f t="shared" ref="L509" si="531">IF($Q504&lt;=18,IF(L508&lt;=$Q504,1,0),IF($Q504&lt;=36,IF(L508&lt;=($Q504-18),2,1),IF($Q504&lt;=54,IF(L508&lt;=($Q504-36),3,2),IF($Q504&gt;54,IF(L508&lt;=($Q504-54),4,3)))))</f>
        <v>#N/A</v>
      </c>
      <c r="M509" s="115" t="e">
        <f t="shared" ref="M509" si="532">IF($Q504&lt;=18,IF(M508&lt;=$Q504,1,0),IF($Q504&lt;=36,IF(M508&lt;=($Q504-18),2,1),IF($Q504&lt;=54,IF(M508&lt;=($Q504-36),3,2),IF($Q504&gt;54,IF(M508&lt;=($Q504-54),4,3)))))</f>
        <v>#N/A</v>
      </c>
      <c r="N509" s="115" t="e">
        <f t="shared" ref="N509" si="533">IF($Q504&lt;=18,IF(N508&lt;=$Q504,1,0),IF($Q504&lt;=36,IF(N508&lt;=($Q504-18),2,1),IF($Q504&lt;=54,IF(N508&lt;=($Q504-36),3,2),IF($Q504&gt;54,IF(N508&lt;=($Q504-54),4,3)))))</f>
        <v>#N/A</v>
      </c>
      <c r="O509" s="116" t="e">
        <f t="shared" ref="O509" si="534">IF($Q504&lt;=18,IF(O508&lt;=$Q504,1,0),IF($Q504&lt;=36,IF(O508&lt;=($Q504-18),2,1),IF($Q504&lt;=54,IF(O508&lt;=($Q504-36),3,2),IF($Q504&gt;54,IF(O508&lt;=($Q504-54),4,3)))))</f>
        <v>#N/A</v>
      </c>
      <c r="P509" s="117" t="e">
        <f>SUM(G509:O509)</f>
        <v>#N/A</v>
      </c>
      <c r="Q509" s="116" t="e">
        <f t="shared" ref="Q509" si="535">IF($Q504&lt;=18,IF(Q508&lt;=$Q504,1,0),IF($Q504&lt;=36,IF(Q508&lt;=($Q504-18),2,1),IF($Q504&lt;=54,IF(Q508&lt;=($Q504-36),3,2),IF($Q504&gt;54,IF(Q508&lt;=($Q504-54),4,3)))))</f>
        <v>#N/A</v>
      </c>
      <c r="R509" s="116" t="e">
        <f t="shared" ref="R509" si="536">IF($Q504&lt;=18,IF(R508&lt;=$Q504,1,0),IF($Q504&lt;=36,IF(R508&lt;=($Q504-18),2,1),IF($Q504&lt;=54,IF(R508&lt;=($Q504-36),3,2),IF($Q504&gt;54,IF(R508&lt;=($Q504-54),4,3)))))</f>
        <v>#N/A</v>
      </c>
      <c r="S509" s="116" t="e">
        <f t="shared" ref="S509" si="537">IF($Q504&lt;=18,IF(S508&lt;=$Q504,1,0),IF($Q504&lt;=36,IF(S508&lt;=($Q504-18),2,1),IF($Q504&lt;=54,IF(S508&lt;=($Q504-36),3,2),IF($Q504&gt;54,IF(S508&lt;=($Q504-54),4,3)))))</f>
        <v>#N/A</v>
      </c>
      <c r="T509" s="116" t="e">
        <f t="shared" ref="T509" si="538">IF($Q504&lt;=18,IF(T508&lt;=$Q504,1,0),IF($Q504&lt;=36,IF(T508&lt;=($Q504-18),2,1),IF($Q504&lt;=54,IF(T508&lt;=($Q504-36),3,2),IF($Q504&gt;54,IF(T508&lt;=($Q504-54),4,3)))))</f>
        <v>#N/A</v>
      </c>
      <c r="U509" s="116" t="e">
        <f t="shared" ref="U509" si="539">IF($Q504&lt;=18,IF(U508&lt;=$Q504,1,0),IF($Q504&lt;=36,IF(U508&lt;=($Q504-18),2,1),IF($Q504&lt;=54,IF(U508&lt;=($Q504-36),3,2),IF($Q504&gt;54,IF(U508&lt;=($Q504-54),4,3)))))</f>
        <v>#N/A</v>
      </c>
      <c r="V509" s="116" t="e">
        <f t="shared" ref="V509" si="540">IF($Q504&lt;=18,IF(V508&lt;=$Q504,1,0),IF($Q504&lt;=36,IF(V508&lt;=($Q504-18),2,1),IF($Q504&lt;=54,IF(V508&lt;=($Q504-36),3,2),IF($Q504&gt;54,IF(V508&lt;=($Q504-54),4,3)))))</f>
        <v>#N/A</v>
      </c>
      <c r="W509" s="116" t="e">
        <f t="shared" ref="W509" si="541">IF($Q504&lt;=18,IF(W508&lt;=$Q504,1,0),IF($Q504&lt;=36,IF(W508&lt;=($Q504-18),2,1),IF($Q504&lt;=54,IF(W508&lt;=($Q504-36),3,2),IF($Q504&gt;54,IF(W508&lt;=($Q504-54),4,3)))))</f>
        <v>#N/A</v>
      </c>
      <c r="X509" s="116" t="e">
        <f t="shared" ref="X509" si="542">IF($Q504&lt;=18,IF(X508&lt;=$Q504,1,0),IF($Q504&lt;=36,IF(X508&lt;=($Q504-18),2,1),IF($Q504&lt;=54,IF(X508&lt;=($Q504-36),3,2),IF($Q504&gt;54,IF(X508&lt;=($Q504-54),4,3)))))</f>
        <v>#N/A</v>
      </c>
      <c r="Y509" s="116" t="e">
        <f t="shared" ref="Y509" si="543">IF($Q504&lt;=18,IF(Y508&lt;=$Q504,1,0),IF($Q504&lt;=36,IF(Y508&lt;=($Q504-18),2,1),IF($Q504&lt;=54,IF(Y508&lt;=($Q504-36),3,2),IF($Q504&gt;54,IF(Y508&lt;=($Q504-54),4,3)))))</f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544">G29</f>
        <v>10</v>
      </c>
      <c r="H510" s="121">
        <f t="shared" si="544"/>
        <v>10</v>
      </c>
      <c r="I510" s="121">
        <f t="shared" si="544"/>
        <v>10</v>
      </c>
      <c r="J510" s="121">
        <f t="shared" si="544"/>
        <v>10</v>
      </c>
      <c r="K510" s="121">
        <f t="shared" si="544"/>
        <v>10</v>
      </c>
      <c r="L510" s="121">
        <f t="shared" si="544"/>
        <v>10</v>
      </c>
      <c r="M510" s="121">
        <f t="shared" si="544"/>
        <v>10</v>
      </c>
      <c r="N510" s="121">
        <f t="shared" si="544"/>
        <v>10</v>
      </c>
      <c r="O510" s="121">
        <f t="shared" si="544"/>
        <v>10</v>
      </c>
      <c r="P510" s="122">
        <f>SUM(G510:O510)</f>
        <v>90</v>
      </c>
      <c r="Q510" s="123">
        <f t="shared" ref="Q510:Y510" si="545">Q29</f>
        <v>10</v>
      </c>
      <c r="R510" s="121">
        <f t="shared" si="545"/>
        <v>10</v>
      </c>
      <c r="S510" s="121">
        <f t="shared" si="545"/>
        <v>10</v>
      </c>
      <c r="T510" s="121">
        <f t="shared" si="545"/>
        <v>10</v>
      </c>
      <c r="U510" s="121">
        <f t="shared" si="545"/>
        <v>10</v>
      </c>
      <c r="V510" s="121">
        <f t="shared" si="545"/>
        <v>10</v>
      </c>
      <c r="W510" s="121">
        <f t="shared" si="545"/>
        <v>10</v>
      </c>
      <c r="X510" s="121">
        <f t="shared" si="545"/>
        <v>10</v>
      </c>
      <c r="Y510" s="124">
        <f t="shared" si="54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546">IF(H510-H507=-1,3+H509)+IF(H510-H507=0,2+H509)+IF(H510-H507=1,1+H509)+IF(H510-H507=2,H509)+IF(H510-H507=3,IF(H509-1&gt;0,H509-1,0))+IF(H510-H507=4,IF(H509-2&gt;0,H509-2,0))</f>
        <v>0</v>
      </c>
      <c r="I511" s="127">
        <f t="shared" si="546"/>
        <v>0</v>
      </c>
      <c r="J511" s="127">
        <f t="shared" si="546"/>
        <v>0</v>
      </c>
      <c r="K511" s="127">
        <f t="shared" si="546"/>
        <v>0</v>
      </c>
      <c r="L511" s="127">
        <f t="shared" si="546"/>
        <v>0</v>
      </c>
      <c r="M511" s="127">
        <f t="shared" si="546"/>
        <v>0</v>
      </c>
      <c r="N511" s="127">
        <f t="shared" si="546"/>
        <v>0</v>
      </c>
      <c r="O511" s="128">
        <f t="shared" si="546"/>
        <v>0</v>
      </c>
      <c r="P511" s="129">
        <f>SUM(G511:O511)</f>
        <v>0</v>
      </c>
      <c r="Q511" s="130">
        <f t="shared" ref="Q511:Y511" si="547">IF(Q510-Q507=-1,3+Q509)+IF(Q510-Q507=0,2+Q509)+IF(Q510-Q507=1,1+Q509)+IF(Q510-Q507=2,Q509)+IF(Q510-Q507=3,IF(Q509-1&gt;0,Q509-1,0))+IF(Q510-Q507=4,IF(Q509-2&gt;0,Q509-2,0))</f>
        <v>0</v>
      </c>
      <c r="R511" s="131">
        <f t="shared" si="547"/>
        <v>0</v>
      </c>
      <c r="S511" s="131">
        <f t="shared" si="547"/>
        <v>0</v>
      </c>
      <c r="T511" s="131">
        <f t="shared" si="547"/>
        <v>0</v>
      </c>
      <c r="U511" s="131">
        <f t="shared" si="547"/>
        <v>0</v>
      </c>
      <c r="V511" s="131">
        <f t="shared" si="547"/>
        <v>0</v>
      </c>
      <c r="W511" s="131">
        <f t="shared" si="547"/>
        <v>0</v>
      </c>
      <c r="X511" s="131">
        <f t="shared" si="547"/>
        <v>0</v>
      </c>
      <c r="Y511" s="128">
        <f t="shared" si="54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548">IF(G510-G507=-2,4)+IF(G510-G507=-1,3)+IF(G510-G507=0,2)+IF(G510-G507=1,1)+IF(G510-G507&gt;2,0)</f>
        <v>0</v>
      </c>
      <c r="H512" s="134">
        <f t="shared" si="548"/>
        <v>0</v>
      </c>
      <c r="I512" s="134">
        <f t="shared" si="548"/>
        <v>0</v>
      </c>
      <c r="J512" s="134">
        <f t="shared" si="548"/>
        <v>0</v>
      </c>
      <c r="K512" s="134">
        <f t="shared" si="548"/>
        <v>0</v>
      </c>
      <c r="L512" s="134">
        <f t="shared" si="548"/>
        <v>0</v>
      </c>
      <c r="M512" s="134">
        <f t="shared" si="548"/>
        <v>0</v>
      </c>
      <c r="N512" s="134">
        <f t="shared" si="548"/>
        <v>0</v>
      </c>
      <c r="O512" s="135">
        <f t="shared" si="548"/>
        <v>0</v>
      </c>
      <c r="P512" s="136">
        <f>SUM(G512:O512)</f>
        <v>0</v>
      </c>
      <c r="Q512" s="135">
        <f t="shared" ref="Q512:Y512" si="549">IF(Q510-Q507=-2,4)+IF(Q510-Q507=-1,3)+IF(Q510-Q507=0,2)+IF(Q510-Q507=1,1)+IF(Q510-Q507&gt;2,0)</f>
        <v>0</v>
      </c>
      <c r="R512" s="135">
        <f t="shared" si="549"/>
        <v>0</v>
      </c>
      <c r="S512" s="135">
        <f t="shared" si="549"/>
        <v>0</v>
      </c>
      <c r="T512" s="135">
        <f t="shared" si="549"/>
        <v>0</v>
      </c>
      <c r="U512" s="135">
        <f t="shared" si="549"/>
        <v>0</v>
      </c>
      <c r="V512" s="135">
        <f t="shared" si="549"/>
        <v>0</v>
      </c>
      <c r="W512" s="135">
        <f t="shared" si="549"/>
        <v>0</v>
      </c>
      <c r="X512" s="135">
        <f t="shared" si="549"/>
        <v>0</v>
      </c>
      <c r="Y512" s="135">
        <f t="shared" si="54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550">H510-H507</f>
        <v>6</v>
      </c>
      <c r="I513" s="24">
        <f t="shared" si="550"/>
        <v>5</v>
      </c>
      <c r="J513" s="24">
        <f t="shared" si="550"/>
        <v>6</v>
      </c>
      <c r="K513" s="24">
        <f t="shared" si="550"/>
        <v>7</v>
      </c>
      <c r="L513" s="24">
        <f t="shared" si="550"/>
        <v>5</v>
      </c>
      <c r="M513" s="24">
        <f t="shared" si="550"/>
        <v>7</v>
      </c>
      <c r="N513" s="24">
        <f t="shared" si="550"/>
        <v>5</v>
      </c>
      <c r="O513" s="15">
        <f t="shared" si="550"/>
        <v>7</v>
      </c>
      <c r="P513" s="15"/>
      <c r="Q513" s="15">
        <f t="shared" ref="Q513:Y513" si="551">Q510-Q507</f>
        <v>6</v>
      </c>
      <c r="R513" s="15">
        <f t="shared" si="551"/>
        <v>6</v>
      </c>
      <c r="S513" s="15">
        <f t="shared" si="551"/>
        <v>7</v>
      </c>
      <c r="T513" s="15">
        <f t="shared" si="551"/>
        <v>5</v>
      </c>
      <c r="U513" s="15">
        <f t="shared" si="551"/>
        <v>7</v>
      </c>
      <c r="V513" s="15">
        <f t="shared" si="551"/>
        <v>6</v>
      </c>
      <c r="W513" s="15">
        <f t="shared" si="551"/>
        <v>6</v>
      </c>
      <c r="X513" s="15">
        <f t="shared" si="551"/>
        <v>5</v>
      </c>
      <c r="Y513" s="15">
        <f t="shared" si="55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44989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552">H$9</f>
        <v>4</v>
      </c>
      <c r="I530" s="103">
        <f t="shared" si="552"/>
        <v>5</v>
      </c>
      <c r="J530" s="103">
        <f t="shared" si="552"/>
        <v>4</v>
      </c>
      <c r="K530" s="103">
        <f t="shared" si="552"/>
        <v>3</v>
      </c>
      <c r="L530" s="103">
        <f t="shared" si="552"/>
        <v>5</v>
      </c>
      <c r="M530" s="103">
        <f t="shared" si="552"/>
        <v>3</v>
      </c>
      <c r="N530" s="103">
        <f t="shared" si="552"/>
        <v>5</v>
      </c>
      <c r="O530" s="103">
        <f t="shared" si="552"/>
        <v>3</v>
      </c>
      <c r="P530" s="104">
        <f>SUM(G530:O530)</f>
        <v>36</v>
      </c>
      <c r="Q530" s="103">
        <f t="shared" ref="Q530:Y530" si="553">Q$9</f>
        <v>4</v>
      </c>
      <c r="R530" s="105">
        <f t="shared" si="553"/>
        <v>4</v>
      </c>
      <c r="S530" s="105">
        <f t="shared" si="553"/>
        <v>3</v>
      </c>
      <c r="T530" s="105">
        <f t="shared" si="553"/>
        <v>5</v>
      </c>
      <c r="U530" s="105">
        <f t="shared" si="553"/>
        <v>3</v>
      </c>
      <c r="V530" s="105">
        <f t="shared" si="553"/>
        <v>4</v>
      </c>
      <c r="W530" s="105">
        <f t="shared" si="553"/>
        <v>4</v>
      </c>
      <c r="X530" s="105">
        <f t="shared" si="553"/>
        <v>5</v>
      </c>
      <c r="Y530" s="106">
        <f t="shared" si="55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554">H$10</f>
        <v>8</v>
      </c>
      <c r="I531" s="108">
        <f t="shared" si="554"/>
        <v>12</v>
      </c>
      <c r="J531" s="108">
        <f t="shared" si="554"/>
        <v>14</v>
      </c>
      <c r="K531" s="108">
        <f t="shared" si="554"/>
        <v>2</v>
      </c>
      <c r="L531" s="108">
        <f t="shared" si="554"/>
        <v>10</v>
      </c>
      <c r="M531" s="108">
        <f t="shared" si="554"/>
        <v>18</v>
      </c>
      <c r="N531" s="108">
        <f t="shared" si="554"/>
        <v>16</v>
      </c>
      <c r="O531" s="109">
        <f t="shared" si="554"/>
        <v>6</v>
      </c>
      <c r="P531" s="110"/>
      <c r="Q531" s="111">
        <f t="shared" ref="Q531:Y531" si="555">Q$10</f>
        <v>1</v>
      </c>
      <c r="R531" s="112">
        <f t="shared" si="555"/>
        <v>9</v>
      </c>
      <c r="S531" s="112">
        <f t="shared" si="555"/>
        <v>11</v>
      </c>
      <c r="T531" s="112">
        <f t="shared" si="555"/>
        <v>5</v>
      </c>
      <c r="U531" s="112">
        <f t="shared" si="555"/>
        <v>17</v>
      </c>
      <c r="V531" s="112">
        <f t="shared" si="555"/>
        <v>15</v>
      </c>
      <c r="W531" s="112">
        <f t="shared" si="555"/>
        <v>3</v>
      </c>
      <c r="X531" s="112">
        <f t="shared" si="555"/>
        <v>13</v>
      </c>
      <c r="Y531" s="109">
        <f t="shared" si="55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" si="556">IF($Q527&lt;=18,IF(H531&lt;=$Q527,1,0),IF($Q527&lt;=36,IF(H531&lt;=($Q527-18),2,1),IF($Q527&lt;=54,IF(H531&lt;=($Q527-36),3,2),IF($Q527&gt;54,IF(H531&lt;=($Q527-54),4,3)))))</f>
        <v>#N/A</v>
      </c>
      <c r="I532" s="115" t="e">
        <f t="shared" ref="I532" si="557">IF($Q527&lt;=18,IF(I531&lt;=$Q527,1,0),IF($Q527&lt;=36,IF(I531&lt;=($Q527-18),2,1),IF($Q527&lt;=54,IF(I531&lt;=($Q527-36),3,2),IF($Q527&gt;54,IF(I531&lt;=($Q527-54),4,3)))))</f>
        <v>#N/A</v>
      </c>
      <c r="J532" s="115" t="e">
        <f t="shared" ref="J532" si="558">IF($Q527&lt;=18,IF(J531&lt;=$Q527,1,0),IF($Q527&lt;=36,IF(J531&lt;=($Q527-18),2,1),IF($Q527&lt;=54,IF(J531&lt;=($Q527-36),3,2),IF($Q527&gt;54,IF(J531&lt;=($Q527-54),4,3)))))</f>
        <v>#N/A</v>
      </c>
      <c r="K532" s="115" t="e">
        <f t="shared" ref="K532" si="559">IF($Q527&lt;=18,IF(K531&lt;=$Q527,1,0),IF($Q527&lt;=36,IF(K531&lt;=($Q527-18),2,1),IF($Q527&lt;=54,IF(K531&lt;=($Q527-36),3,2),IF($Q527&gt;54,IF(K531&lt;=($Q527-54),4,3)))))</f>
        <v>#N/A</v>
      </c>
      <c r="L532" s="115" t="e">
        <f t="shared" ref="L532" si="560">IF($Q527&lt;=18,IF(L531&lt;=$Q527,1,0),IF($Q527&lt;=36,IF(L531&lt;=($Q527-18),2,1),IF($Q527&lt;=54,IF(L531&lt;=($Q527-36),3,2),IF($Q527&gt;54,IF(L531&lt;=($Q527-54),4,3)))))</f>
        <v>#N/A</v>
      </c>
      <c r="M532" s="115" t="e">
        <f t="shared" ref="M532" si="561">IF($Q527&lt;=18,IF(M531&lt;=$Q527,1,0),IF($Q527&lt;=36,IF(M531&lt;=($Q527-18),2,1),IF($Q527&lt;=54,IF(M531&lt;=($Q527-36),3,2),IF($Q527&gt;54,IF(M531&lt;=($Q527-54),4,3)))))</f>
        <v>#N/A</v>
      </c>
      <c r="N532" s="115" t="e">
        <f t="shared" ref="N532" si="562">IF($Q527&lt;=18,IF(N531&lt;=$Q527,1,0),IF($Q527&lt;=36,IF(N531&lt;=($Q527-18),2,1),IF($Q527&lt;=54,IF(N531&lt;=($Q527-36),3,2),IF($Q527&gt;54,IF(N531&lt;=($Q527-54),4,3)))))</f>
        <v>#N/A</v>
      </c>
      <c r="O532" s="116" t="e">
        <f t="shared" ref="O532" si="563">IF($Q527&lt;=18,IF(O531&lt;=$Q527,1,0),IF($Q527&lt;=36,IF(O531&lt;=($Q527-18),2,1),IF($Q527&lt;=54,IF(O531&lt;=($Q527-36),3,2),IF($Q527&gt;54,IF(O531&lt;=($Q527-54),4,3)))))</f>
        <v>#N/A</v>
      </c>
      <c r="P532" s="117" t="e">
        <f>SUM(G532:O532)</f>
        <v>#N/A</v>
      </c>
      <c r="Q532" s="116" t="e">
        <f t="shared" ref="Q532" si="564">IF($Q527&lt;=18,IF(Q531&lt;=$Q527,1,0),IF($Q527&lt;=36,IF(Q531&lt;=($Q527-18),2,1),IF($Q527&lt;=54,IF(Q531&lt;=($Q527-36),3,2),IF($Q527&gt;54,IF(Q531&lt;=($Q527-54),4,3)))))</f>
        <v>#N/A</v>
      </c>
      <c r="R532" s="116" t="e">
        <f t="shared" ref="R532" si="565">IF($Q527&lt;=18,IF(R531&lt;=$Q527,1,0),IF($Q527&lt;=36,IF(R531&lt;=($Q527-18),2,1),IF($Q527&lt;=54,IF(R531&lt;=($Q527-36),3,2),IF($Q527&gt;54,IF(R531&lt;=($Q527-54),4,3)))))</f>
        <v>#N/A</v>
      </c>
      <c r="S532" s="116" t="e">
        <f t="shared" ref="S532" si="566">IF($Q527&lt;=18,IF(S531&lt;=$Q527,1,0),IF($Q527&lt;=36,IF(S531&lt;=($Q527-18),2,1),IF($Q527&lt;=54,IF(S531&lt;=($Q527-36),3,2),IF($Q527&gt;54,IF(S531&lt;=($Q527-54),4,3)))))</f>
        <v>#N/A</v>
      </c>
      <c r="T532" s="116" t="e">
        <f t="shared" ref="T532" si="567">IF($Q527&lt;=18,IF(T531&lt;=$Q527,1,0),IF($Q527&lt;=36,IF(T531&lt;=($Q527-18),2,1),IF($Q527&lt;=54,IF(T531&lt;=($Q527-36),3,2),IF($Q527&gt;54,IF(T531&lt;=($Q527-54),4,3)))))</f>
        <v>#N/A</v>
      </c>
      <c r="U532" s="116" t="e">
        <f t="shared" ref="U532" si="568">IF($Q527&lt;=18,IF(U531&lt;=$Q527,1,0),IF($Q527&lt;=36,IF(U531&lt;=($Q527-18),2,1),IF($Q527&lt;=54,IF(U531&lt;=($Q527-36),3,2),IF($Q527&gt;54,IF(U531&lt;=($Q527-54),4,3)))))</f>
        <v>#N/A</v>
      </c>
      <c r="V532" s="116" t="e">
        <f t="shared" ref="V532" si="569">IF($Q527&lt;=18,IF(V531&lt;=$Q527,1,0),IF($Q527&lt;=36,IF(V531&lt;=($Q527-18),2,1),IF($Q527&lt;=54,IF(V531&lt;=($Q527-36),3,2),IF($Q527&gt;54,IF(V531&lt;=($Q527-54),4,3)))))</f>
        <v>#N/A</v>
      </c>
      <c r="W532" s="116" t="e">
        <f t="shared" ref="W532" si="570">IF($Q527&lt;=18,IF(W531&lt;=$Q527,1,0),IF($Q527&lt;=36,IF(W531&lt;=($Q527-18),2,1),IF($Q527&lt;=54,IF(W531&lt;=($Q527-36),3,2),IF($Q527&gt;54,IF(W531&lt;=($Q527-54),4,3)))))</f>
        <v>#N/A</v>
      </c>
      <c r="X532" s="116" t="e">
        <f t="shared" ref="X532" si="571">IF($Q527&lt;=18,IF(X531&lt;=$Q527,1,0),IF($Q527&lt;=36,IF(X531&lt;=($Q527-18),2,1),IF($Q527&lt;=54,IF(X531&lt;=($Q527-36),3,2),IF($Q527&gt;54,IF(X531&lt;=($Q527-54),4,3)))))</f>
        <v>#N/A</v>
      </c>
      <c r="Y532" s="116" t="e">
        <f t="shared" ref="Y532" si="572">IF($Q527&lt;=18,IF(Y531&lt;=$Q527,1,0),IF($Q527&lt;=36,IF(Y531&lt;=($Q527-18),2,1),IF($Q527&lt;=54,IF(Y531&lt;=($Q527-36),3,2),IF($Q527&gt;54,IF(Y531&lt;=($Q527-54),4,3)))))</f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573">G30</f>
        <v>10</v>
      </c>
      <c r="H533" s="121">
        <f t="shared" si="573"/>
        <v>10</v>
      </c>
      <c r="I533" s="121">
        <f t="shared" si="573"/>
        <v>10</v>
      </c>
      <c r="J533" s="121">
        <f t="shared" si="573"/>
        <v>10</v>
      </c>
      <c r="K533" s="121">
        <f t="shared" si="573"/>
        <v>10</v>
      </c>
      <c r="L533" s="121">
        <f t="shared" si="573"/>
        <v>10</v>
      </c>
      <c r="M533" s="121">
        <f t="shared" si="573"/>
        <v>10</v>
      </c>
      <c r="N533" s="121">
        <f t="shared" si="573"/>
        <v>10</v>
      </c>
      <c r="O533" s="121">
        <f t="shared" si="573"/>
        <v>10</v>
      </c>
      <c r="P533" s="122">
        <f>SUM(G533:O533)</f>
        <v>90</v>
      </c>
      <c r="Q533" s="123">
        <f t="shared" ref="Q533:Y533" si="574">Q30</f>
        <v>10</v>
      </c>
      <c r="R533" s="121">
        <f t="shared" si="574"/>
        <v>10</v>
      </c>
      <c r="S533" s="121">
        <f t="shared" si="574"/>
        <v>10</v>
      </c>
      <c r="T533" s="121">
        <f t="shared" si="574"/>
        <v>10</v>
      </c>
      <c r="U533" s="121">
        <f t="shared" si="574"/>
        <v>10</v>
      </c>
      <c r="V533" s="121">
        <f t="shared" si="574"/>
        <v>10</v>
      </c>
      <c r="W533" s="121">
        <f t="shared" si="574"/>
        <v>10</v>
      </c>
      <c r="X533" s="121">
        <f t="shared" si="574"/>
        <v>10</v>
      </c>
      <c r="Y533" s="124">
        <f t="shared" si="574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575">IF(H533-H530=-1,3+H532)+IF(H533-H530=0,2+H532)+IF(H533-H530=1,1+H532)+IF(H533-H530=2,H532)+IF(H533-H530=3,IF(H532-1&gt;0,H532-1,0))+IF(H533-H530=4,IF(H532-2&gt;0,H532-2,0))</f>
        <v>0</v>
      </c>
      <c r="I534" s="127">
        <f t="shared" si="575"/>
        <v>0</v>
      </c>
      <c r="J534" s="127">
        <f t="shared" si="575"/>
        <v>0</v>
      </c>
      <c r="K534" s="127">
        <f t="shared" si="575"/>
        <v>0</v>
      </c>
      <c r="L534" s="127">
        <f t="shared" si="575"/>
        <v>0</v>
      </c>
      <c r="M534" s="127">
        <f t="shared" si="575"/>
        <v>0</v>
      </c>
      <c r="N534" s="127">
        <f t="shared" si="575"/>
        <v>0</v>
      </c>
      <c r="O534" s="128">
        <f t="shared" si="575"/>
        <v>0</v>
      </c>
      <c r="P534" s="129">
        <f>SUM(G534:O534)</f>
        <v>0</v>
      </c>
      <c r="Q534" s="130">
        <f t="shared" ref="Q534:Y534" si="576">IF(Q533-Q530=-1,3+Q532)+IF(Q533-Q530=0,2+Q532)+IF(Q533-Q530=1,1+Q532)+IF(Q533-Q530=2,Q532)+IF(Q533-Q530=3,IF(Q532-1&gt;0,Q532-1,0))+IF(Q533-Q530=4,IF(Q532-2&gt;0,Q532-2,0))</f>
        <v>0</v>
      </c>
      <c r="R534" s="131">
        <f t="shared" si="576"/>
        <v>0</v>
      </c>
      <c r="S534" s="131">
        <f t="shared" si="576"/>
        <v>0</v>
      </c>
      <c r="T534" s="131">
        <f t="shared" si="576"/>
        <v>0</v>
      </c>
      <c r="U534" s="131">
        <f t="shared" si="576"/>
        <v>0</v>
      </c>
      <c r="V534" s="131">
        <f t="shared" si="576"/>
        <v>0</v>
      </c>
      <c r="W534" s="131">
        <f t="shared" si="576"/>
        <v>0</v>
      </c>
      <c r="X534" s="131">
        <f t="shared" si="576"/>
        <v>0</v>
      </c>
      <c r="Y534" s="128">
        <f t="shared" si="576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577">IF(G533-G530=-2,4)+IF(G533-G530=-1,3)+IF(G533-G530=0,2)+IF(G533-G530=1,1)+IF(G533-G530&gt;2,0)</f>
        <v>0</v>
      </c>
      <c r="H535" s="134">
        <f t="shared" si="577"/>
        <v>0</v>
      </c>
      <c r="I535" s="134">
        <f t="shared" si="577"/>
        <v>0</v>
      </c>
      <c r="J535" s="134">
        <f t="shared" si="577"/>
        <v>0</v>
      </c>
      <c r="K535" s="134">
        <f t="shared" si="577"/>
        <v>0</v>
      </c>
      <c r="L535" s="134">
        <f t="shared" si="577"/>
        <v>0</v>
      </c>
      <c r="M535" s="134">
        <f t="shared" si="577"/>
        <v>0</v>
      </c>
      <c r="N535" s="134">
        <f t="shared" si="577"/>
        <v>0</v>
      </c>
      <c r="O535" s="135">
        <f t="shared" si="577"/>
        <v>0</v>
      </c>
      <c r="P535" s="136">
        <f>SUM(G535:O535)</f>
        <v>0</v>
      </c>
      <c r="Q535" s="135">
        <f t="shared" ref="Q535:Y535" si="578">IF(Q533-Q530=-2,4)+IF(Q533-Q530=-1,3)+IF(Q533-Q530=0,2)+IF(Q533-Q530=1,1)+IF(Q533-Q530&gt;2,0)</f>
        <v>0</v>
      </c>
      <c r="R535" s="135">
        <f t="shared" si="578"/>
        <v>0</v>
      </c>
      <c r="S535" s="135">
        <f t="shared" si="578"/>
        <v>0</v>
      </c>
      <c r="T535" s="135">
        <f t="shared" si="578"/>
        <v>0</v>
      </c>
      <c r="U535" s="135">
        <f t="shared" si="578"/>
        <v>0</v>
      </c>
      <c r="V535" s="135">
        <f t="shared" si="578"/>
        <v>0</v>
      </c>
      <c r="W535" s="135">
        <f t="shared" si="578"/>
        <v>0</v>
      </c>
      <c r="X535" s="135">
        <f t="shared" si="578"/>
        <v>0</v>
      </c>
      <c r="Y535" s="135">
        <f t="shared" si="578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579">H533-H530</f>
        <v>6</v>
      </c>
      <c r="I536" s="24">
        <f t="shared" si="579"/>
        <v>5</v>
      </c>
      <c r="J536" s="24">
        <f t="shared" si="579"/>
        <v>6</v>
      </c>
      <c r="K536" s="24">
        <f t="shared" si="579"/>
        <v>7</v>
      </c>
      <c r="L536" s="24">
        <f t="shared" si="579"/>
        <v>5</v>
      </c>
      <c r="M536" s="24">
        <f t="shared" si="579"/>
        <v>7</v>
      </c>
      <c r="N536" s="24">
        <f t="shared" si="579"/>
        <v>5</v>
      </c>
      <c r="O536" s="15">
        <f t="shared" si="579"/>
        <v>7</v>
      </c>
      <c r="P536" s="15"/>
      <c r="Q536" s="15">
        <f t="shared" ref="Q536:Y536" si="580">Q533-Q530</f>
        <v>6</v>
      </c>
      <c r="R536" s="15">
        <f t="shared" si="580"/>
        <v>6</v>
      </c>
      <c r="S536" s="15">
        <f t="shared" si="580"/>
        <v>7</v>
      </c>
      <c r="T536" s="15">
        <f t="shared" si="580"/>
        <v>5</v>
      </c>
      <c r="U536" s="15">
        <f t="shared" si="580"/>
        <v>7</v>
      </c>
      <c r="V536" s="15">
        <f t="shared" si="580"/>
        <v>6</v>
      </c>
      <c r="W536" s="15">
        <f t="shared" si="580"/>
        <v>6</v>
      </c>
      <c r="X536" s="15">
        <f t="shared" si="580"/>
        <v>5</v>
      </c>
      <c r="Y536" s="15">
        <f t="shared" si="580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44989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581">H$9</f>
        <v>4</v>
      </c>
      <c r="I553" s="103">
        <f t="shared" si="581"/>
        <v>5</v>
      </c>
      <c r="J553" s="103">
        <f t="shared" si="581"/>
        <v>4</v>
      </c>
      <c r="K553" s="103">
        <f t="shared" si="581"/>
        <v>3</v>
      </c>
      <c r="L553" s="103">
        <f t="shared" si="581"/>
        <v>5</v>
      </c>
      <c r="M553" s="103">
        <f t="shared" si="581"/>
        <v>3</v>
      </c>
      <c r="N553" s="103">
        <f t="shared" si="581"/>
        <v>5</v>
      </c>
      <c r="O553" s="103">
        <f t="shared" si="581"/>
        <v>3</v>
      </c>
      <c r="P553" s="104">
        <f>SUM(G553:O553)</f>
        <v>36</v>
      </c>
      <c r="Q553" s="103">
        <f t="shared" ref="Q553:Y553" si="582">Q$9</f>
        <v>4</v>
      </c>
      <c r="R553" s="105">
        <f t="shared" si="582"/>
        <v>4</v>
      </c>
      <c r="S553" s="105">
        <f t="shared" si="582"/>
        <v>3</v>
      </c>
      <c r="T553" s="105">
        <f t="shared" si="582"/>
        <v>5</v>
      </c>
      <c r="U553" s="105">
        <f t="shared" si="582"/>
        <v>3</v>
      </c>
      <c r="V553" s="105">
        <f t="shared" si="582"/>
        <v>4</v>
      </c>
      <c r="W553" s="105">
        <f t="shared" si="582"/>
        <v>4</v>
      </c>
      <c r="X553" s="105">
        <f t="shared" si="582"/>
        <v>5</v>
      </c>
      <c r="Y553" s="106">
        <f t="shared" si="582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583">H$10</f>
        <v>8</v>
      </c>
      <c r="I554" s="108">
        <f t="shared" si="583"/>
        <v>12</v>
      </c>
      <c r="J554" s="108">
        <f t="shared" si="583"/>
        <v>14</v>
      </c>
      <c r="K554" s="108">
        <f t="shared" si="583"/>
        <v>2</v>
      </c>
      <c r="L554" s="108">
        <f t="shared" si="583"/>
        <v>10</v>
      </c>
      <c r="M554" s="108">
        <f t="shared" si="583"/>
        <v>18</v>
      </c>
      <c r="N554" s="108">
        <f t="shared" si="583"/>
        <v>16</v>
      </c>
      <c r="O554" s="109">
        <f t="shared" si="583"/>
        <v>6</v>
      </c>
      <c r="P554" s="110"/>
      <c r="Q554" s="111">
        <f t="shared" ref="Q554:Y554" si="584">Q$10</f>
        <v>1</v>
      </c>
      <c r="R554" s="112">
        <f t="shared" si="584"/>
        <v>9</v>
      </c>
      <c r="S554" s="112">
        <f t="shared" si="584"/>
        <v>11</v>
      </c>
      <c r="T554" s="112">
        <f t="shared" si="584"/>
        <v>5</v>
      </c>
      <c r="U554" s="112">
        <f t="shared" si="584"/>
        <v>17</v>
      </c>
      <c r="V554" s="112">
        <f t="shared" si="584"/>
        <v>15</v>
      </c>
      <c r="W554" s="112">
        <f t="shared" si="584"/>
        <v>3</v>
      </c>
      <c r="X554" s="112">
        <f t="shared" si="584"/>
        <v>13</v>
      </c>
      <c r="Y554" s="109">
        <f t="shared" si="584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" si="585">IF($Q550&lt;=18,IF(H554&lt;=$Q550,1,0),IF($Q550&lt;=36,IF(H554&lt;=($Q550-18),2,1),IF($Q550&lt;=54,IF(H554&lt;=($Q550-36),3,2),IF($Q550&gt;54,IF(H554&lt;=($Q550-54),4,3)))))</f>
        <v>#N/A</v>
      </c>
      <c r="I555" s="115" t="e">
        <f t="shared" ref="I555" si="586">IF($Q550&lt;=18,IF(I554&lt;=$Q550,1,0),IF($Q550&lt;=36,IF(I554&lt;=($Q550-18),2,1),IF($Q550&lt;=54,IF(I554&lt;=($Q550-36),3,2),IF($Q550&gt;54,IF(I554&lt;=($Q550-54),4,3)))))</f>
        <v>#N/A</v>
      </c>
      <c r="J555" s="115" t="e">
        <f t="shared" ref="J555" si="587">IF($Q550&lt;=18,IF(J554&lt;=$Q550,1,0),IF($Q550&lt;=36,IF(J554&lt;=($Q550-18),2,1),IF($Q550&lt;=54,IF(J554&lt;=($Q550-36),3,2),IF($Q550&gt;54,IF(J554&lt;=($Q550-54),4,3)))))</f>
        <v>#N/A</v>
      </c>
      <c r="K555" s="115" t="e">
        <f t="shared" ref="K555" si="588">IF($Q550&lt;=18,IF(K554&lt;=$Q550,1,0),IF($Q550&lt;=36,IF(K554&lt;=($Q550-18),2,1),IF($Q550&lt;=54,IF(K554&lt;=($Q550-36),3,2),IF($Q550&gt;54,IF(K554&lt;=($Q550-54),4,3)))))</f>
        <v>#N/A</v>
      </c>
      <c r="L555" s="115" t="e">
        <f t="shared" ref="L555" si="589">IF($Q550&lt;=18,IF(L554&lt;=$Q550,1,0),IF($Q550&lt;=36,IF(L554&lt;=($Q550-18),2,1),IF($Q550&lt;=54,IF(L554&lt;=($Q550-36),3,2),IF($Q550&gt;54,IF(L554&lt;=($Q550-54),4,3)))))</f>
        <v>#N/A</v>
      </c>
      <c r="M555" s="115" t="e">
        <f t="shared" ref="M555" si="590">IF($Q550&lt;=18,IF(M554&lt;=$Q550,1,0),IF($Q550&lt;=36,IF(M554&lt;=($Q550-18),2,1),IF($Q550&lt;=54,IF(M554&lt;=($Q550-36),3,2),IF($Q550&gt;54,IF(M554&lt;=($Q550-54),4,3)))))</f>
        <v>#N/A</v>
      </c>
      <c r="N555" s="115" t="e">
        <f t="shared" ref="N555" si="591">IF($Q550&lt;=18,IF(N554&lt;=$Q550,1,0),IF($Q550&lt;=36,IF(N554&lt;=($Q550-18),2,1),IF($Q550&lt;=54,IF(N554&lt;=($Q550-36),3,2),IF($Q550&gt;54,IF(N554&lt;=($Q550-54),4,3)))))</f>
        <v>#N/A</v>
      </c>
      <c r="O555" s="116" t="e">
        <f t="shared" ref="O555" si="592">IF($Q550&lt;=18,IF(O554&lt;=$Q550,1,0),IF($Q550&lt;=36,IF(O554&lt;=($Q550-18),2,1),IF($Q550&lt;=54,IF(O554&lt;=($Q550-36),3,2),IF($Q550&gt;54,IF(O554&lt;=($Q550-54),4,3)))))</f>
        <v>#N/A</v>
      </c>
      <c r="P555" s="117" t="e">
        <f>SUM(G555:O555)</f>
        <v>#N/A</v>
      </c>
      <c r="Q555" s="116" t="e">
        <f t="shared" ref="Q555" si="593">IF($Q550&lt;=18,IF(Q554&lt;=$Q550,1,0),IF($Q550&lt;=36,IF(Q554&lt;=($Q550-18),2,1),IF($Q550&lt;=54,IF(Q554&lt;=($Q550-36),3,2),IF($Q550&gt;54,IF(Q554&lt;=($Q550-54),4,3)))))</f>
        <v>#N/A</v>
      </c>
      <c r="R555" s="116" t="e">
        <f t="shared" ref="R555" si="594">IF($Q550&lt;=18,IF(R554&lt;=$Q550,1,0),IF($Q550&lt;=36,IF(R554&lt;=($Q550-18),2,1),IF($Q550&lt;=54,IF(R554&lt;=($Q550-36),3,2),IF($Q550&gt;54,IF(R554&lt;=($Q550-54),4,3)))))</f>
        <v>#N/A</v>
      </c>
      <c r="S555" s="116" t="e">
        <f t="shared" ref="S555" si="595">IF($Q550&lt;=18,IF(S554&lt;=$Q550,1,0),IF($Q550&lt;=36,IF(S554&lt;=($Q550-18),2,1),IF($Q550&lt;=54,IF(S554&lt;=($Q550-36),3,2),IF($Q550&gt;54,IF(S554&lt;=($Q550-54),4,3)))))</f>
        <v>#N/A</v>
      </c>
      <c r="T555" s="116" t="e">
        <f t="shared" ref="T555" si="596">IF($Q550&lt;=18,IF(T554&lt;=$Q550,1,0),IF($Q550&lt;=36,IF(T554&lt;=($Q550-18),2,1),IF($Q550&lt;=54,IF(T554&lt;=($Q550-36),3,2),IF($Q550&gt;54,IF(T554&lt;=($Q550-54),4,3)))))</f>
        <v>#N/A</v>
      </c>
      <c r="U555" s="116" t="e">
        <f t="shared" ref="U555" si="597">IF($Q550&lt;=18,IF(U554&lt;=$Q550,1,0),IF($Q550&lt;=36,IF(U554&lt;=($Q550-18),2,1),IF($Q550&lt;=54,IF(U554&lt;=($Q550-36),3,2),IF($Q550&gt;54,IF(U554&lt;=($Q550-54),4,3)))))</f>
        <v>#N/A</v>
      </c>
      <c r="V555" s="116" t="e">
        <f t="shared" ref="V555" si="598">IF($Q550&lt;=18,IF(V554&lt;=$Q550,1,0),IF($Q550&lt;=36,IF(V554&lt;=($Q550-18),2,1),IF($Q550&lt;=54,IF(V554&lt;=($Q550-36),3,2),IF($Q550&gt;54,IF(V554&lt;=($Q550-54),4,3)))))</f>
        <v>#N/A</v>
      </c>
      <c r="W555" s="116" t="e">
        <f t="shared" ref="W555" si="599">IF($Q550&lt;=18,IF(W554&lt;=$Q550,1,0),IF($Q550&lt;=36,IF(W554&lt;=($Q550-18),2,1),IF($Q550&lt;=54,IF(W554&lt;=($Q550-36),3,2),IF($Q550&gt;54,IF(W554&lt;=($Q550-54),4,3)))))</f>
        <v>#N/A</v>
      </c>
      <c r="X555" s="116" t="e">
        <f t="shared" ref="X555" si="600">IF($Q550&lt;=18,IF(X554&lt;=$Q550,1,0),IF($Q550&lt;=36,IF(X554&lt;=($Q550-18),2,1),IF($Q550&lt;=54,IF(X554&lt;=($Q550-36),3,2),IF($Q550&gt;54,IF(X554&lt;=($Q550-54),4,3)))))</f>
        <v>#N/A</v>
      </c>
      <c r="Y555" s="116" t="e">
        <f t="shared" ref="Y555" si="601">IF($Q550&lt;=18,IF(Y554&lt;=$Q550,1,0),IF($Q550&lt;=36,IF(Y554&lt;=($Q550-18),2,1),IF($Q550&lt;=54,IF(Y554&lt;=($Q550-36),3,2),IF($Q550&gt;54,IF(Y554&lt;=($Q550-54),4,3)))))</f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602">G31</f>
        <v>10</v>
      </c>
      <c r="H556" s="121">
        <f t="shared" si="602"/>
        <v>10</v>
      </c>
      <c r="I556" s="121">
        <f t="shared" si="602"/>
        <v>10</v>
      </c>
      <c r="J556" s="121">
        <f t="shared" si="602"/>
        <v>10</v>
      </c>
      <c r="K556" s="121">
        <f t="shared" si="602"/>
        <v>10</v>
      </c>
      <c r="L556" s="121">
        <f t="shared" si="602"/>
        <v>10</v>
      </c>
      <c r="M556" s="121">
        <f t="shared" si="602"/>
        <v>10</v>
      </c>
      <c r="N556" s="121">
        <f t="shared" si="602"/>
        <v>10</v>
      </c>
      <c r="O556" s="121">
        <f t="shared" si="602"/>
        <v>10</v>
      </c>
      <c r="P556" s="122">
        <f>SUM(G556:O556)</f>
        <v>90</v>
      </c>
      <c r="Q556" s="123">
        <f t="shared" ref="Q556:Y556" si="603">Q31</f>
        <v>10</v>
      </c>
      <c r="R556" s="121">
        <f t="shared" si="603"/>
        <v>10</v>
      </c>
      <c r="S556" s="121">
        <f t="shared" si="603"/>
        <v>10</v>
      </c>
      <c r="T556" s="121">
        <f t="shared" si="603"/>
        <v>10</v>
      </c>
      <c r="U556" s="121">
        <f t="shared" si="603"/>
        <v>10</v>
      </c>
      <c r="V556" s="121">
        <f t="shared" si="603"/>
        <v>10</v>
      </c>
      <c r="W556" s="121">
        <f t="shared" si="603"/>
        <v>10</v>
      </c>
      <c r="X556" s="121">
        <f t="shared" si="603"/>
        <v>10</v>
      </c>
      <c r="Y556" s="124">
        <f t="shared" si="6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604">IF(H556-H553=-1,3+H555)+IF(H556-H553=0,2+H555)+IF(H556-H553=1,1+H555)+IF(H556-H553=2,H555)+IF(H556-H553=3,IF(H555-1&gt;0,H555-1,0))+IF(H556-H553=4,IF(H555-2&gt;0,H555-2,0))</f>
        <v>0</v>
      </c>
      <c r="I557" s="127">
        <f t="shared" si="604"/>
        <v>0</v>
      </c>
      <c r="J557" s="127">
        <f t="shared" si="604"/>
        <v>0</v>
      </c>
      <c r="K557" s="127">
        <f t="shared" si="604"/>
        <v>0</v>
      </c>
      <c r="L557" s="127">
        <f t="shared" si="604"/>
        <v>0</v>
      </c>
      <c r="M557" s="127">
        <f t="shared" si="604"/>
        <v>0</v>
      </c>
      <c r="N557" s="127">
        <f t="shared" si="604"/>
        <v>0</v>
      </c>
      <c r="O557" s="128">
        <f t="shared" si="604"/>
        <v>0</v>
      </c>
      <c r="P557" s="129">
        <f>SUM(G557:O557)</f>
        <v>0</v>
      </c>
      <c r="Q557" s="130">
        <f t="shared" ref="Q557:Y557" si="605">IF(Q556-Q553=-1,3+Q555)+IF(Q556-Q553=0,2+Q555)+IF(Q556-Q553=1,1+Q555)+IF(Q556-Q553=2,Q555)+IF(Q556-Q553=3,IF(Q555-1&gt;0,Q555-1,0))+IF(Q556-Q553=4,IF(Q555-2&gt;0,Q555-2,0))</f>
        <v>0</v>
      </c>
      <c r="R557" s="131">
        <f t="shared" si="605"/>
        <v>0</v>
      </c>
      <c r="S557" s="131">
        <f t="shared" si="605"/>
        <v>0</v>
      </c>
      <c r="T557" s="131">
        <f t="shared" si="605"/>
        <v>0</v>
      </c>
      <c r="U557" s="131">
        <f t="shared" si="605"/>
        <v>0</v>
      </c>
      <c r="V557" s="131">
        <f t="shared" si="605"/>
        <v>0</v>
      </c>
      <c r="W557" s="131">
        <f t="shared" si="605"/>
        <v>0</v>
      </c>
      <c r="X557" s="131">
        <f t="shared" si="605"/>
        <v>0</v>
      </c>
      <c r="Y557" s="128">
        <f t="shared" si="6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606">IF(G556-G553=-2,4)+IF(G556-G553=-1,3)+IF(G556-G553=0,2)+IF(G556-G553=1,1)+IF(G556-G553&gt;2,0)</f>
        <v>0</v>
      </c>
      <c r="H558" s="134">
        <f t="shared" si="606"/>
        <v>0</v>
      </c>
      <c r="I558" s="134">
        <f t="shared" si="606"/>
        <v>0</v>
      </c>
      <c r="J558" s="134">
        <f t="shared" si="606"/>
        <v>0</v>
      </c>
      <c r="K558" s="134">
        <f t="shared" si="606"/>
        <v>0</v>
      </c>
      <c r="L558" s="134">
        <f t="shared" si="606"/>
        <v>0</v>
      </c>
      <c r="M558" s="134">
        <f t="shared" si="606"/>
        <v>0</v>
      </c>
      <c r="N558" s="134">
        <f t="shared" si="606"/>
        <v>0</v>
      </c>
      <c r="O558" s="135">
        <f t="shared" si="606"/>
        <v>0</v>
      </c>
      <c r="P558" s="136">
        <f>SUM(G558:O558)</f>
        <v>0</v>
      </c>
      <c r="Q558" s="135">
        <f t="shared" ref="Q558:Y558" si="607">IF(Q556-Q553=-2,4)+IF(Q556-Q553=-1,3)+IF(Q556-Q553=0,2)+IF(Q556-Q553=1,1)+IF(Q556-Q553&gt;2,0)</f>
        <v>0</v>
      </c>
      <c r="R558" s="135">
        <f t="shared" si="607"/>
        <v>0</v>
      </c>
      <c r="S558" s="135">
        <f t="shared" si="607"/>
        <v>0</v>
      </c>
      <c r="T558" s="135">
        <f t="shared" si="607"/>
        <v>0</v>
      </c>
      <c r="U558" s="135">
        <f t="shared" si="607"/>
        <v>0</v>
      </c>
      <c r="V558" s="135">
        <f t="shared" si="607"/>
        <v>0</v>
      </c>
      <c r="W558" s="135">
        <f t="shared" si="607"/>
        <v>0</v>
      </c>
      <c r="X558" s="135">
        <f t="shared" si="607"/>
        <v>0</v>
      </c>
      <c r="Y558" s="135">
        <f t="shared" si="6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608">H556-H553</f>
        <v>6</v>
      </c>
      <c r="I559" s="24">
        <f t="shared" si="608"/>
        <v>5</v>
      </c>
      <c r="J559" s="24">
        <f t="shared" si="608"/>
        <v>6</v>
      </c>
      <c r="K559" s="24">
        <f t="shared" si="608"/>
        <v>7</v>
      </c>
      <c r="L559" s="24">
        <f t="shared" si="608"/>
        <v>5</v>
      </c>
      <c r="M559" s="24">
        <f t="shared" si="608"/>
        <v>7</v>
      </c>
      <c r="N559" s="24">
        <f t="shared" si="608"/>
        <v>5</v>
      </c>
      <c r="O559" s="15">
        <f t="shared" si="608"/>
        <v>7</v>
      </c>
      <c r="P559" s="15"/>
      <c r="Q559" s="15">
        <f t="shared" ref="Q559:Y559" si="609">Q556-Q553</f>
        <v>6</v>
      </c>
      <c r="R559" s="15">
        <f t="shared" si="609"/>
        <v>6</v>
      </c>
      <c r="S559" s="15">
        <f t="shared" si="609"/>
        <v>7</v>
      </c>
      <c r="T559" s="15">
        <f t="shared" si="609"/>
        <v>5</v>
      </c>
      <c r="U559" s="15">
        <f t="shared" si="609"/>
        <v>7</v>
      </c>
      <c r="V559" s="15">
        <f t="shared" si="609"/>
        <v>6</v>
      </c>
      <c r="W559" s="15">
        <f t="shared" si="609"/>
        <v>6</v>
      </c>
      <c r="X559" s="15">
        <f t="shared" si="609"/>
        <v>5</v>
      </c>
      <c r="Y559" s="15">
        <f t="shared" si="6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44989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610">H$9</f>
        <v>4</v>
      </c>
      <c r="I576" s="103">
        <f t="shared" si="610"/>
        <v>5</v>
      </c>
      <c r="J576" s="103">
        <f t="shared" si="610"/>
        <v>4</v>
      </c>
      <c r="K576" s="103">
        <f t="shared" si="610"/>
        <v>3</v>
      </c>
      <c r="L576" s="103">
        <f t="shared" si="610"/>
        <v>5</v>
      </c>
      <c r="M576" s="103">
        <f t="shared" si="610"/>
        <v>3</v>
      </c>
      <c r="N576" s="103">
        <f t="shared" si="610"/>
        <v>5</v>
      </c>
      <c r="O576" s="103">
        <f t="shared" si="610"/>
        <v>3</v>
      </c>
      <c r="P576" s="104">
        <f>SUM(G576:O576)</f>
        <v>36</v>
      </c>
      <c r="Q576" s="103">
        <f t="shared" ref="Q576:Y576" si="611">Q$9</f>
        <v>4</v>
      </c>
      <c r="R576" s="105">
        <f t="shared" si="611"/>
        <v>4</v>
      </c>
      <c r="S576" s="105">
        <f t="shared" si="611"/>
        <v>3</v>
      </c>
      <c r="T576" s="105">
        <f t="shared" si="611"/>
        <v>5</v>
      </c>
      <c r="U576" s="105">
        <f t="shared" si="611"/>
        <v>3</v>
      </c>
      <c r="V576" s="105">
        <f t="shared" si="611"/>
        <v>4</v>
      </c>
      <c r="W576" s="105">
        <f t="shared" si="611"/>
        <v>4</v>
      </c>
      <c r="X576" s="105">
        <f t="shared" si="611"/>
        <v>5</v>
      </c>
      <c r="Y576" s="106">
        <f t="shared" si="6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612">H$10</f>
        <v>8</v>
      </c>
      <c r="I577" s="108">
        <f t="shared" si="612"/>
        <v>12</v>
      </c>
      <c r="J577" s="108">
        <f t="shared" si="612"/>
        <v>14</v>
      </c>
      <c r="K577" s="108">
        <f t="shared" si="612"/>
        <v>2</v>
      </c>
      <c r="L577" s="108">
        <f t="shared" si="612"/>
        <v>10</v>
      </c>
      <c r="M577" s="108">
        <f t="shared" si="612"/>
        <v>18</v>
      </c>
      <c r="N577" s="108">
        <f t="shared" si="612"/>
        <v>16</v>
      </c>
      <c r="O577" s="109">
        <f t="shared" si="612"/>
        <v>6</v>
      </c>
      <c r="P577" s="110"/>
      <c r="Q577" s="111">
        <f t="shared" ref="Q577:Y577" si="613">Q$10</f>
        <v>1</v>
      </c>
      <c r="R577" s="112">
        <f t="shared" si="613"/>
        <v>9</v>
      </c>
      <c r="S577" s="112">
        <f t="shared" si="613"/>
        <v>11</v>
      </c>
      <c r="T577" s="112">
        <f t="shared" si="613"/>
        <v>5</v>
      </c>
      <c r="U577" s="112">
        <f t="shared" si="613"/>
        <v>17</v>
      </c>
      <c r="V577" s="112">
        <f t="shared" si="613"/>
        <v>15</v>
      </c>
      <c r="W577" s="112">
        <f t="shared" si="613"/>
        <v>3</v>
      </c>
      <c r="X577" s="112">
        <f t="shared" si="613"/>
        <v>13</v>
      </c>
      <c r="Y577" s="109">
        <f t="shared" si="6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" si="614">IF($Q573&lt;=18,IF(H577&lt;=$Q573,1,0),IF($Q573&lt;=36,IF(H577&lt;=($Q573-18),2,1),IF($Q573&lt;=54,IF(H577&lt;=($Q573-36),3,2),IF($Q573&gt;54,IF(H577&lt;=($Q573-54),4,3)))))</f>
        <v>#N/A</v>
      </c>
      <c r="I578" s="115" t="e">
        <f t="shared" ref="I578" si="615">IF($Q573&lt;=18,IF(I577&lt;=$Q573,1,0),IF($Q573&lt;=36,IF(I577&lt;=($Q573-18),2,1),IF($Q573&lt;=54,IF(I577&lt;=($Q573-36),3,2),IF($Q573&gt;54,IF(I577&lt;=($Q573-54),4,3)))))</f>
        <v>#N/A</v>
      </c>
      <c r="J578" s="115" t="e">
        <f t="shared" ref="J578" si="616">IF($Q573&lt;=18,IF(J577&lt;=$Q573,1,0),IF($Q573&lt;=36,IF(J577&lt;=($Q573-18),2,1),IF($Q573&lt;=54,IF(J577&lt;=($Q573-36),3,2),IF($Q573&gt;54,IF(J577&lt;=($Q573-54),4,3)))))</f>
        <v>#N/A</v>
      </c>
      <c r="K578" s="115" t="e">
        <f t="shared" ref="K578" si="617">IF($Q573&lt;=18,IF(K577&lt;=$Q573,1,0),IF($Q573&lt;=36,IF(K577&lt;=($Q573-18),2,1),IF($Q573&lt;=54,IF(K577&lt;=($Q573-36),3,2),IF($Q573&gt;54,IF(K577&lt;=($Q573-54),4,3)))))</f>
        <v>#N/A</v>
      </c>
      <c r="L578" s="115" t="e">
        <f t="shared" ref="L578" si="618">IF($Q573&lt;=18,IF(L577&lt;=$Q573,1,0),IF($Q573&lt;=36,IF(L577&lt;=($Q573-18),2,1),IF($Q573&lt;=54,IF(L577&lt;=($Q573-36),3,2),IF($Q573&gt;54,IF(L577&lt;=($Q573-54),4,3)))))</f>
        <v>#N/A</v>
      </c>
      <c r="M578" s="115" t="e">
        <f t="shared" ref="M578" si="619">IF($Q573&lt;=18,IF(M577&lt;=$Q573,1,0),IF($Q573&lt;=36,IF(M577&lt;=($Q573-18),2,1),IF($Q573&lt;=54,IF(M577&lt;=($Q573-36),3,2),IF($Q573&gt;54,IF(M577&lt;=($Q573-54),4,3)))))</f>
        <v>#N/A</v>
      </c>
      <c r="N578" s="115" t="e">
        <f t="shared" ref="N578" si="620">IF($Q573&lt;=18,IF(N577&lt;=$Q573,1,0),IF($Q573&lt;=36,IF(N577&lt;=($Q573-18),2,1),IF($Q573&lt;=54,IF(N577&lt;=($Q573-36),3,2),IF($Q573&gt;54,IF(N577&lt;=($Q573-54),4,3)))))</f>
        <v>#N/A</v>
      </c>
      <c r="O578" s="116" t="e">
        <f t="shared" ref="O578" si="621">IF($Q573&lt;=18,IF(O577&lt;=$Q573,1,0),IF($Q573&lt;=36,IF(O577&lt;=($Q573-18),2,1),IF($Q573&lt;=54,IF(O577&lt;=($Q573-36),3,2),IF($Q573&gt;54,IF(O577&lt;=($Q573-54),4,3)))))</f>
        <v>#N/A</v>
      </c>
      <c r="P578" s="117" t="e">
        <f>SUM(G578:O578)</f>
        <v>#N/A</v>
      </c>
      <c r="Q578" s="116" t="e">
        <f t="shared" ref="Q578" si="622">IF($Q573&lt;=18,IF(Q577&lt;=$Q573,1,0),IF($Q573&lt;=36,IF(Q577&lt;=($Q573-18),2,1),IF($Q573&lt;=54,IF(Q577&lt;=($Q573-36),3,2),IF($Q573&gt;54,IF(Q577&lt;=($Q573-54),4,3)))))</f>
        <v>#N/A</v>
      </c>
      <c r="R578" s="116" t="e">
        <f t="shared" ref="R578" si="623">IF($Q573&lt;=18,IF(R577&lt;=$Q573,1,0),IF($Q573&lt;=36,IF(R577&lt;=($Q573-18),2,1),IF($Q573&lt;=54,IF(R577&lt;=($Q573-36),3,2),IF($Q573&gt;54,IF(R577&lt;=($Q573-54),4,3)))))</f>
        <v>#N/A</v>
      </c>
      <c r="S578" s="116" t="e">
        <f t="shared" ref="S578" si="624">IF($Q573&lt;=18,IF(S577&lt;=$Q573,1,0),IF($Q573&lt;=36,IF(S577&lt;=($Q573-18),2,1),IF($Q573&lt;=54,IF(S577&lt;=($Q573-36),3,2),IF($Q573&gt;54,IF(S577&lt;=($Q573-54),4,3)))))</f>
        <v>#N/A</v>
      </c>
      <c r="T578" s="116" t="e">
        <f t="shared" ref="T578" si="625">IF($Q573&lt;=18,IF(T577&lt;=$Q573,1,0),IF($Q573&lt;=36,IF(T577&lt;=($Q573-18),2,1),IF($Q573&lt;=54,IF(T577&lt;=($Q573-36),3,2),IF($Q573&gt;54,IF(T577&lt;=($Q573-54),4,3)))))</f>
        <v>#N/A</v>
      </c>
      <c r="U578" s="116" t="e">
        <f t="shared" ref="U578" si="626">IF($Q573&lt;=18,IF(U577&lt;=$Q573,1,0),IF($Q573&lt;=36,IF(U577&lt;=($Q573-18),2,1),IF($Q573&lt;=54,IF(U577&lt;=($Q573-36),3,2),IF($Q573&gt;54,IF(U577&lt;=($Q573-54),4,3)))))</f>
        <v>#N/A</v>
      </c>
      <c r="V578" s="116" t="e">
        <f t="shared" ref="V578" si="627">IF($Q573&lt;=18,IF(V577&lt;=$Q573,1,0),IF($Q573&lt;=36,IF(V577&lt;=($Q573-18),2,1),IF($Q573&lt;=54,IF(V577&lt;=($Q573-36),3,2),IF($Q573&gt;54,IF(V577&lt;=($Q573-54),4,3)))))</f>
        <v>#N/A</v>
      </c>
      <c r="W578" s="116" t="e">
        <f t="shared" ref="W578" si="628">IF($Q573&lt;=18,IF(W577&lt;=$Q573,1,0),IF($Q573&lt;=36,IF(W577&lt;=($Q573-18),2,1),IF($Q573&lt;=54,IF(W577&lt;=($Q573-36),3,2),IF($Q573&gt;54,IF(W577&lt;=($Q573-54),4,3)))))</f>
        <v>#N/A</v>
      </c>
      <c r="X578" s="116" t="e">
        <f t="shared" ref="X578" si="629">IF($Q573&lt;=18,IF(X577&lt;=$Q573,1,0),IF($Q573&lt;=36,IF(X577&lt;=($Q573-18),2,1),IF($Q573&lt;=54,IF(X577&lt;=($Q573-36),3,2),IF($Q573&gt;54,IF(X577&lt;=($Q573-54),4,3)))))</f>
        <v>#N/A</v>
      </c>
      <c r="Y578" s="116" t="e">
        <f t="shared" ref="Y578" si="630">IF($Q573&lt;=18,IF(Y577&lt;=$Q573,1,0),IF($Q573&lt;=36,IF(Y577&lt;=($Q573-18),2,1),IF($Q573&lt;=54,IF(Y577&lt;=($Q573-36),3,2),IF($Q573&gt;54,IF(Y577&lt;=($Q573-54),4,3)))))</f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631">G32</f>
        <v>10</v>
      </c>
      <c r="H579" s="121">
        <f t="shared" si="631"/>
        <v>10</v>
      </c>
      <c r="I579" s="121">
        <f t="shared" si="631"/>
        <v>10</v>
      </c>
      <c r="J579" s="121">
        <f t="shared" si="631"/>
        <v>10</v>
      </c>
      <c r="K579" s="121">
        <f t="shared" si="631"/>
        <v>10</v>
      </c>
      <c r="L579" s="121">
        <f t="shared" si="631"/>
        <v>10</v>
      </c>
      <c r="M579" s="121">
        <f t="shared" si="631"/>
        <v>10</v>
      </c>
      <c r="N579" s="121">
        <f t="shared" si="631"/>
        <v>10</v>
      </c>
      <c r="O579" s="121">
        <f t="shared" si="631"/>
        <v>10</v>
      </c>
      <c r="P579" s="122">
        <f>SUM(G579:O579)</f>
        <v>90</v>
      </c>
      <c r="Q579" s="123">
        <f t="shared" ref="Q579:Y579" si="632">Q32</f>
        <v>10</v>
      </c>
      <c r="R579" s="121">
        <f t="shared" si="632"/>
        <v>10</v>
      </c>
      <c r="S579" s="121">
        <f t="shared" si="632"/>
        <v>10</v>
      </c>
      <c r="T579" s="121">
        <f t="shared" si="632"/>
        <v>10</v>
      </c>
      <c r="U579" s="121">
        <f t="shared" si="632"/>
        <v>10</v>
      </c>
      <c r="V579" s="121">
        <f t="shared" si="632"/>
        <v>10</v>
      </c>
      <c r="W579" s="121">
        <f t="shared" si="632"/>
        <v>10</v>
      </c>
      <c r="X579" s="121">
        <f t="shared" si="632"/>
        <v>10</v>
      </c>
      <c r="Y579" s="124">
        <f t="shared" si="632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633">IF(H579-H576=-1,3+H578)+IF(H579-H576=0,2+H578)+IF(H579-H576=1,1+H578)+IF(H579-H576=2,H578)+IF(H579-H576=3,IF(H578-1&gt;0,H578-1,0))+IF(H579-H576=4,IF(H578-2&gt;0,H578-2,0))</f>
        <v>0</v>
      </c>
      <c r="I580" s="127">
        <f t="shared" si="633"/>
        <v>0</v>
      </c>
      <c r="J580" s="127">
        <f t="shared" si="633"/>
        <v>0</v>
      </c>
      <c r="K580" s="127">
        <f t="shared" si="633"/>
        <v>0</v>
      </c>
      <c r="L580" s="127">
        <f t="shared" si="633"/>
        <v>0</v>
      </c>
      <c r="M580" s="127">
        <f t="shared" si="633"/>
        <v>0</v>
      </c>
      <c r="N580" s="127">
        <f t="shared" si="633"/>
        <v>0</v>
      </c>
      <c r="O580" s="128">
        <f t="shared" si="633"/>
        <v>0</v>
      </c>
      <c r="P580" s="129">
        <f>SUM(G580:O580)</f>
        <v>0</v>
      </c>
      <c r="Q580" s="130">
        <f t="shared" ref="Q580:Y580" si="634">IF(Q579-Q576=-1,3+Q578)+IF(Q579-Q576=0,2+Q578)+IF(Q579-Q576=1,1+Q578)+IF(Q579-Q576=2,Q578)+IF(Q579-Q576=3,IF(Q578-1&gt;0,Q578-1,0))+IF(Q579-Q576=4,IF(Q578-2&gt;0,Q578-2,0))</f>
        <v>0</v>
      </c>
      <c r="R580" s="131">
        <f t="shared" si="634"/>
        <v>0</v>
      </c>
      <c r="S580" s="131">
        <f t="shared" si="634"/>
        <v>0</v>
      </c>
      <c r="T580" s="131">
        <f t="shared" si="634"/>
        <v>0</v>
      </c>
      <c r="U580" s="131">
        <f t="shared" si="634"/>
        <v>0</v>
      </c>
      <c r="V580" s="131">
        <f t="shared" si="634"/>
        <v>0</v>
      </c>
      <c r="W580" s="131">
        <f t="shared" si="634"/>
        <v>0</v>
      </c>
      <c r="X580" s="131">
        <f t="shared" si="634"/>
        <v>0</v>
      </c>
      <c r="Y580" s="128">
        <f t="shared" si="634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635">IF(G579-G576=-2,4)+IF(G579-G576=-1,3)+IF(G579-G576=0,2)+IF(G579-G576=1,1)+IF(G579-G576&gt;2,0)</f>
        <v>0</v>
      </c>
      <c r="H581" s="134">
        <f t="shared" si="635"/>
        <v>0</v>
      </c>
      <c r="I581" s="134">
        <f t="shared" si="635"/>
        <v>0</v>
      </c>
      <c r="J581" s="134">
        <f t="shared" si="635"/>
        <v>0</v>
      </c>
      <c r="K581" s="134">
        <f t="shared" si="635"/>
        <v>0</v>
      </c>
      <c r="L581" s="134">
        <f t="shared" si="635"/>
        <v>0</v>
      </c>
      <c r="M581" s="134">
        <f t="shared" si="635"/>
        <v>0</v>
      </c>
      <c r="N581" s="134">
        <f t="shared" si="635"/>
        <v>0</v>
      </c>
      <c r="O581" s="135">
        <f t="shared" si="635"/>
        <v>0</v>
      </c>
      <c r="P581" s="136">
        <f>SUM(G581:O581)</f>
        <v>0</v>
      </c>
      <c r="Q581" s="135">
        <f t="shared" ref="Q581:Y581" si="636">IF(Q579-Q576=-2,4)+IF(Q579-Q576=-1,3)+IF(Q579-Q576=0,2)+IF(Q579-Q576=1,1)+IF(Q579-Q576&gt;2,0)</f>
        <v>0</v>
      </c>
      <c r="R581" s="135">
        <f t="shared" si="636"/>
        <v>0</v>
      </c>
      <c r="S581" s="135">
        <f t="shared" si="636"/>
        <v>0</v>
      </c>
      <c r="T581" s="135">
        <f t="shared" si="636"/>
        <v>0</v>
      </c>
      <c r="U581" s="135">
        <f t="shared" si="636"/>
        <v>0</v>
      </c>
      <c r="V581" s="135">
        <f t="shared" si="636"/>
        <v>0</v>
      </c>
      <c r="W581" s="135">
        <f t="shared" si="636"/>
        <v>0</v>
      </c>
      <c r="X581" s="135">
        <f t="shared" si="636"/>
        <v>0</v>
      </c>
      <c r="Y581" s="135">
        <f t="shared" si="636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637">H579-H576</f>
        <v>6</v>
      </c>
      <c r="I582" s="24">
        <f t="shared" si="637"/>
        <v>5</v>
      </c>
      <c r="J582" s="24">
        <f t="shared" si="637"/>
        <v>6</v>
      </c>
      <c r="K582" s="24">
        <f t="shared" si="637"/>
        <v>7</v>
      </c>
      <c r="L582" s="24">
        <f t="shared" si="637"/>
        <v>5</v>
      </c>
      <c r="M582" s="24">
        <f t="shared" si="637"/>
        <v>7</v>
      </c>
      <c r="N582" s="24">
        <f t="shared" si="637"/>
        <v>5</v>
      </c>
      <c r="O582" s="15">
        <f t="shared" si="637"/>
        <v>7</v>
      </c>
      <c r="P582" s="15"/>
      <c r="Q582" s="15">
        <f t="shared" ref="Q582:Y582" si="638">Q579-Q576</f>
        <v>6</v>
      </c>
      <c r="R582" s="15">
        <f t="shared" si="638"/>
        <v>6</v>
      </c>
      <c r="S582" s="15">
        <f t="shared" si="638"/>
        <v>7</v>
      </c>
      <c r="T582" s="15">
        <f t="shared" si="638"/>
        <v>5</v>
      </c>
      <c r="U582" s="15">
        <f t="shared" si="638"/>
        <v>7</v>
      </c>
      <c r="V582" s="15">
        <f t="shared" si="638"/>
        <v>6</v>
      </c>
      <c r="W582" s="15">
        <f t="shared" si="638"/>
        <v>6</v>
      </c>
      <c r="X582" s="15">
        <f t="shared" si="638"/>
        <v>5</v>
      </c>
      <c r="Y582" s="15">
        <f t="shared" si="638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44989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639">H$9</f>
        <v>4</v>
      </c>
      <c r="I599" s="103">
        <f t="shared" si="639"/>
        <v>5</v>
      </c>
      <c r="J599" s="103">
        <f t="shared" si="639"/>
        <v>4</v>
      </c>
      <c r="K599" s="103">
        <f t="shared" si="639"/>
        <v>3</v>
      </c>
      <c r="L599" s="103">
        <f t="shared" si="639"/>
        <v>5</v>
      </c>
      <c r="M599" s="103">
        <f t="shared" si="639"/>
        <v>3</v>
      </c>
      <c r="N599" s="103">
        <f t="shared" si="639"/>
        <v>5</v>
      </c>
      <c r="O599" s="103">
        <f t="shared" si="639"/>
        <v>3</v>
      </c>
      <c r="P599" s="104">
        <f>SUM(G599:O599)</f>
        <v>36</v>
      </c>
      <c r="Q599" s="103">
        <f t="shared" ref="Q599:Y599" si="640">Q$9</f>
        <v>4</v>
      </c>
      <c r="R599" s="105">
        <f t="shared" si="640"/>
        <v>4</v>
      </c>
      <c r="S599" s="105">
        <f t="shared" si="640"/>
        <v>3</v>
      </c>
      <c r="T599" s="105">
        <f t="shared" si="640"/>
        <v>5</v>
      </c>
      <c r="U599" s="105">
        <f t="shared" si="640"/>
        <v>3</v>
      </c>
      <c r="V599" s="105">
        <f t="shared" si="640"/>
        <v>4</v>
      </c>
      <c r="W599" s="105">
        <f t="shared" si="640"/>
        <v>4</v>
      </c>
      <c r="X599" s="105">
        <f t="shared" si="640"/>
        <v>5</v>
      </c>
      <c r="Y599" s="106">
        <f t="shared" si="640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641">H$10</f>
        <v>8</v>
      </c>
      <c r="I600" s="108">
        <f t="shared" si="641"/>
        <v>12</v>
      </c>
      <c r="J600" s="108">
        <f t="shared" si="641"/>
        <v>14</v>
      </c>
      <c r="K600" s="108">
        <f t="shared" si="641"/>
        <v>2</v>
      </c>
      <c r="L600" s="108">
        <f t="shared" si="641"/>
        <v>10</v>
      </c>
      <c r="M600" s="108">
        <f t="shared" si="641"/>
        <v>18</v>
      </c>
      <c r="N600" s="108">
        <f t="shared" si="641"/>
        <v>16</v>
      </c>
      <c r="O600" s="109">
        <f t="shared" si="641"/>
        <v>6</v>
      </c>
      <c r="P600" s="110"/>
      <c r="Q600" s="111">
        <f t="shared" ref="Q600:Y600" si="642">Q$10</f>
        <v>1</v>
      </c>
      <c r="R600" s="112">
        <f t="shared" si="642"/>
        <v>9</v>
      </c>
      <c r="S600" s="112">
        <f t="shared" si="642"/>
        <v>11</v>
      </c>
      <c r="T600" s="112">
        <f t="shared" si="642"/>
        <v>5</v>
      </c>
      <c r="U600" s="112">
        <f t="shared" si="642"/>
        <v>17</v>
      </c>
      <c r="V600" s="112">
        <f t="shared" si="642"/>
        <v>15</v>
      </c>
      <c r="W600" s="112">
        <f t="shared" si="642"/>
        <v>3</v>
      </c>
      <c r="X600" s="112">
        <f t="shared" si="642"/>
        <v>13</v>
      </c>
      <c r="Y600" s="109">
        <f t="shared" si="642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" si="643">IF($Q596&lt;=18,IF(H600&lt;=$Q596,1,0),IF($Q596&lt;=36,IF(H600&lt;=($Q596-18),2,1),IF($Q596&lt;=54,IF(H600&lt;=($Q596-36),3,2),IF($Q596&gt;54,IF(H600&lt;=($Q596-54),4,3)))))</f>
        <v>#N/A</v>
      </c>
      <c r="I601" s="115" t="e">
        <f t="shared" ref="I601" si="644">IF($Q596&lt;=18,IF(I600&lt;=$Q596,1,0),IF($Q596&lt;=36,IF(I600&lt;=($Q596-18),2,1),IF($Q596&lt;=54,IF(I600&lt;=($Q596-36),3,2),IF($Q596&gt;54,IF(I600&lt;=($Q596-54),4,3)))))</f>
        <v>#N/A</v>
      </c>
      <c r="J601" s="115" t="e">
        <f t="shared" ref="J601" si="645">IF($Q596&lt;=18,IF(J600&lt;=$Q596,1,0),IF($Q596&lt;=36,IF(J600&lt;=($Q596-18),2,1),IF($Q596&lt;=54,IF(J600&lt;=($Q596-36),3,2),IF($Q596&gt;54,IF(J600&lt;=($Q596-54),4,3)))))</f>
        <v>#N/A</v>
      </c>
      <c r="K601" s="115" t="e">
        <f t="shared" ref="K601" si="646">IF($Q596&lt;=18,IF(K600&lt;=$Q596,1,0),IF($Q596&lt;=36,IF(K600&lt;=($Q596-18),2,1),IF($Q596&lt;=54,IF(K600&lt;=($Q596-36),3,2),IF($Q596&gt;54,IF(K600&lt;=($Q596-54),4,3)))))</f>
        <v>#N/A</v>
      </c>
      <c r="L601" s="115" t="e">
        <f t="shared" ref="L601" si="647">IF($Q596&lt;=18,IF(L600&lt;=$Q596,1,0),IF($Q596&lt;=36,IF(L600&lt;=($Q596-18),2,1),IF($Q596&lt;=54,IF(L600&lt;=($Q596-36),3,2),IF($Q596&gt;54,IF(L600&lt;=($Q596-54),4,3)))))</f>
        <v>#N/A</v>
      </c>
      <c r="M601" s="115" t="e">
        <f t="shared" ref="M601" si="648">IF($Q596&lt;=18,IF(M600&lt;=$Q596,1,0),IF($Q596&lt;=36,IF(M600&lt;=($Q596-18),2,1),IF($Q596&lt;=54,IF(M600&lt;=($Q596-36),3,2),IF($Q596&gt;54,IF(M600&lt;=($Q596-54),4,3)))))</f>
        <v>#N/A</v>
      </c>
      <c r="N601" s="115" t="e">
        <f t="shared" ref="N601" si="649">IF($Q596&lt;=18,IF(N600&lt;=$Q596,1,0),IF($Q596&lt;=36,IF(N600&lt;=($Q596-18),2,1),IF($Q596&lt;=54,IF(N600&lt;=($Q596-36),3,2),IF($Q596&gt;54,IF(N600&lt;=($Q596-54),4,3)))))</f>
        <v>#N/A</v>
      </c>
      <c r="O601" s="116" t="e">
        <f t="shared" ref="O601" si="650">IF($Q596&lt;=18,IF(O600&lt;=$Q596,1,0),IF($Q596&lt;=36,IF(O600&lt;=($Q596-18),2,1),IF($Q596&lt;=54,IF(O600&lt;=($Q596-36),3,2),IF($Q596&gt;54,IF(O600&lt;=($Q596-54),4,3)))))</f>
        <v>#N/A</v>
      </c>
      <c r="P601" s="117" t="e">
        <f>SUM(G601:O601)</f>
        <v>#N/A</v>
      </c>
      <c r="Q601" s="116" t="e">
        <f t="shared" ref="Q601" si="651">IF($Q596&lt;=18,IF(Q600&lt;=$Q596,1,0),IF($Q596&lt;=36,IF(Q600&lt;=($Q596-18),2,1),IF($Q596&lt;=54,IF(Q600&lt;=($Q596-36),3,2),IF($Q596&gt;54,IF(Q600&lt;=($Q596-54),4,3)))))</f>
        <v>#N/A</v>
      </c>
      <c r="R601" s="116" t="e">
        <f t="shared" ref="R601" si="652">IF($Q596&lt;=18,IF(R600&lt;=$Q596,1,0),IF($Q596&lt;=36,IF(R600&lt;=($Q596-18),2,1),IF($Q596&lt;=54,IF(R600&lt;=($Q596-36),3,2),IF($Q596&gt;54,IF(R600&lt;=($Q596-54),4,3)))))</f>
        <v>#N/A</v>
      </c>
      <c r="S601" s="116" t="e">
        <f t="shared" ref="S601" si="653">IF($Q596&lt;=18,IF(S600&lt;=$Q596,1,0),IF($Q596&lt;=36,IF(S600&lt;=($Q596-18),2,1),IF($Q596&lt;=54,IF(S600&lt;=($Q596-36),3,2),IF($Q596&gt;54,IF(S600&lt;=($Q596-54),4,3)))))</f>
        <v>#N/A</v>
      </c>
      <c r="T601" s="116" t="e">
        <f t="shared" ref="T601" si="654">IF($Q596&lt;=18,IF(T600&lt;=$Q596,1,0),IF($Q596&lt;=36,IF(T600&lt;=($Q596-18),2,1),IF($Q596&lt;=54,IF(T600&lt;=($Q596-36),3,2),IF($Q596&gt;54,IF(T600&lt;=($Q596-54),4,3)))))</f>
        <v>#N/A</v>
      </c>
      <c r="U601" s="116" t="e">
        <f t="shared" ref="U601" si="655">IF($Q596&lt;=18,IF(U600&lt;=$Q596,1,0),IF($Q596&lt;=36,IF(U600&lt;=($Q596-18),2,1),IF($Q596&lt;=54,IF(U600&lt;=($Q596-36),3,2),IF($Q596&gt;54,IF(U600&lt;=($Q596-54),4,3)))))</f>
        <v>#N/A</v>
      </c>
      <c r="V601" s="116" t="e">
        <f t="shared" ref="V601" si="656">IF($Q596&lt;=18,IF(V600&lt;=$Q596,1,0),IF($Q596&lt;=36,IF(V600&lt;=($Q596-18),2,1),IF($Q596&lt;=54,IF(V600&lt;=($Q596-36),3,2),IF($Q596&gt;54,IF(V600&lt;=($Q596-54),4,3)))))</f>
        <v>#N/A</v>
      </c>
      <c r="W601" s="116" t="e">
        <f t="shared" ref="W601" si="657">IF($Q596&lt;=18,IF(W600&lt;=$Q596,1,0),IF($Q596&lt;=36,IF(W600&lt;=($Q596-18),2,1),IF($Q596&lt;=54,IF(W600&lt;=($Q596-36),3,2),IF($Q596&gt;54,IF(W600&lt;=($Q596-54),4,3)))))</f>
        <v>#N/A</v>
      </c>
      <c r="X601" s="116" t="e">
        <f t="shared" ref="X601" si="658">IF($Q596&lt;=18,IF(X600&lt;=$Q596,1,0),IF($Q596&lt;=36,IF(X600&lt;=($Q596-18),2,1),IF($Q596&lt;=54,IF(X600&lt;=($Q596-36),3,2),IF($Q596&gt;54,IF(X600&lt;=($Q596-54),4,3)))))</f>
        <v>#N/A</v>
      </c>
      <c r="Y601" s="116" t="e">
        <f t="shared" ref="Y601" si="659">IF($Q596&lt;=18,IF(Y600&lt;=$Q596,1,0),IF($Q596&lt;=36,IF(Y600&lt;=($Q596-18),2,1),IF($Q596&lt;=54,IF(Y600&lt;=($Q596-36),3,2),IF($Q596&gt;54,IF(Y600&lt;=($Q596-54),4,3)))))</f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660">G33</f>
        <v>10</v>
      </c>
      <c r="H602" s="121">
        <f t="shared" si="660"/>
        <v>10</v>
      </c>
      <c r="I602" s="121">
        <f t="shared" si="660"/>
        <v>10</v>
      </c>
      <c r="J602" s="121">
        <f t="shared" si="660"/>
        <v>10</v>
      </c>
      <c r="K602" s="121">
        <f t="shared" si="660"/>
        <v>10</v>
      </c>
      <c r="L602" s="121">
        <f t="shared" si="660"/>
        <v>10</v>
      </c>
      <c r="M602" s="121">
        <f t="shared" si="660"/>
        <v>10</v>
      </c>
      <c r="N602" s="121">
        <f t="shared" si="660"/>
        <v>10</v>
      </c>
      <c r="O602" s="121">
        <f t="shared" si="660"/>
        <v>10</v>
      </c>
      <c r="P602" s="122">
        <f>SUM(G602:O602)</f>
        <v>90</v>
      </c>
      <c r="Q602" s="123">
        <f t="shared" ref="Q602:Y602" si="661">Q33</f>
        <v>10</v>
      </c>
      <c r="R602" s="121">
        <f t="shared" si="661"/>
        <v>10</v>
      </c>
      <c r="S602" s="121">
        <f t="shared" si="661"/>
        <v>10</v>
      </c>
      <c r="T602" s="121">
        <f t="shared" si="661"/>
        <v>10</v>
      </c>
      <c r="U602" s="121">
        <f t="shared" si="661"/>
        <v>10</v>
      </c>
      <c r="V602" s="121">
        <f t="shared" si="661"/>
        <v>10</v>
      </c>
      <c r="W602" s="121">
        <f t="shared" si="661"/>
        <v>10</v>
      </c>
      <c r="X602" s="121">
        <f t="shared" si="661"/>
        <v>10</v>
      </c>
      <c r="Y602" s="124">
        <f t="shared" si="66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662">IF(H602-H599=-1,3+H601)+IF(H602-H599=0,2+H601)+IF(H602-H599=1,1+H601)+IF(H602-H599=2,H601)+IF(H602-H599=3,IF(H601-1&gt;0,H601-1,0))+IF(H602-H599=4,IF(H601-2&gt;0,H601-2,0))</f>
        <v>0</v>
      </c>
      <c r="I603" s="127">
        <f t="shared" si="662"/>
        <v>0</v>
      </c>
      <c r="J603" s="127">
        <f t="shared" si="662"/>
        <v>0</v>
      </c>
      <c r="K603" s="127">
        <f t="shared" si="662"/>
        <v>0</v>
      </c>
      <c r="L603" s="127">
        <f t="shared" si="662"/>
        <v>0</v>
      </c>
      <c r="M603" s="127">
        <f t="shared" si="662"/>
        <v>0</v>
      </c>
      <c r="N603" s="127">
        <f t="shared" si="662"/>
        <v>0</v>
      </c>
      <c r="O603" s="128">
        <f t="shared" si="662"/>
        <v>0</v>
      </c>
      <c r="P603" s="129">
        <f>SUM(G603:O603)</f>
        <v>0</v>
      </c>
      <c r="Q603" s="130">
        <f t="shared" ref="Q603:Y603" si="663">IF(Q602-Q599=-1,3+Q601)+IF(Q602-Q599=0,2+Q601)+IF(Q602-Q599=1,1+Q601)+IF(Q602-Q599=2,Q601)+IF(Q602-Q599=3,IF(Q601-1&gt;0,Q601-1,0))+IF(Q602-Q599=4,IF(Q601-2&gt;0,Q601-2,0))</f>
        <v>0</v>
      </c>
      <c r="R603" s="131">
        <f t="shared" si="663"/>
        <v>0</v>
      </c>
      <c r="S603" s="131">
        <f t="shared" si="663"/>
        <v>0</v>
      </c>
      <c r="T603" s="131">
        <f t="shared" si="663"/>
        <v>0</v>
      </c>
      <c r="U603" s="131">
        <f t="shared" si="663"/>
        <v>0</v>
      </c>
      <c r="V603" s="131">
        <f t="shared" si="663"/>
        <v>0</v>
      </c>
      <c r="W603" s="131">
        <f t="shared" si="663"/>
        <v>0</v>
      </c>
      <c r="X603" s="131">
        <f t="shared" si="663"/>
        <v>0</v>
      </c>
      <c r="Y603" s="128">
        <f t="shared" si="66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664">IF(G602-G599=-2,4)+IF(G602-G599=-1,3)+IF(G602-G599=0,2)+IF(G602-G599=1,1)+IF(G602-G599&gt;2,0)</f>
        <v>0</v>
      </c>
      <c r="H604" s="134">
        <f t="shared" si="664"/>
        <v>0</v>
      </c>
      <c r="I604" s="134">
        <f t="shared" si="664"/>
        <v>0</v>
      </c>
      <c r="J604" s="134">
        <f t="shared" si="664"/>
        <v>0</v>
      </c>
      <c r="K604" s="134">
        <f t="shared" si="664"/>
        <v>0</v>
      </c>
      <c r="L604" s="134">
        <f t="shared" si="664"/>
        <v>0</v>
      </c>
      <c r="M604" s="134">
        <f t="shared" si="664"/>
        <v>0</v>
      </c>
      <c r="N604" s="134">
        <f t="shared" si="664"/>
        <v>0</v>
      </c>
      <c r="O604" s="135">
        <f t="shared" si="664"/>
        <v>0</v>
      </c>
      <c r="P604" s="136">
        <f>SUM(G604:O604)</f>
        <v>0</v>
      </c>
      <c r="Q604" s="135">
        <f t="shared" ref="Q604:Y604" si="665">IF(Q602-Q599=-2,4)+IF(Q602-Q599=-1,3)+IF(Q602-Q599=0,2)+IF(Q602-Q599=1,1)+IF(Q602-Q599&gt;2,0)</f>
        <v>0</v>
      </c>
      <c r="R604" s="135">
        <f t="shared" si="665"/>
        <v>0</v>
      </c>
      <c r="S604" s="135">
        <f t="shared" si="665"/>
        <v>0</v>
      </c>
      <c r="T604" s="135">
        <f t="shared" si="665"/>
        <v>0</v>
      </c>
      <c r="U604" s="135">
        <f t="shared" si="665"/>
        <v>0</v>
      </c>
      <c r="V604" s="135">
        <f t="shared" si="665"/>
        <v>0</v>
      </c>
      <c r="W604" s="135">
        <f t="shared" si="665"/>
        <v>0</v>
      </c>
      <c r="X604" s="135">
        <f t="shared" si="665"/>
        <v>0</v>
      </c>
      <c r="Y604" s="135">
        <f t="shared" si="66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666">H602-H599</f>
        <v>6</v>
      </c>
      <c r="I605" s="24">
        <f t="shared" si="666"/>
        <v>5</v>
      </c>
      <c r="J605" s="24">
        <f t="shared" si="666"/>
        <v>6</v>
      </c>
      <c r="K605" s="24">
        <f t="shared" si="666"/>
        <v>7</v>
      </c>
      <c r="L605" s="24">
        <f t="shared" si="666"/>
        <v>5</v>
      </c>
      <c r="M605" s="24">
        <f t="shared" si="666"/>
        <v>7</v>
      </c>
      <c r="N605" s="24">
        <f t="shared" si="666"/>
        <v>5</v>
      </c>
      <c r="O605" s="15">
        <f t="shared" si="666"/>
        <v>7</v>
      </c>
      <c r="P605" s="15"/>
      <c r="Q605" s="15">
        <f t="shared" ref="Q605:Y605" si="667">Q602-Q599</f>
        <v>6</v>
      </c>
      <c r="R605" s="15">
        <f t="shared" si="667"/>
        <v>6</v>
      </c>
      <c r="S605" s="15">
        <f t="shared" si="667"/>
        <v>7</v>
      </c>
      <c r="T605" s="15">
        <f t="shared" si="667"/>
        <v>5</v>
      </c>
      <c r="U605" s="15">
        <f t="shared" si="667"/>
        <v>7</v>
      </c>
      <c r="V605" s="15">
        <f t="shared" si="667"/>
        <v>6</v>
      </c>
      <c r="W605" s="15">
        <f t="shared" si="667"/>
        <v>6</v>
      </c>
      <c r="X605" s="15">
        <f t="shared" si="667"/>
        <v>5</v>
      </c>
      <c r="Y605" s="15">
        <f t="shared" si="66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44989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668">H$9</f>
        <v>4</v>
      </c>
      <c r="I622" s="103">
        <f t="shared" si="668"/>
        <v>5</v>
      </c>
      <c r="J622" s="103">
        <f t="shared" si="668"/>
        <v>4</v>
      </c>
      <c r="K622" s="103">
        <f t="shared" si="668"/>
        <v>3</v>
      </c>
      <c r="L622" s="103">
        <f t="shared" si="668"/>
        <v>5</v>
      </c>
      <c r="M622" s="103">
        <f t="shared" si="668"/>
        <v>3</v>
      </c>
      <c r="N622" s="103">
        <f t="shared" si="668"/>
        <v>5</v>
      </c>
      <c r="O622" s="103">
        <f t="shared" si="668"/>
        <v>3</v>
      </c>
      <c r="P622" s="104">
        <f>SUM(G622:O622)</f>
        <v>36</v>
      </c>
      <c r="Q622" s="103">
        <f t="shared" ref="Q622:Y622" si="669">Q$9</f>
        <v>4</v>
      </c>
      <c r="R622" s="105">
        <f t="shared" si="669"/>
        <v>4</v>
      </c>
      <c r="S622" s="105">
        <f t="shared" si="669"/>
        <v>3</v>
      </c>
      <c r="T622" s="105">
        <f t="shared" si="669"/>
        <v>5</v>
      </c>
      <c r="U622" s="105">
        <f t="shared" si="669"/>
        <v>3</v>
      </c>
      <c r="V622" s="105">
        <f t="shared" si="669"/>
        <v>4</v>
      </c>
      <c r="W622" s="105">
        <f t="shared" si="669"/>
        <v>4</v>
      </c>
      <c r="X622" s="105">
        <f t="shared" si="669"/>
        <v>5</v>
      </c>
      <c r="Y622" s="106">
        <f t="shared" si="66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670">H$10</f>
        <v>8</v>
      </c>
      <c r="I623" s="108">
        <f t="shared" si="670"/>
        <v>12</v>
      </c>
      <c r="J623" s="108">
        <f t="shared" si="670"/>
        <v>14</v>
      </c>
      <c r="K623" s="108">
        <f t="shared" si="670"/>
        <v>2</v>
      </c>
      <c r="L623" s="108">
        <f t="shared" si="670"/>
        <v>10</v>
      </c>
      <c r="M623" s="108">
        <f t="shared" si="670"/>
        <v>18</v>
      </c>
      <c r="N623" s="108">
        <f t="shared" si="670"/>
        <v>16</v>
      </c>
      <c r="O623" s="109">
        <f t="shared" si="670"/>
        <v>6</v>
      </c>
      <c r="P623" s="110"/>
      <c r="Q623" s="111">
        <f t="shared" ref="Q623:Y623" si="671">Q$10</f>
        <v>1</v>
      </c>
      <c r="R623" s="112">
        <f t="shared" si="671"/>
        <v>9</v>
      </c>
      <c r="S623" s="112">
        <f t="shared" si="671"/>
        <v>11</v>
      </c>
      <c r="T623" s="112">
        <f t="shared" si="671"/>
        <v>5</v>
      </c>
      <c r="U623" s="112">
        <f t="shared" si="671"/>
        <v>17</v>
      </c>
      <c r="V623" s="112">
        <f t="shared" si="671"/>
        <v>15</v>
      </c>
      <c r="W623" s="112">
        <f t="shared" si="671"/>
        <v>3</v>
      </c>
      <c r="X623" s="112">
        <f t="shared" si="671"/>
        <v>13</v>
      </c>
      <c r="Y623" s="109">
        <f t="shared" si="67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" si="672">IF($Q619&lt;=18,IF(H623&lt;=$Q619,1,0),IF($Q619&lt;=36,IF(H623&lt;=($Q619-18),2,1),IF($Q619&lt;=54,IF(H623&lt;=($Q619-36),3,2),IF($Q619&gt;54,IF(H623&lt;=($Q619-54),4,3)))))</f>
        <v>#N/A</v>
      </c>
      <c r="I624" s="115" t="e">
        <f t="shared" ref="I624" si="673">IF($Q619&lt;=18,IF(I623&lt;=$Q619,1,0),IF($Q619&lt;=36,IF(I623&lt;=($Q619-18),2,1),IF($Q619&lt;=54,IF(I623&lt;=($Q619-36),3,2),IF($Q619&gt;54,IF(I623&lt;=($Q619-54),4,3)))))</f>
        <v>#N/A</v>
      </c>
      <c r="J624" s="115" t="e">
        <f t="shared" ref="J624" si="674">IF($Q619&lt;=18,IF(J623&lt;=$Q619,1,0),IF($Q619&lt;=36,IF(J623&lt;=($Q619-18),2,1),IF($Q619&lt;=54,IF(J623&lt;=($Q619-36),3,2),IF($Q619&gt;54,IF(J623&lt;=($Q619-54),4,3)))))</f>
        <v>#N/A</v>
      </c>
      <c r="K624" s="115" t="e">
        <f t="shared" ref="K624" si="675">IF($Q619&lt;=18,IF(K623&lt;=$Q619,1,0),IF($Q619&lt;=36,IF(K623&lt;=($Q619-18),2,1),IF($Q619&lt;=54,IF(K623&lt;=($Q619-36),3,2),IF($Q619&gt;54,IF(K623&lt;=($Q619-54),4,3)))))</f>
        <v>#N/A</v>
      </c>
      <c r="L624" s="115" t="e">
        <f t="shared" ref="L624" si="676">IF($Q619&lt;=18,IF(L623&lt;=$Q619,1,0),IF($Q619&lt;=36,IF(L623&lt;=($Q619-18),2,1),IF($Q619&lt;=54,IF(L623&lt;=($Q619-36),3,2),IF($Q619&gt;54,IF(L623&lt;=($Q619-54),4,3)))))</f>
        <v>#N/A</v>
      </c>
      <c r="M624" s="115" t="e">
        <f t="shared" ref="M624" si="677">IF($Q619&lt;=18,IF(M623&lt;=$Q619,1,0),IF($Q619&lt;=36,IF(M623&lt;=($Q619-18),2,1),IF($Q619&lt;=54,IF(M623&lt;=($Q619-36),3,2),IF($Q619&gt;54,IF(M623&lt;=($Q619-54),4,3)))))</f>
        <v>#N/A</v>
      </c>
      <c r="N624" s="115" t="e">
        <f t="shared" ref="N624" si="678">IF($Q619&lt;=18,IF(N623&lt;=$Q619,1,0),IF($Q619&lt;=36,IF(N623&lt;=($Q619-18),2,1),IF($Q619&lt;=54,IF(N623&lt;=($Q619-36),3,2),IF($Q619&gt;54,IF(N623&lt;=($Q619-54),4,3)))))</f>
        <v>#N/A</v>
      </c>
      <c r="O624" s="116" t="e">
        <f t="shared" ref="O624" si="679">IF($Q619&lt;=18,IF(O623&lt;=$Q619,1,0),IF($Q619&lt;=36,IF(O623&lt;=($Q619-18),2,1),IF($Q619&lt;=54,IF(O623&lt;=($Q619-36),3,2),IF($Q619&gt;54,IF(O623&lt;=($Q619-54),4,3)))))</f>
        <v>#N/A</v>
      </c>
      <c r="P624" s="117" t="e">
        <f>SUM(G624:O624)</f>
        <v>#N/A</v>
      </c>
      <c r="Q624" s="116" t="e">
        <f t="shared" ref="Q624" si="680">IF($Q619&lt;=18,IF(Q623&lt;=$Q619,1,0),IF($Q619&lt;=36,IF(Q623&lt;=($Q619-18),2,1),IF($Q619&lt;=54,IF(Q623&lt;=($Q619-36),3,2),IF($Q619&gt;54,IF(Q623&lt;=($Q619-54),4,3)))))</f>
        <v>#N/A</v>
      </c>
      <c r="R624" s="116" t="e">
        <f t="shared" ref="R624" si="681">IF($Q619&lt;=18,IF(R623&lt;=$Q619,1,0),IF($Q619&lt;=36,IF(R623&lt;=($Q619-18),2,1),IF($Q619&lt;=54,IF(R623&lt;=($Q619-36),3,2),IF($Q619&gt;54,IF(R623&lt;=($Q619-54),4,3)))))</f>
        <v>#N/A</v>
      </c>
      <c r="S624" s="116" t="e">
        <f t="shared" ref="S624" si="682">IF($Q619&lt;=18,IF(S623&lt;=$Q619,1,0),IF($Q619&lt;=36,IF(S623&lt;=($Q619-18),2,1),IF($Q619&lt;=54,IF(S623&lt;=($Q619-36),3,2),IF($Q619&gt;54,IF(S623&lt;=($Q619-54),4,3)))))</f>
        <v>#N/A</v>
      </c>
      <c r="T624" s="116" t="e">
        <f t="shared" ref="T624" si="683">IF($Q619&lt;=18,IF(T623&lt;=$Q619,1,0),IF($Q619&lt;=36,IF(T623&lt;=($Q619-18),2,1),IF($Q619&lt;=54,IF(T623&lt;=($Q619-36),3,2),IF($Q619&gt;54,IF(T623&lt;=($Q619-54),4,3)))))</f>
        <v>#N/A</v>
      </c>
      <c r="U624" s="116" t="e">
        <f t="shared" ref="U624" si="684">IF($Q619&lt;=18,IF(U623&lt;=$Q619,1,0),IF($Q619&lt;=36,IF(U623&lt;=($Q619-18),2,1),IF($Q619&lt;=54,IF(U623&lt;=($Q619-36),3,2),IF($Q619&gt;54,IF(U623&lt;=($Q619-54),4,3)))))</f>
        <v>#N/A</v>
      </c>
      <c r="V624" s="116" t="e">
        <f t="shared" ref="V624" si="685">IF($Q619&lt;=18,IF(V623&lt;=$Q619,1,0),IF($Q619&lt;=36,IF(V623&lt;=($Q619-18),2,1),IF($Q619&lt;=54,IF(V623&lt;=($Q619-36),3,2),IF($Q619&gt;54,IF(V623&lt;=($Q619-54),4,3)))))</f>
        <v>#N/A</v>
      </c>
      <c r="W624" s="116" t="e">
        <f t="shared" ref="W624" si="686">IF($Q619&lt;=18,IF(W623&lt;=$Q619,1,0),IF($Q619&lt;=36,IF(W623&lt;=($Q619-18),2,1),IF($Q619&lt;=54,IF(W623&lt;=($Q619-36),3,2),IF($Q619&gt;54,IF(W623&lt;=($Q619-54),4,3)))))</f>
        <v>#N/A</v>
      </c>
      <c r="X624" s="116" t="e">
        <f t="shared" ref="X624" si="687">IF($Q619&lt;=18,IF(X623&lt;=$Q619,1,0),IF($Q619&lt;=36,IF(X623&lt;=($Q619-18),2,1),IF($Q619&lt;=54,IF(X623&lt;=($Q619-36),3,2),IF($Q619&gt;54,IF(X623&lt;=($Q619-54),4,3)))))</f>
        <v>#N/A</v>
      </c>
      <c r="Y624" s="116" t="e">
        <f t="shared" ref="Y624" si="688">IF($Q619&lt;=18,IF(Y623&lt;=$Q619,1,0),IF($Q619&lt;=36,IF(Y623&lt;=($Q619-18),2,1),IF($Q619&lt;=54,IF(Y623&lt;=($Q619-36),3,2),IF($Q619&gt;54,IF(Y623&lt;=($Q619-54),4,3)))))</f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689">G34</f>
        <v>10</v>
      </c>
      <c r="H625" s="121">
        <f t="shared" si="689"/>
        <v>10</v>
      </c>
      <c r="I625" s="121">
        <f t="shared" si="689"/>
        <v>10</v>
      </c>
      <c r="J625" s="121">
        <f t="shared" si="689"/>
        <v>10</v>
      </c>
      <c r="K625" s="121">
        <f t="shared" si="689"/>
        <v>10</v>
      </c>
      <c r="L625" s="121">
        <f t="shared" si="689"/>
        <v>10</v>
      </c>
      <c r="M625" s="121">
        <f t="shared" si="689"/>
        <v>10</v>
      </c>
      <c r="N625" s="121">
        <f t="shared" si="689"/>
        <v>10</v>
      </c>
      <c r="O625" s="121">
        <f t="shared" si="689"/>
        <v>10</v>
      </c>
      <c r="P625" s="122">
        <f>SUM(G625:O625)</f>
        <v>90</v>
      </c>
      <c r="Q625" s="123">
        <f t="shared" ref="Q625:Y625" si="690">Q34</f>
        <v>10</v>
      </c>
      <c r="R625" s="121">
        <f t="shared" si="690"/>
        <v>10</v>
      </c>
      <c r="S625" s="121">
        <f t="shared" si="690"/>
        <v>10</v>
      </c>
      <c r="T625" s="121">
        <f t="shared" si="690"/>
        <v>10</v>
      </c>
      <c r="U625" s="121">
        <f t="shared" si="690"/>
        <v>10</v>
      </c>
      <c r="V625" s="121">
        <f t="shared" si="690"/>
        <v>10</v>
      </c>
      <c r="W625" s="121">
        <f t="shared" si="690"/>
        <v>10</v>
      </c>
      <c r="X625" s="121">
        <f t="shared" si="690"/>
        <v>10</v>
      </c>
      <c r="Y625" s="124">
        <f t="shared" si="690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691">IF(H625-H622=-1,3+H624)+IF(H625-H622=0,2+H624)+IF(H625-H622=1,1+H624)+IF(H625-H622=2,H624)+IF(H625-H622=3,IF(H624-1&gt;0,H624-1,0))+IF(H625-H622=4,IF(H624-2&gt;0,H624-2,0))</f>
        <v>0</v>
      </c>
      <c r="I626" s="127">
        <f t="shared" si="691"/>
        <v>0</v>
      </c>
      <c r="J626" s="127">
        <f t="shared" si="691"/>
        <v>0</v>
      </c>
      <c r="K626" s="127">
        <f t="shared" si="691"/>
        <v>0</v>
      </c>
      <c r="L626" s="127">
        <f t="shared" si="691"/>
        <v>0</v>
      </c>
      <c r="M626" s="127">
        <f t="shared" si="691"/>
        <v>0</v>
      </c>
      <c r="N626" s="127">
        <f t="shared" si="691"/>
        <v>0</v>
      </c>
      <c r="O626" s="128">
        <f t="shared" si="691"/>
        <v>0</v>
      </c>
      <c r="P626" s="129">
        <f>SUM(G626:O626)</f>
        <v>0</v>
      </c>
      <c r="Q626" s="130">
        <f t="shared" ref="Q626:Y626" si="692">IF(Q625-Q622=-1,3+Q624)+IF(Q625-Q622=0,2+Q624)+IF(Q625-Q622=1,1+Q624)+IF(Q625-Q622=2,Q624)+IF(Q625-Q622=3,IF(Q624-1&gt;0,Q624-1,0))+IF(Q625-Q622=4,IF(Q624-2&gt;0,Q624-2,0))</f>
        <v>0</v>
      </c>
      <c r="R626" s="131">
        <f t="shared" si="692"/>
        <v>0</v>
      </c>
      <c r="S626" s="131">
        <f t="shared" si="692"/>
        <v>0</v>
      </c>
      <c r="T626" s="131">
        <f t="shared" si="692"/>
        <v>0</v>
      </c>
      <c r="U626" s="131">
        <f t="shared" si="692"/>
        <v>0</v>
      </c>
      <c r="V626" s="131">
        <f t="shared" si="692"/>
        <v>0</v>
      </c>
      <c r="W626" s="131">
        <f t="shared" si="692"/>
        <v>0</v>
      </c>
      <c r="X626" s="131">
        <f t="shared" si="692"/>
        <v>0</v>
      </c>
      <c r="Y626" s="128">
        <f t="shared" si="692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693">IF(G625-G622=-2,4)+IF(G625-G622=-1,3)+IF(G625-G622=0,2)+IF(G625-G622=1,1)+IF(G625-G622&gt;2,0)</f>
        <v>0</v>
      </c>
      <c r="H627" s="134">
        <f t="shared" si="693"/>
        <v>0</v>
      </c>
      <c r="I627" s="134">
        <f t="shared" si="693"/>
        <v>0</v>
      </c>
      <c r="J627" s="134">
        <f t="shared" si="693"/>
        <v>0</v>
      </c>
      <c r="K627" s="134">
        <f t="shared" si="693"/>
        <v>0</v>
      </c>
      <c r="L627" s="134">
        <f t="shared" si="693"/>
        <v>0</v>
      </c>
      <c r="M627" s="134">
        <f t="shared" si="693"/>
        <v>0</v>
      </c>
      <c r="N627" s="134">
        <f t="shared" si="693"/>
        <v>0</v>
      </c>
      <c r="O627" s="135">
        <f t="shared" si="693"/>
        <v>0</v>
      </c>
      <c r="P627" s="136">
        <f>SUM(G627:O627)</f>
        <v>0</v>
      </c>
      <c r="Q627" s="135">
        <f t="shared" ref="Q627:Y627" si="694">IF(Q625-Q622=-2,4)+IF(Q625-Q622=-1,3)+IF(Q625-Q622=0,2)+IF(Q625-Q622=1,1)+IF(Q625-Q622&gt;2,0)</f>
        <v>0</v>
      </c>
      <c r="R627" s="135">
        <f t="shared" si="694"/>
        <v>0</v>
      </c>
      <c r="S627" s="135">
        <f t="shared" si="694"/>
        <v>0</v>
      </c>
      <c r="T627" s="135">
        <f t="shared" si="694"/>
        <v>0</v>
      </c>
      <c r="U627" s="135">
        <f t="shared" si="694"/>
        <v>0</v>
      </c>
      <c r="V627" s="135">
        <f t="shared" si="694"/>
        <v>0</v>
      </c>
      <c r="W627" s="135">
        <f t="shared" si="694"/>
        <v>0</v>
      </c>
      <c r="X627" s="135">
        <f t="shared" si="694"/>
        <v>0</v>
      </c>
      <c r="Y627" s="135">
        <f t="shared" si="694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695">H625-H622</f>
        <v>6</v>
      </c>
      <c r="I628" s="24">
        <f t="shared" si="695"/>
        <v>5</v>
      </c>
      <c r="J628" s="24">
        <f t="shared" si="695"/>
        <v>6</v>
      </c>
      <c r="K628" s="24">
        <f t="shared" si="695"/>
        <v>7</v>
      </c>
      <c r="L628" s="24">
        <f t="shared" si="695"/>
        <v>5</v>
      </c>
      <c r="M628" s="24">
        <f t="shared" si="695"/>
        <v>7</v>
      </c>
      <c r="N628" s="24">
        <f t="shared" si="695"/>
        <v>5</v>
      </c>
      <c r="O628" s="15">
        <f t="shared" si="695"/>
        <v>7</v>
      </c>
      <c r="P628" s="15"/>
      <c r="Q628" s="15">
        <f t="shared" ref="Q628:Y628" si="696">Q625-Q622</f>
        <v>6</v>
      </c>
      <c r="R628" s="15">
        <f t="shared" si="696"/>
        <v>6</v>
      </c>
      <c r="S628" s="15">
        <f t="shared" si="696"/>
        <v>7</v>
      </c>
      <c r="T628" s="15">
        <f t="shared" si="696"/>
        <v>5</v>
      </c>
      <c r="U628" s="15">
        <f t="shared" si="696"/>
        <v>7</v>
      </c>
      <c r="V628" s="15">
        <f t="shared" si="696"/>
        <v>6</v>
      </c>
      <c r="W628" s="15">
        <f t="shared" si="696"/>
        <v>6</v>
      </c>
      <c r="X628" s="15">
        <f t="shared" si="696"/>
        <v>5</v>
      </c>
      <c r="Y628" s="15">
        <f t="shared" si="696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44989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697">H$9</f>
        <v>4</v>
      </c>
      <c r="I645" s="103">
        <f t="shared" si="697"/>
        <v>5</v>
      </c>
      <c r="J645" s="103">
        <f t="shared" si="697"/>
        <v>4</v>
      </c>
      <c r="K645" s="103">
        <f t="shared" si="697"/>
        <v>3</v>
      </c>
      <c r="L645" s="103">
        <f t="shared" si="697"/>
        <v>5</v>
      </c>
      <c r="M645" s="103">
        <f t="shared" si="697"/>
        <v>3</v>
      </c>
      <c r="N645" s="103">
        <f t="shared" si="697"/>
        <v>5</v>
      </c>
      <c r="O645" s="103">
        <f t="shared" si="697"/>
        <v>3</v>
      </c>
      <c r="P645" s="104">
        <f>SUM(G645:O645)</f>
        <v>36</v>
      </c>
      <c r="Q645" s="103">
        <f t="shared" ref="Q645:Y645" si="698">Q$9</f>
        <v>4</v>
      </c>
      <c r="R645" s="105">
        <f t="shared" si="698"/>
        <v>4</v>
      </c>
      <c r="S645" s="105">
        <f t="shared" si="698"/>
        <v>3</v>
      </c>
      <c r="T645" s="105">
        <f t="shared" si="698"/>
        <v>5</v>
      </c>
      <c r="U645" s="105">
        <f t="shared" si="698"/>
        <v>3</v>
      </c>
      <c r="V645" s="105">
        <f t="shared" si="698"/>
        <v>4</v>
      </c>
      <c r="W645" s="105">
        <f t="shared" si="698"/>
        <v>4</v>
      </c>
      <c r="X645" s="105">
        <f t="shared" si="698"/>
        <v>5</v>
      </c>
      <c r="Y645" s="106">
        <f t="shared" si="698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699">H$10</f>
        <v>8</v>
      </c>
      <c r="I646" s="108">
        <f t="shared" si="699"/>
        <v>12</v>
      </c>
      <c r="J646" s="108">
        <f t="shared" si="699"/>
        <v>14</v>
      </c>
      <c r="K646" s="108">
        <f t="shared" si="699"/>
        <v>2</v>
      </c>
      <c r="L646" s="108">
        <f t="shared" si="699"/>
        <v>10</v>
      </c>
      <c r="M646" s="108">
        <f t="shared" si="699"/>
        <v>18</v>
      </c>
      <c r="N646" s="108">
        <f t="shared" si="699"/>
        <v>16</v>
      </c>
      <c r="O646" s="109">
        <f t="shared" si="699"/>
        <v>6</v>
      </c>
      <c r="P646" s="110"/>
      <c r="Q646" s="111">
        <f t="shared" ref="Q646:Y646" si="700">Q$10</f>
        <v>1</v>
      </c>
      <c r="R646" s="112">
        <f t="shared" si="700"/>
        <v>9</v>
      </c>
      <c r="S646" s="112">
        <f t="shared" si="700"/>
        <v>11</v>
      </c>
      <c r="T646" s="112">
        <f t="shared" si="700"/>
        <v>5</v>
      </c>
      <c r="U646" s="112">
        <f t="shared" si="700"/>
        <v>17</v>
      </c>
      <c r="V646" s="112">
        <f t="shared" si="700"/>
        <v>15</v>
      </c>
      <c r="W646" s="112">
        <f t="shared" si="700"/>
        <v>3</v>
      </c>
      <c r="X646" s="112">
        <f t="shared" si="700"/>
        <v>13</v>
      </c>
      <c r="Y646" s="109">
        <f t="shared" si="700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" si="701">IF($Q642&lt;=18,IF(H646&lt;=$Q642,1,0),IF($Q642&lt;=36,IF(H646&lt;=($Q642-18),2,1),IF($Q642&lt;=54,IF(H646&lt;=($Q642-36),3,2),IF($Q642&gt;54,IF(H646&lt;=($Q642-54),4,3)))))</f>
        <v>#N/A</v>
      </c>
      <c r="I647" s="115" t="e">
        <f t="shared" ref="I647" si="702">IF($Q642&lt;=18,IF(I646&lt;=$Q642,1,0),IF($Q642&lt;=36,IF(I646&lt;=($Q642-18),2,1),IF($Q642&lt;=54,IF(I646&lt;=($Q642-36),3,2),IF($Q642&gt;54,IF(I646&lt;=($Q642-54),4,3)))))</f>
        <v>#N/A</v>
      </c>
      <c r="J647" s="115" t="e">
        <f t="shared" ref="J647" si="703">IF($Q642&lt;=18,IF(J646&lt;=$Q642,1,0),IF($Q642&lt;=36,IF(J646&lt;=($Q642-18),2,1),IF($Q642&lt;=54,IF(J646&lt;=($Q642-36),3,2),IF($Q642&gt;54,IF(J646&lt;=($Q642-54),4,3)))))</f>
        <v>#N/A</v>
      </c>
      <c r="K647" s="115" t="e">
        <f t="shared" ref="K647" si="704">IF($Q642&lt;=18,IF(K646&lt;=$Q642,1,0),IF($Q642&lt;=36,IF(K646&lt;=($Q642-18),2,1),IF($Q642&lt;=54,IF(K646&lt;=($Q642-36),3,2),IF($Q642&gt;54,IF(K646&lt;=($Q642-54),4,3)))))</f>
        <v>#N/A</v>
      </c>
      <c r="L647" s="115" t="e">
        <f t="shared" ref="L647" si="705">IF($Q642&lt;=18,IF(L646&lt;=$Q642,1,0),IF($Q642&lt;=36,IF(L646&lt;=($Q642-18),2,1),IF($Q642&lt;=54,IF(L646&lt;=($Q642-36),3,2),IF($Q642&gt;54,IF(L646&lt;=($Q642-54),4,3)))))</f>
        <v>#N/A</v>
      </c>
      <c r="M647" s="115" t="e">
        <f t="shared" ref="M647" si="706">IF($Q642&lt;=18,IF(M646&lt;=$Q642,1,0),IF($Q642&lt;=36,IF(M646&lt;=($Q642-18),2,1),IF($Q642&lt;=54,IF(M646&lt;=($Q642-36),3,2),IF($Q642&gt;54,IF(M646&lt;=($Q642-54),4,3)))))</f>
        <v>#N/A</v>
      </c>
      <c r="N647" s="115" t="e">
        <f t="shared" ref="N647" si="707">IF($Q642&lt;=18,IF(N646&lt;=$Q642,1,0),IF($Q642&lt;=36,IF(N646&lt;=($Q642-18),2,1),IF($Q642&lt;=54,IF(N646&lt;=($Q642-36),3,2),IF($Q642&gt;54,IF(N646&lt;=($Q642-54),4,3)))))</f>
        <v>#N/A</v>
      </c>
      <c r="O647" s="116" t="e">
        <f t="shared" ref="O647" si="708">IF($Q642&lt;=18,IF(O646&lt;=$Q642,1,0),IF($Q642&lt;=36,IF(O646&lt;=($Q642-18),2,1),IF($Q642&lt;=54,IF(O646&lt;=($Q642-36),3,2),IF($Q642&gt;54,IF(O646&lt;=($Q642-54),4,3)))))</f>
        <v>#N/A</v>
      </c>
      <c r="P647" s="117" t="e">
        <f>SUM(G647:O647)</f>
        <v>#N/A</v>
      </c>
      <c r="Q647" s="116" t="e">
        <f t="shared" ref="Q647" si="709">IF($Q642&lt;=18,IF(Q646&lt;=$Q642,1,0),IF($Q642&lt;=36,IF(Q646&lt;=($Q642-18),2,1),IF($Q642&lt;=54,IF(Q646&lt;=($Q642-36),3,2),IF($Q642&gt;54,IF(Q646&lt;=($Q642-54),4,3)))))</f>
        <v>#N/A</v>
      </c>
      <c r="R647" s="116" t="e">
        <f t="shared" ref="R647" si="710">IF($Q642&lt;=18,IF(R646&lt;=$Q642,1,0),IF($Q642&lt;=36,IF(R646&lt;=($Q642-18),2,1),IF($Q642&lt;=54,IF(R646&lt;=($Q642-36),3,2),IF($Q642&gt;54,IF(R646&lt;=($Q642-54),4,3)))))</f>
        <v>#N/A</v>
      </c>
      <c r="S647" s="116" t="e">
        <f t="shared" ref="S647" si="711">IF($Q642&lt;=18,IF(S646&lt;=$Q642,1,0),IF($Q642&lt;=36,IF(S646&lt;=($Q642-18),2,1),IF($Q642&lt;=54,IF(S646&lt;=($Q642-36),3,2),IF($Q642&gt;54,IF(S646&lt;=($Q642-54),4,3)))))</f>
        <v>#N/A</v>
      </c>
      <c r="T647" s="116" t="e">
        <f t="shared" ref="T647" si="712">IF($Q642&lt;=18,IF(T646&lt;=$Q642,1,0),IF($Q642&lt;=36,IF(T646&lt;=($Q642-18),2,1),IF($Q642&lt;=54,IF(T646&lt;=($Q642-36),3,2),IF($Q642&gt;54,IF(T646&lt;=($Q642-54),4,3)))))</f>
        <v>#N/A</v>
      </c>
      <c r="U647" s="116" t="e">
        <f t="shared" ref="U647" si="713">IF($Q642&lt;=18,IF(U646&lt;=$Q642,1,0),IF($Q642&lt;=36,IF(U646&lt;=($Q642-18),2,1),IF($Q642&lt;=54,IF(U646&lt;=($Q642-36),3,2),IF($Q642&gt;54,IF(U646&lt;=($Q642-54),4,3)))))</f>
        <v>#N/A</v>
      </c>
      <c r="V647" s="116" t="e">
        <f t="shared" ref="V647" si="714">IF($Q642&lt;=18,IF(V646&lt;=$Q642,1,0),IF($Q642&lt;=36,IF(V646&lt;=($Q642-18),2,1),IF($Q642&lt;=54,IF(V646&lt;=($Q642-36),3,2),IF($Q642&gt;54,IF(V646&lt;=($Q642-54),4,3)))))</f>
        <v>#N/A</v>
      </c>
      <c r="W647" s="116" t="e">
        <f t="shared" ref="W647" si="715">IF($Q642&lt;=18,IF(W646&lt;=$Q642,1,0),IF($Q642&lt;=36,IF(W646&lt;=($Q642-18),2,1),IF($Q642&lt;=54,IF(W646&lt;=($Q642-36),3,2),IF($Q642&gt;54,IF(W646&lt;=($Q642-54),4,3)))))</f>
        <v>#N/A</v>
      </c>
      <c r="X647" s="116" t="e">
        <f t="shared" ref="X647" si="716">IF($Q642&lt;=18,IF(X646&lt;=$Q642,1,0),IF($Q642&lt;=36,IF(X646&lt;=($Q642-18),2,1),IF($Q642&lt;=54,IF(X646&lt;=($Q642-36),3,2),IF($Q642&gt;54,IF(X646&lt;=($Q642-54),4,3)))))</f>
        <v>#N/A</v>
      </c>
      <c r="Y647" s="116" t="e">
        <f t="shared" ref="Y647" si="717">IF($Q642&lt;=18,IF(Y646&lt;=$Q642,1,0),IF($Q642&lt;=36,IF(Y646&lt;=($Q642-18),2,1),IF($Q642&lt;=54,IF(Y646&lt;=($Q642-36),3,2),IF($Q642&gt;54,IF(Y646&lt;=($Q642-54),4,3)))))</f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718">G35</f>
        <v>10</v>
      </c>
      <c r="H648" s="121">
        <f t="shared" si="718"/>
        <v>10</v>
      </c>
      <c r="I648" s="121">
        <f t="shared" si="718"/>
        <v>10</v>
      </c>
      <c r="J648" s="121">
        <f t="shared" si="718"/>
        <v>10</v>
      </c>
      <c r="K648" s="121">
        <f t="shared" si="718"/>
        <v>10</v>
      </c>
      <c r="L648" s="121">
        <f t="shared" si="718"/>
        <v>10</v>
      </c>
      <c r="M648" s="121">
        <f t="shared" si="718"/>
        <v>10</v>
      </c>
      <c r="N648" s="121">
        <f t="shared" si="718"/>
        <v>10</v>
      </c>
      <c r="O648" s="121">
        <f t="shared" si="718"/>
        <v>10</v>
      </c>
      <c r="P648" s="122">
        <f>SUM(G648:O648)</f>
        <v>90</v>
      </c>
      <c r="Q648" s="123">
        <f t="shared" ref="Q648:Y648" si="719">Q35</f>
        <v>10</v>
      </c>
      <c r="R648" s="121">
        <f t="shared" si="719"/>
        <v>10</v>
      </c>
      <c r="S648" s="121">
        <f t="shared" si="719"/>
        <v>10</v>
      </c>
      <c r="T648" s="121">
        <f t="shared" si="719"/>
        <v>10</v>
      </c>
      <c r="U648" s="121">
        <f t="shared" si="719"/>
        <v>10</v>
      </c>
      <c r="V648" s="121">
        <f t="shared" si="719"/>
        <v>10</v>
      </c>
      <c r="W648" s="121">
        <f t="shared" si="719"/>
        <v>10</v>
      </c>
      <c r="X648" s="121">
        <f t="shared" si="719"/>
        <v>10</v>
      </c>
      <c r="Y648" s="124">
        <f t="shared" si="71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720">IF(H648-H645=-1,3+H647)+IF(H648-H645=0,2+H647)+IF(H648-H645=1,1+H647)+IF(H648-H645=2,H647)+IF(H648-H645=3,IF(H647-1&gt;0,H647-1,0))+IF(H648-H645=4,IF(H647-2&gt;0,H647-2,0))</f>
        <v>0</v>
      </c>
      <c r="I649" s="127">
        <f t="shared" si="720"/>
        <v>0</v>
      </c>
      <c r="J649" s="127">
        <f t="shared" si="720"/>
        <v>0</v>
      </c>
      <c r="K649" s="127">
        <f t="shared" si="720"/>
        <v>0</v>
      </c>
      <c r="L649" s="127">
        <f t="shared" si="720"/>
        <v>0</v>
      </c>
      <c r="M649" s="127">
        <f t="shared" si="720"/>
        <v>0</v>
      </c>
      <c r="N649" s="127">
        <f t="shared" si="720"/>
        <v>0</v>
      </c>
      <c r="O649" s="128">
        <f t="shared" si="720"/>
        <v>0</v>
      </c>
      <c r="P649" s="129">
        <f>SUM(G649:O649)</f>
        <v>0</v>
      </c>
      <c r="Q649" s="130">
        <f t="shared" ref="Q649:Y649" si="721">IF(Q648-Q645=-1,3+Q647)+IF(Q648-Q645=0,2+Q647)+IF(Q648-Q645=1,1+Q647)+IF(Q648-Q645=2,Q647)+IF(Q648-Q645=3,IF(Q647-1&gt;0,Q647-1,0))+IF(Q648-Q645=4,IF(Q647-2&gt;0,Q647-2,0))</f>
        <v>0</v>
      </c>
      <c r="R649" s="131">
        <f t="shared" si="721"/>
        <v>0</v>
      </c>
      <c r="S649" s="131">
        <f t="shared" si="721"/>
        <v>0</v>
      </c>
      <c r="T649" s="131">
        <f t="shared" si="721"/>
        <v>0</v>
      </c>
      <c r="U649" s="131">
        <f t="shared" si="721"/>
        <v>0</v>
      </c>
      <c r="V649" s="131">
        <f t="shared" si="721"/>
        <v>0</v>
      </c>
      <c r="W649" s="131">
        <f t="shared" si="721"/>
        <v>0</v>
      </c>
      <c r="X649" s="131">
        <f t="shared" si="721"/>
        <v>0</v>
      </c>
      <c r="Y649" s="128">
        <f t="shared" si="72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722">IF(G648-G645=-2,4)+IF(G648-G645=-1,3)+IF(G648-G645=0,2)+IF(G648-G645=1,1)+IF(G648-G645&gt;2,0)</f>
        <v>0</v>
      </c>
      <c r="H650" s="134">
        <f t="shared" si="722"/>
        <v>0</v>
      </c>
      <c r="I650" s="134">
        <f t="shared" si="722"/>
        <v>0</v>
      </c>
      <c r="J650" s="134">
        <f t="shared" si="722"/>
        <v>0</v>
      </c>
      <c r="K650" s="134">
        <f t="shared" si="722"/>
        <v>0</v>
      </c>
      <c r="L650" s="134">
        <f t="shared" si="722"/>
        <v>0</v>
      </c>
      <c r="M650" s="134">
        <f t="shared" si="722"/>
        <v>0</v>
      </c>
      <c r="N650" s="134">
        <f t="shared" si="722"/>
        <v>0</v>
      </c>
      <c r="O650" s="135">
        <f t="shared" si="722"/>
        <v>0</v>
      </c>
      <c r="P650" s="136">
        <f>SUM(G650:O650)</f>
        <v>0</v>
      </c>
      <c r="Q650" s="135">
        <f t="shared" ref="Q650:Y650" si="723">IF(Q648-Q645=-2,4)+IF(Q648-Q645=-1,3)+IF(Q648-Q645=0,2)+IF(Q648-Q645=1,1)+IF(Q648-Q645&gt;2,0)</f>
        <v>0</v>
      </c>
      <c r="R650" s="135">
        <f t="shared" si="723"/>
        <v>0</v>
      </c>
      <c r="S650" s="135">
        <f t="shared" si="723"/>
        <v>0</v>
      </c>
      <c r="T650" s="135">
        <f t="shared" si="723"/>
        <v>0</v>
      </c>
      <c r="U650" s="135">
        <f t="shared" si="723"/>
        <v>0</v>
      </c>
      <c r="V650" s="135">
        <f t="shared" si="723"/>
        <v>0</v>
      </c>
      <c r="W650" s="135">
        <f t="shared" si="723"/>
        <v>0</v>
      </c>
      <c r="X650" s="135">
        <f t="shared" si="723"/>
        <v>0</v>
      </c>
      <c r="Y650" s="135">
        <f t="shared" si="72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724">H648-H645</f>
        <v>6</v>
      </c>
      <c r="I651" s="24">
        <f t="shared" si="724"/>
        <v>5</v>
      </c>
      <c r="J651" s="24">
        <f t="shared" si="724"/>
        <v>6</v>
      </c>
      <c r="K651" s="24">
        <f t="shared" si="724"/>
        <v>7</v>
      </c>
      <c r="L651" s="24">
        <f t="shared" si="724"/>
        <v>5</v>
      </c>
      <c r="M651" s="24">
        <f t="shared" si="724"/>
        <v>7</v>
      </c>
      <c r="N651" s="24">
        <f t="shared" si="724"/>
        <v>5</v>
      </c>
      <c r="O651" s="15">
        <f t="shared" si="724"/>
        <v>7</v>
      </c>
      <c r="P651" s="15"/>
      <c r="Q651" s="15">
        <f t="shared" ref="Q651:Y651" si="725">Q648-Q645</f>
        <v>6</v>
      </c>
      <c r="R651" s="15">
        <f t="shared" si="725"/>
        <v>6</v>
      </c>
      <c r="S651" s="15">
        <f t="shared" si="725"/>
        <v>7</v>
      </c>
      <c r="T651" s="15">
        <f t="shared" si="725"/>
        <v>5</v>
      </c>
      <c r="U651" s="15">
        <f t="shared" si="725"/>
        <v>7</v>
      </c>
      <c r="V651" s="15">
        <f t="shared" si="725"/>
        <v>6</v>
      </c>
      <c r="W651" s="15">
        <f t="shared" si="725"/>
        <v>6</v>
      </c>
      <c r="X651" s="15">
        <f t="shared" si="725"/>
        <v>5</v>
      </c>
      <c r="Y651" s="15">
        <f t="shared" si="72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44989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726">H$9</f>
        <v>4</v>
      </c>
      <c r="I668" s="103">
        <f t="shared" si="726"/>
        <v>5</v>
      </c>
      <c r="J668" s="103">
        <f t="shared" si="726"/>
        <v>4</v>
      </c>
      <c r="K668" s="103">
        <f t="shared" si="726"/>
        <v>3</v>
      </c>
      <c r="L668" s="103">
        <f t="shared" si="726"/>
        <v>5</v>
      </c>
      <c r="M668" s="103">
        <f t="shared" si="726"/>
        <v>3</v>
      </c>
      <c r="N668" s="103">
        <f t="shared" si="726"/>
        <v>5</v>
      </c>
      <c r="O668" s="103">
        <f t="shared" si="726"/>
        <v>3</v>
      </c>
      <c r="P668" s="104">
        <f>SUM(G668:O668)</f>
        <v>36</v>
      </c>
      <c r="Q668" s="103">
        <f t="shared" ref="Q668:Y668" si="727">Q$9</f>
        <v>4</v>
      </c>
      <c r="R668" s="105">
        <f t="shared" si="727"/>
        <v>4</v>
      </c>
      <c r="S668" s="105">
        <f t="shared" si="727"/>
        <v>3</v>
      </c>
      <c r="T668" s="105">
        <f t="shared" si="727"/>
        <v>5</v>
      </c>
      <c r="U668" s="105">
        <f t="shared" si="727"/>
        <v>3</v>
      </c>
      <c r="V668" s="105">
        <f t="shared" si="727"/>
        <v>4</v>
      </c>
      <c r="W668" s="105">
        <f t="shared" si="727"/>
        <v>4</v>
      </c>
      <c r="X668" s="105">
        <f t="shared" si="727"/>
        <v>5</v>
      </c>
      <c r="Y668" s="106">
        <f t="shared" si="72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728">H$10</f>
        <v>8</v>
      </c>
      <c r="I669" s="108">
        <f t="shared" si="728"/>
        <v>12</v>
      </c>
      <c r="J669" s="108">
        <f t="shared" si="728"/>
        <v>14</v>
      </c>
      <c r="K669" s="108">
        <f t="shared" si="728"/>
        <v>2</v>
      </c>
      <c r="L669" s="108">
        <f t="shared" si="728"/>
        <v>10</v>
      </c>
      <c r="M669" s="108">
        <f t="shared" si="728"/>
        <v>18</v>
      </c>
      <c r="N669" s="108">
        <f t="shared" si="728"/>
        <v>16</v>
      </c>
      <c r="O669" s="109">
        <f t="shared" si="728"/>
        <v>6</v>
      </c>
      <c r="P669" s="110"/>
      <c r="Q669" s="111">
        <f t="shared" ref="Q669:Y669" si="729">Q$10</f>
        <v>1</v>
      </c>
      <c r="R669" s="112">
        <f t="shared" si="729"/>
        <v>9</v>
      </c>
      <c r="S669" s="112">
        <f t="shared" si="729"/>
        <v>11</v>
      </c>
      <c r="T669" s="112">
        <f t="shared" si="729"/>
        <v>5</v>
      </c>
      <c r="U669" s="112">
        <f t="shared" si="729"/>
        <v>17</v>
      </c>
      <c r="V669" s="112">
        <f t="shared" si="729"/>
        <v>15</v>
      </c>
      <c r="W669" s="112">
        <f t="shared" si="729"/>
        <v>3</v>
      </c>
      <c r="X669" s="112">
        <f t="shared" si="729"/>
        <v>13</v>
      </c>
      <c r="Y669" s="109">
        <f t="shared" si="72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" si="730">IF($Q665&lt;=18,IF(H669&lt;=$Q665,1,0),IF($Q665&lt;=36,IF(H669&lt;=($Q665-18),2,1),IF($Q665&lt;=54,IF(H669&lt;=($Q665-36),3,2),IF($Q665&gt;54,IF(H669&lt;=($Q665-54),4,3)))))</f>
        <v>#N/A</v>
      </c>
      <c r="I670" s="115" t="e">
        <f t="shared" ref="I670" si="731">IF($Q665&lt;=18,IF(I669&lt;=$Q665,1,0),IF($Q665&lt;=36,IF(I669&lt;=($Q665-18),2,1),IF($Q665&lt;=54,IF(I669&lt;=($Q665-36),3,2),IF($Q665&gt;54,IF(I669&lt;=($Q665-54),4,3)))))</f>
        <v>#N/A</v>
      </c>
      <c r="J670" s="115" t="e">
        <f t="shared" ref="J670" si="732">IF($Q665&lt;=18,IF(J669&lt;=$Q665,1,0),IF($Q665&lt;=36,IF(J669&lt;=($Q665-18),2,1),IF($Q665&lt;=54,IF(J669&lt;=($Q665-36),3,2),IF($Q665&gt;54,IF(J669&lt;=($Q665-54),4,3)))))</f>
        <v>#N/A</v>
      </c>
      <c r="K670" s="115" t="e">
        <f t="shared" ref="K670" si="733">IF($Q665&lt;=18,IF(K669&lt;=$Q665,1,0),IF($Q665&lt;=36,IF(K669&lt;=($Q665-18),2,1),IF($Q665&lt;=54,IF(K669&lt;=($Q665-36),3,2),IF($Q665&gt;54,IF(K669&lt;=($Q665-54),4,3)))))</f>
        <v>#N/A</v>
      </c>
      <c r="L670" s="115" t="e">
        <f t="shared" ref="L670" si="734">IF($Q665&lt;=18,IF(L669&lt;=$Q665,1,0),IF($Q665&lt;=36,IF(L669&lt;=($Q665-18),2,1),IF($Q665&lt;=54,IF(L669&lt;=($Q665-36),3,2),IF($Q665&gt;54,IF(L669&lt;=($Q665-54),4,3)))))</f>
        <v>#N/A</v>
      </c>
      <c r="M670" s="115" t="e">
        <f t="shared" ref="M670" si="735">IF($Q665&lt;=18,IF(M669&lt;=$Q665,1,0),IF($Q665&lt;=36,IF(M669&lt;=($Q665-18),2,1),IF($Q665&lt;=54,IF(M669&lt;=($Q665-36),3,2),IF($Q665&gt;54,IF(M669&lt;=($Q665-54),4,3)))))</f>
        <v>#N/A</v>
      </c>
      <c r="N670" s="115" t="e">
        <f t="shared" ref="N670" si="736">IF($Q665&lt;=18,IF(N669&lt;=$Q665,1,0),IF($Q665&lt;=36,IF(N669&lt;=($Q665-18),2,1),IF($Q665&lt;=54,IF(N669&lt;=($Q665-36),3,2),IF($Q665&gt;54,IF(N669&lt;=($Q665-54),4,3)))))</f>
        <v>#N/A</v>
      </c>
      <c r="O670" s="116" t="e">
        <f t="shared" ref="O670" si="737">IF($Q665&lt;=18,IF(O669&lt;=$Q665,1,0),IF($Q665&lt;=36,IF(O669&lt;=($Q665-18),2,1),IF($Q665&lt;=54,IF(O669&lt;=($Q665-36),3,2),IF($Q665&gt;54,IF(O669&lt;=($Q665-54),4,3)))))</f>
        <v>#N/A</v>
      </c>
      <c r="P670" s="117" t="e">
        <f>SUM(G670:O670)</f>
        <v>#N/A</v>
      </c>
      <c r="Q670" s="116" t="e">
        <f t="shared" ref="Q670" si="738">IF($Q665&lt;=18,IF(Q669&lt;=$Q665,1,0),IF($Q665&lt;=36,IF(Q669&lt;=($Q665-18),2,1),IF($Q665&lt;=54,IF(Q669&lt;=($Q665-36),3,2),IF($Q665&gt;54,IF(Q669&lt;=($Q665-54),4,3)))))</f>
        <v>#N/A</v>
      </c>
      <c r="R670" s="116" t="e">
        <f t="shared" ref="R670" si="739">IF($Q665&lt;=18,IF(R669&lt;=$Q665,1,0),IF($Q665&lt;=36,IF(R669&lt;=($Q665-18),2,1),IF($Q665&lt;=54,IF(R669&lt;=($Q665-36),3,2),IF($Q665&gt;54,IF(R669&lt;=($Q665-54),4,3)))))</f>
        <v>#N/A</v>
      </c>
      <c r="S670" s="116" t="e">
        <f t="shared" ref="S670" si="740">IF($Q665&lt;=18,IF(S669&lt;=$Q665,1,0),IF($Q665&lt;=36,IF(S669&lt;=($Q665-18),2,1),IF($Q665&lt;=54,IF(S669&lt;=($Q665-36),3,2),IF($Q665&gt;54,IF(S669&lt;=($Q665-54),4,3)))))</f>
        <v>#N/A</v>
      </c>
      <c r="T670" s="116" t="e">
        <f t="shared" ref="T670" si="741">IF($Q665&lt;=18,IF(T669&lt;=$Q665,1,0),IF($Q665&lt;=36,IF(T669&lt;=($Q665-18),2,1),IF($Q665&lt;=54,IF(T669&lt;=($Q665-36),3,2),IF($Q665&gt;54,IF(T669&lt;=($Q665-54),4,3)))))</f>
        <v>#N/A</v>
      </c>
      <c r="U670" s="116" t="e">
        <f t="shared" ref="U670" si="742">IF($Q665&lt;=18,IF(U669&lt;=$Q665,1,0),IF($Q665&lt;=36,IF(U669&lt;=($Q665-18),2,1),IF($Q665&lt;=54,IF(U669&lt;=($Q665-36),3,2),IF($Q665&gt;54,IF(U669&lt;=($Q665-54),4,3)))))</f>
        <v>#N/A</v>
      </c>
      <c r="V670" s="116" t="e">
        <f t="shared" ref="V670" si="743">IF($Q665&lt;=18,IF(V669&lt;=$Q665,1,0),IF($Q665&lt;=36,IF(V669&lt;=($Q665-18),2,1),IF($Q665&lt;=54,IF(V669&lt;=($Q665-36),3,2),IF($Q665&gt;54,IF(V669&lt;=($Q665-54),4,3)))))</f>
        <v>#N/A</v>
      </c>
      <c r="W670" s="116" t="e">
        <f t="shared" ref="W670" si="744">IF($Q665&lt;=18,IF(W669&lt;=$Q665,1,0),IF($Q665&lt;=36,IF(W669&lt;=($Q665-18),2,1),IF($Q665&lt;=54,IF(W669&lt;=($Q665-36),3,2),IF($Q665&gt;54,IF(W669&lt;=($Q665-54),4,3)))))</f>
        <v>#N/A</v>
      </c>
      <c r="X670" s="116" t="e">
        <f t="shared" ref="X670" si="745">IF($Q665&lt;=18,IF(X669&lt;=$Q665,1,0),IF($Q665&lt;=36,IF(X669&lt;=($Q665-18),2,1),IF($Q665&lt;=54,IF(X669&lt;=($Q665-36),3,2),IF($Q665&gt;54,IF(X669&lt;=($Q665-54),4,3)))))</f>
        <v>#N/A</v>
      </c>
      <c r="Y670" s="116" t="e">
        <f t="shared" ref="Y670" si="746">IF($Q665&lt;=18,IF(Y669&lt;=$Q665,1,0),IF($Q665&lt;=36,IF(Y669&lt;=($Q665-18),2,1),IF($Q665&lt;=54,IF(Y669&lt;=($Q665-36),3,2),IF($Q665&gt;54,IF(Y669&lt;=($Q665-54),4,3)))))</f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747">G36</f>
        <v>10</v>
      </c>
      <c r="H671" s="121">
        <f t="shared" si="747"/>
        <v>10</v>
      </c>
      <c r="I671" s="121">
        <f t="shared" si="747"/>
        <v>10</v>
      </c>
      <c r="J671" s="121">
        <f t="shared" si="747"/>
        <v>10</v>
      </c>
      <c r="K671" s="121">
        <f t="shared" si="747"/>
        <v>10</v>
      </c>
      <c r="L671" s="121">
        <f t="shared" si="747"/>
        <v>10</v>
      </c>
      <c r="M671" s="121">
        <f t="shared" si="747"/>
        <v>10</v>
      </c>
      <c r="N671" s="121">
        <f t="shared" si="747"/>
        <v>10</v>
      </c>
      <c r="O671" s="121">
        <f t="shared" si="747"/>
        <v>10</v>
      </c>
      <c r="P671" s="122">
        <f>SUM(G671:O671)</f>
        <v>90</v>
      </c>
      <c r="Q671" s="123">
        <f t="shared" ref="Q671:Y671" si="748">Q36</f>
        <v>10</v>
      </c>
      <c r="R671" s="121">
        <f t="shared" si="748"/>
        <v>10</v>
      </c>
      <c r="S671" s="121">
        <f t="shared" si="748"/>
        <v>10</v>
      </c>
      <c r="T671" s="121">
        <f t="shared" si="748"/>
        <v>10</v>
      </c>
      <c r="U671" s="121">
        <f t="shared" si="748"/>
        <v>10</v>
      </c>
      <c r="V671" s="121">
        <f t="shared" si="748"/>
        <v>10</v>
      </c>
      <c r="W671" s="121">
        <f t="shared" si="748"/>
        <v>10</v>
      </c>
      <c r="X671" s="121">
        <f t="shared" si="748"/>
        <v>10</v>
      </c>
      <c r="Y671" s="124">
        <f t="shared" si="748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749">IF(H671-H668=-1,3+H670)+IF(H671-H668=0,2+H670)+IF(H671-H668=1,1+H670)+IF(H671-H668=2,H670)+IF(H671-H668=3,IF(H670-1&gt;0,H670-1,0))+IF(H671-H668=4,IF(H670-2&gt;0,H670-2,0))</f>
        <v>0</v>
      </c>
      <c r="I672" s="127">
        <f t="shared" si="749"/>
        <v>0</v>
      </c>
      <c r="J672" s="127">
        <f t="shared" si="749"/>
        <v>0</v>
      </c>
      <c r="K672" s="127">
        <f t="shared" si="749"/>
        <v>0</v>
      </c>
      <c r="L672" s="127">
        <f t="shared" si="749"/>
        <v>0</v>
      </c>
      <c r="M672" s="127">
        <f t="shared" si="749"/>
        <v>0</v>
      </c>
      <c r="N672" s="127">
        <f t="shared" si="749"/>
        <v>0</v>
      </c>
      <c r="O672" s="128">
        <f t="shared" si="749"/>
        <v>0</v>
      </c>
      <c r="P672" s="129">
        <f>SUM(G672:O672)</f>
        <v>0</v>
      </c>
      <c r="Q672" s="130">
        <f t="shared" ref="Q672:Y672" si="750">IF(Q671-Q668=-1,3+Q670)+IF(Q671-Q668=0,2+Q670)+IF(Q671-Q668=1,1+Q670)+IF(Q671-Q668=2,Q670)+IF(Q671-Q668=3,IF(Q670-1&gt;0,Q670-1,0))+IF(Q671-Q668=4,IF(Q670-2&gt;0,Q670-2,0))</f>
        <v>0</v>
      </c>
      <c r="R672" s="131">
        <f t="shared" si="750"/>
        <v>0</v>
      </c>
      <c r="S672" s="131">
        <f t="shared" si="750"/>
        <v>0</v>
      </c>
      <c r="T672" s="131">
        <f t="shared" si="750"/>
        <v>0</v>
      </c>
      <c r="U672" s="131">
        <f t="shared" si="750"/>
        <v>0</v>
      </c>
      <c r="V672" s="131">
        <f t="shared" si="750"/>
        <v>0</v>
      </c>
      <c r="W672" s="131">
        <f t="shared" si="750"/>
        <v>0</v>
      </c>
      <c r="X672" s="131">
        <f t="shared" si="750"/>
        <v>0</v>
      </c>
      <c r="Y672" s="128">
        <f t="shared" si="750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751">IF(G671-G668=-2,4)+IF(G671-G668=-1,3)+IF(G671-G668=0,2)+IF(G671-G668=1,1)+IF(G671-G668&gt;2,0)</f>
        <v>0</v>
      </c>
      <c r="H673" s="134">
        <f t="shared" si="751"/>
        <v>0</v>
      </c>
      <c r="I673" s="134">
        <f t="shared" si="751"/>
        <v>0</v>
      </c>
      <c r="J673" s="134">
        <f t="shared" si="751"/>
        <v>0</v>
      </c>
      <c r="K673" s="134">
        <f t="shared" si="751"/>
        <v>0</v>
      </c>
      <c r="L673" s="134">
        <f t="shared" si="751"/>
        <v>0</v>
      </c>
      <c r="M673" s="134">
        <f t="shared" si="751"/>
        <v>0</v>
      </c>
      <c r="N673" s="134">
        <f t="shared" si="751"/>
        <v>0</v>
      </c>
      <c r="O673" s="135">
        <f t="shared" si="751"/>
        <v>0</v>
      </c>
      <c r="P673" s="136">
        <f>SUM(G673:O673)</f>
        <v>0</v>
      </c>
      <c r="Q673" s="135">
        <f t="shared" ref="Q673:Y673" si="752">IF(Q671-Q668=-2,4)+IF(Q671-Q668=-1,3)+IF(Q671-Q668=0,2)+IF(Q671-Q668=1,1)+IF(Q671-Q668&gt;2,0)</f>
        <v>0</v>
      </c>
      <c r="R673" s="135">
        <f t="shared" si="752"/>
        <v>0</v>
      </c>
      <c r="S673" s="135">
        <f t="shared" si="752"/>
        <v>0</v>
      </c>
      <c r="T673" s="135">
        <f t="shared" si="752"/>
        <v>0</v>
      </c>
      <c r="U673" s="135">
        <f t="shared" si="752"/>
        <v>0</v>
      </c>
      <c r="V673" s="135">
        <f t="shared" si="752"/>
        <v>0</v>
      </c>
      <c r="W673" s="135">
        <f t="shared" si="752"/>
        <v>0</v>
      </c>
      <c r="X673" s="135">
        <f t="shared" si="752"/>
        <v>0</v>
      </c>
      <c r="Y673" s="135">
        <f t="shared" si="752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753">H671-H668</f>
        <v>6</v>
      </c>
      <c r="I674" s="24">
        <f t="shared" si="753"/>
        <v>5</v>
      </c>
      <c r="J674" s="24">
        <f t="shared" si="753"/>
        <v>6</v>
      </c>
      <c r="K674" s="24">
        <f t="shared" si="753"/>
        <v>7</v>
      </c>
      <c r="L674" s="24">
        <f t="shared" si="753"/>
        <v>5</v>
      </c>
      <c r="M674" s="24">
        <f t="shared" si="753"/>
        <v>7</v>
      </c>
      <c r="N674" s="24">
        <f t="shared" si="753"/>
        <v>5</v>
      </c>
      <c r="O674" s="15">
        <f t="shared" si="753"/>
        <v>7</v>
      </c>
      <c r="P674" s="15"/>
      <c r="Q674" s="15">
        <f t="shared" ref="Q674:Y674" si="754">Q671-Q668</f>
        <v>6</v>
      </c>
      <c r="R674" s="15">
        <f t="shared" si="754"/>
        <v>6</v>
      </c>
      <c r="S674" s="15">
        <f t="shared" si="754"/>
        <v>7</v>
      </c>
      <c r="T674" s="15">
        <f t="shared" si="754"/>
        <v>5</v>
      </c>
      <c r="U674" s="15">
        <f t="shared" si="754"/>
        <v>7</v>
      </c>
      <c r="V674" s="15">
        <f t="shared" si="754"/>
        <v>6</v>
      </c>
      <c r="W674" s="15">
        <f t="shared" si="754"/>
        <v>6</v>
      </c>
      <c r="X674" s="15">
        <f t="shared" si="754"/>
        <v>5</v>
      </c>
      <c r="Y674" s="15">
        <f t="shared" si="754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44989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755">H$9</f>
        <v>4</v>
      </c>
      <c r="I691" s="103">
        <f t="shared" si="755"/>
        <v>5</v>
      </c>
      <c r="J691" s="103">
        <f t="shared" si="755"/>
        <v>4</v>
      </c>
      <c r="K691" s="103">
        <f t="shared" si="755"/>
        <v>3</v>
      </c>
      <c r="L691" s="103">
        <f t="shared" si="755"/>
        <v>5</v>
      </c>
      <c r="M691" s="103">
        <f t="shared" si="755"/>
        <v>3</v>
      </c>
      <c r="N691" s="103">
        <f t="shared" si="755"/>
        <v>5</v>
      </c>
      <c r="O691" s="103">
        <f t="shared" si="755"/>
        <v>3</v>
      </c>
      <c r="P691" s="104">
        <f>SUM(G691:O691)</f>
        <v>36</v>
      </c>
      <c r="Q691" s="103">
        <f t="shared" ref="Q691:Y691" si="756">Q$9</f>
        <v>4</v>
      </c>
      <c r="R691" s="105">
        <f t="shared" si="756"/>
        <v>4</v>
      </c>
      <c r="S691" s="105">
        <f t="shared" si="756"/>
        <v>3</v>
      </c>
      <c r="T691" s="105">
        <f t="shared" si="756"/>
        <v>5</v>
      </c>
      <c r="U691" s="105">
        <f t="shared" si="756"/>
        <v>3</v>
      </c>
      <c r="V691" s="105">
        <f t="shared" si="756"/>
        <v>4</v>
      </c>
      <c r="W691" s="105">
        <f t="shared" si="756"/>
        <v>4</v>
      </c>
      <c r="X691" s="105">
        <f t="shared" si="756"/>
        <v>5</v>
      </c>
      <c r="Y691" s="106">
        <f t="shared" si="756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757">H$10</f>
        <v>8</v>
      </c>
      <c r="I692" s="108">
        <f t="shared" si="757"/>
        <v>12</v>
      </c>
      <c r="J692" s="108">
        <f t="shared" si="757"/>
        <v>14</v>
      </c>
      <c r="K692" s="108">
        <f t="shared" si="757"/>
        <v>2</v>
      </c>
      <c r="L692" s="108">
        <f t="shared" si="757"/>
        <v>10</v>
      </c>
      <c r="M692" s="108">
        <f t="shared" si="757"/>
        <v>18</v>
      </c>
      <c r="N692" s="108">
        <f t="shared" si="757"/>
        <v>16</v>
      </c>
      <c r="O692" s="109">
        <f t="shared" si="757"/>
        <v>6</v>
      </c>
      <c r="P692" s="110"/>
      <c r="Q692" s="111">
        <f t="shared" ref="Q692:Y692" si="758">Q$10</f>
        <v>1</v>
      </c>
      <c r="R692" s="112">
        <f t="shared" si="758"/>
        <v>9</v>
      </c>
      <c r="S692" s="112">
        <f t="shared" si="758"/>
        <v>11</v>
      </c>
      <c r="T692" s="112">
        <f t="shared" si="758"/>
        <v>5</v>
      </c>
      <c r="U692" s="112">
        <f t="shared" si="758"/>
        <v>17</v>
      </c>
      <c r="V692" s="112">
        <f t="shared" si="758"/>
        <v>15</v>
      </c>
      <c r="W692" s="112">
        <f t="shared" si="758"/>
        <v>3</v>
      </c>
      <c r="X692" s="112">
        <f t="shared" si="758"/>
        <v>13</v>
      </c>
      <c r="Y692" s="109">
        <f t="shared" si="758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" si="759">IF($Q688&lt;=18,IF(H692&lt;=$Q688,1,0),IF($Q688&lt;=36,IF(H692&lt;=($Q688-18),2,1),IF($Q688&lt;=54,IF(H692&lt;=($Q688-36),3,2),IF($Q688&gt;54,IF(H692&lt;=($Q688-54),4,3)))))</f>
        <v>#N/A</v>
      </c>
      <c r="I693" s="115" t="e">
        <f t="shared" ref="I693" si="760">IF($Q688&lt;=18,IF(I692&lt;=$Q688,1,0),IF($Q688&lt;=36,IF(I692&lt;=($Q688-18),2,1),IF($Q688&lt;=54,IF(I692&lt;=($Q688-36),3,2),IF($Q688&gt;54,IF(I692&lt;=($Q688-54),4,3)))))</f>
        <v>#N/A</v>
      </c>
      <c r="J693" s="115" t="e">
        <f t="shared" ref="J693" si="761">IF($Q688&lt;=18,IF(J692&lt;=$Q688,1,0),IF($Q688&lt;=36,IF(J692&lt;=($Q688-18),2,1),IF($Q688&lt;=54,IF(J692&lt;=($Q688-36),3,2),IF($Q688&gt;54,IF(J692&lt;=($Q688-54),4,3)))))</f>
        <v>#N/A</v>
      </c>
      <c r="K693" s="115" t="e">
        <f t="shared" ref="K693" si="762">IF($Q688&lt;=18,IF(K692&lt;=$Q688,1,0),IF($Q688&lt;=36,IF(K692&lt;=($Q688-18),2,1),IF($Q688&lt;=54,IF(K692&lt;=($Q688-36),3,2),IF($Q688&gt;54,IF(K692&lt;=($Q688-54),4,3)))))</f>
        <v>#N/A</v>
      </c>
      <c r="L693" s="115" t="e">
        <f t="shared" ref="L693" si="763">IF($Q688&lt;=18,IF(L692&lt;=$Q688,1,0),IF($Q688&lt;=36,IF(L692&lt;=($Q688-18),2,1),IF($Q688&lt;=54,IF(L692&lt;=($Q688-36),3,2),IF($Q688&gt;54,IF(L692&lt;=($Q688-54),4,3)))))</f>
        <v>#N/A</v>
      </c>
      <c r="M693" s="115" t="e">
        <f t="shared" ref="M693" si="764">IF($Q688&lt;=18,IF(M692&lt;=$Q688,1,0),IF($Q688&lt;=36,IF(M692&lt;=($Q688-18),2,1),IF($Q688&lt;=54,IF(M692&lt;=($Q688-36),3,2),IF($Q688&gt;54,IF(M692&lt;=($Q688-54),4,3)))))</f>
        <v>#N/A</v>
      </c>
      <c r="N693" s="115" t="e">
        <f t="shared" ref="N693" si="765">IF($Q688&lt;=18,IF(N692&lt;=$Q688,1,0),IF($Q688&lt;=36,IF(N692&lt;=($Q688-18),2,1),IF($Q688&lt;=54,IF(N692&lt;=($Q688-36),3,2),IF($Q688&gt;54,IF(N692&lt;=($Q688-54),4,3)))))</f>
        <v>#N/A</v>
      </c>
      <c r="O693" s="116" t="e">
        <f t="shared" ref="O693" si="766">IF($Q688&lt;=18,IF(O692&lt;=$Q688,1,0),IF($Q688&lt;=36,IF(O692&lt;=($Q688-18),2,1),IF($Q688&lt;=54,IF(O692&lt;=($Q688-36),3,2),IF($Q688&gt;54,IF(O692&lt;=($Q688-54),4,3)))))</f>
        <v>#N/A</v>
      </c>
      <c r="P693" s="117" t="e">
        <f>SUM(G693:O693)</f>
        <v>#N/A</v>
      </c>
      <c r="Q693" s="116" t="e">
        <f t="shared" ref="Q693" si="767">IF($Q688&lt;=18,IF(Q692&lt;=$Q688,1,0),IF($Q688&lt;=36,IF(Q692&lt;=($Q688-18),2,1),IF($Q688&lt;=54,IF(Q692&lt;=($Q688-36),3,2),IF($Q688&gt;54,IF(Q692&lt;=($Q688-54),4,3)))))</f>
        <v>#N/A</v>
      </c>
      <c r="R693" s="116" t="e">
        <f t="shared" ref="R693" si="768">IF($Q688&lt;=18,IF(R692&lt;=$Q688,1,0),IF($Q688&lt;=36,IF(R692&lt;=($Q688-18),2,1),IF($Q688&lt;=54,IF(R692&lt;=($Q688-36),3,2),IF($Q688&gt;54,IF(R692&lt;=($Q688-54),4,3)))))</f>
        <v>#N/A</v>
      </c>
      <c r="S693" s="116" t="e">
        <f t="shared" ref="S693" si="769">IF($Q688&lt;=18,IF(S692&lt;=$Q688,1,0),IF($Q688&lt;=36,IF(S692&lt;=($Q688-18),2,1),IF($Q688&lt;=54,IF(S692&lt;=($Q688-36),3,2),IF($Q688&gt;54,IF(S692&lt;=($Q688-54),4,3)))))</f>
        <v>#N/A</v>
      </c>
      <c r="T693" s="116" t="e">
        <f t="shared" ref="T693" si="770">IF($Q688&lt;=18,IF(T692&lt;=$Q688,1,0),IF($Q688&lt;=36,IF(T692&lt;=($Q688-18),2,1),IF($Q688&lt;=54,IF(T692&lt;=($Q688-36),3,2),IF($Q688&gt;54,IF(T692&lt;=($Q688-54),4,3)))))</f>
        <v>#N/A</v>
      </c>
      <c r="U693" s="116" t="e">
        <f t="shared" ref="U693" si="771">IF($Q688&lt;=18,IF(U692&lt;=$Q688,1,0),IF($Q688&lt;=36,IF(U692&lt;=($Q688-18),2,1),IF($Q688&lt;=54,IF(U692&lt;=($Q688-36),3,2),IF($Q688&gt;54,IF(U692&lt;=($Q688-54),4,3)))))</f>
        <v>#N/A</v>
      </c>
      <c r="V693" s="116" t="e">
        <f t="shared" ref="V693" si="772">IF($Q688&lt;=18,IF(V692&lt;=$Q688,1,0),IF($Q688&lt;=36,IF(V692&lt;=($Q688-18),2,1),IF($Q688&lt;=54,IF(V692&lt;=($Q688-36),3,2),IF($Q688&gt;54,IF(V692&lt;=($Q688-54),4,3)))))</f>
        <v>#N/A</v>
      </c>
      <c r="W693" s="116" t="e">
        <f t="shared" ref="W693" si="773">IF($Q688&lt;=18,IF(W692&lt;=$Q688,1,0),IF($Q688&lt;=36,IF(W692&lt;=($Q688-18),2,1),IF($Q688&lt;=54,IF(W692&lt;=($Q688-36),3,2),IF($Q688&gt;54,IF(W692&lt;=($Q688-54),4,3)))))</f>
        <v>#N/A</v>
      </c>
      <c r="X693" s="116" t="e">
        <f t="shared" ref="X693" si="774">IF($Q688&lt;=18,IF(X692&lt;=$Q688,1,0),IF($Q688&lt;=36,IF(X692&lt;=($Q688-18),2,1),IF($Q688&lt;=54,IF(X692&lt;=($Q688-36),3,2),IF($Q688&gt;54,IF(X692&lt;=($Q688-54),4,3)))))</f>
        <v>#N/A</v>
      </c>
      <c r="Y693" s="116" t="e">
        <f t="shared" ref="Y693" si="775">IF($Q688&lt;=18,IF(Y692&lt;=$Q688,1,0),IF($Q688&lt;=36,IF(Y692&lt;=($Q688-18),2,1),IF($Q688&lt;=54,IF(Y692&lt;=($Q688-36),3,2),IF($Q688&gt;54,IF(Y692&lt;=($Q688-54),4,3)))))</f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776">G37</f>
        <v>10</v>
      </c>
      <c r="H694" s="121">
        <f t="shared" si="776"/>
        <v>10</v>
      </c>
      <c r="I694" s="121">
        <f t="shared" si="776"/>
        <v>10</v>
      </c>
      <c r="J694" s="121">
        <f t="shared" si="776"/>
        <v>10</v>
      </c>
      <c r="K694" s="121">
        <f t="shared" si="776"/>
        <v>10</v>
      </c>
      <c r="L694" s="121">
        <f t="shared" si="776"/>
        <v>10</v>
      </c>
      <c r="M694" s="121">
        <f t="shared" si="776"/>
        <v>10</v>
      </c>
      <c r="N694" s="121">
        <f t="shared" si="776"/>
        <v>10</v>
      </c>
      <c r="O694" s="121">
        <f t="shared" si="776"/>
        <v>10</v>
      </c>
      <c r="P694" s="122">
        <f>SUM(G694:O694)</f>
        <v>90</v>
      </c>
      <c r="Q694" s="123">
        <f t="shared" ref="Q694:Y694" si="777">Q37</f>
        <v>10</v>
      </c>
      <c r="R694" s="121">
        <f t="shared" si="777"/>
        <v>10</v>
      </c>
      <c r="S694" s="121">
        <f t="shared" si="777"/>
        <v>10</v>
      </c>
      <c r="T694" s="121">
        <f t="shared" si="777"/>
        <v>10</v>
      </c>
      <c r="U694" s="121">
        <f t="shared" si="777"/>
        <v>10</v>
      </c>
      <c r="V694" s="121">
        <f t="shared" si="777"/>
        <v>10</v>
      </c>
      <c r="W694" s="121">
        <f t="shared" si="777"/>
        <v>10</v>
      </c>
      <c r="X694" s="121">
        <f t="shared" si="777"/>
        <v>10</v>
      </c>
      <c r="Y694" s="124">
        <f t="shared" si="77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778">IF(H694-H691=-1,3+H693)+IF(H694-H691=0,2+H693)+IF(H694-H691=1,1+H693)+IF(H694-H691=2,H693)+IF(H694-H691=3,IF(H693-1&gt;0,H693-1,0))+IF(H694-H691=4,IF(H693-2&gt;0,H693-2,0))</f>
        <v>0</v>
      </c>
      <c r="I695" s="127">
        <f t="shared" si="778"/>
        <v>0</v>
      </c>
      <c r="J695" s="127">
        <f t="shared" si="778"/>
        <v>0</v>
      </c>
      <c r="K695" s="127">
        <f t="shared" si="778"/>
        <v>0</v>
      </c>
      <c r="L695" s="127">
        <f t="shared" si="778"/>
        <v>0</v>
      </c>
      <c r="M695" s="127">
        <f t="shared" si="778"/>
        <v>0</v>
      </c>
      <c r="N695" s="127">
        <f t="shared" si="778"/>
        <v>0</v>
      </c>
      <c r="O695" s="128">
        <f t="shared" si="778"/>
        <v>0</v>
      </c>
      <c r="P695" s="129">
        <f>SUM(G695:O695)</f>
        <v>0</v>
      </c>
      <c r="Q695" s="130">
        <f t="shared" ref="Q695:Y695" si="779">IF(Q694-Q691=-1,3+Q693)+IF(Q694-Q691=0,2+Q693)+IF(Q694-Q691=1,1+Q693)+IF(Q694-Q691=2,Q693)+IF(Q694-Q691=3,IF(Q693-1&gt;0,Q693-1,0))+IF(Q694-Q691=4,IF(Q693-2&gt;0,Q693-2,0))</f>
        <v>0</v>
      </c>
      <c r="R695" s="131">
        <f t="shared" si="779"/>
        <v>0</v>
      </c>
      <c r="S695" s="131">
        <f t="shared" si="779"/>
        <v>0</v>
      </c>
      <c r="T695" s="131">
        <f t="shared" si="779"/>
        <v>0</v>
      </c>
      <c r="U695" s="131">
        <f t="shared" si="779"/>
        <v>0</v>
      </c>
      <c r="V695" s="131">
        <f t="shared" si="779"/>
        <v>0</v>
      </c>
      <c r="W695" s="131">
        <f t="shared" si="779"/>
        <v>0</v>
      </c>
      <c r="X695" s="131">
        <f t="shared" si="779"/>
        <v>0</v>
      </c>
      <c r="Y695" s="128">
        <f t="shared" si="77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780">IF(G694-G691=-2,4)+IF(G694-G691=-1,3)+IF(G694-G691=0,2)+IF(G694-G691=1,1)+IF(G694-G691&gt;2,0)</f>
        <v>0</v>
      </c>
      <c r="H696" s="134">
        <f t="shared" si="780"/>
        <v>0</v>
      </c>
      <c r="I696" s="134">
        <f t="shared" si="780"/>
        <v>0</v>
      </c>
      <c r="J696" s="134">
        <f t="shared" si="780"/>
        <v>0</v>
      </c>
      <c r="K696" s="134">
        <f t="shared" si="780"/>
        <v>0</v>
      </c>
      <c r="L696" s="134">
        <f t="shared" si="780"/>
        <v>0</v>
      </c>
      <c r="M696" s="134">
        <f t="shared" si="780"/>
        <v>0</v>
      </c>
      <c r="N696" s="134">
        <f t="shared" si="780"/>
        <v>0</v>
      </c>
      <c r="O696" s="135">
        <f t="shared" si="780"/>
        <v>0</v>
      </c>
      <c r="P696" s="136">
        <f>SUM(G696:O696)</f>
        <v>0</v>
      </c>
      <c r="Q696" s="135">
        <f t="shared" ref="Q696:Y696" si="781">IF(Q694-Q691=-2,4)+IF(Q694-Q691=-1,3)+IF(Q694-Q691=0,2)+IF(Q694-Q691=1,1)+IF(Q694-Q691&gt;2,0)</f>
        <v>0</v>
      </c>
      <c r="R696" s="135">
        <f t="shared" si="781"/>
        <v>0</v>
      </c>
      <c r="S696" s="135">
        <f t="shared" si="781"/>
        <v>0</v>
      </c>
      <c r="T696" s="135">
        <f t="shared" si="781"/>
        <v>0</v>
      </c>
      <c r="U696" s="135">
        <f t="shared" si="781"/>
        <v>0</v>
      </c>
      <c r="V696" s="135">
        <f t="shared" si="781"/>
        <v>0</v>
      </c>
      <c r="W696" s="135">
        <f t="shared" si="781"/>
        <v>0</v>
      </c>
      <c r="X696" s="135">
        <f t="shared" si="781"/>
        <v>0</v>
      </c>
      <c r="Y696" s="135">
        <f t="shared" si="78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782">H694-H691</f>
        <v>6</v>
      </c>
      <c r="I697" s="24">
        <f t="shared" si="782"/>
        <v>5</v>
      </c>
      <c r="J697" s="24">
        <f t="shared" si="782"/>
        <v>6</v>
      </c>
      <c r="K697" s="24">
        <f t="shared" si="782"/>
        <v>7</v>
      </c>
      <c r="L697" s="24">
        <f t="shared" si="782"/>
        <v>5</v>
      </c>
      <c r="M697" s="24">
        <f t="shared" si="782"/>
        <v>7</v>
      </c>
      <c r="N697" s="24">
        <f t="shared" si="782"/>
        <v>5</v>
      </c>
      <c r="O697" s="15">
        <f t="shared" si="782"/>
        <v>7</v>
      </c>
      <c r="P697" s="15"/>
      <c r="Q697" s="15">
        <f t="shared" ref="Q697:Y697" si="783">Q694-Q691</f>
        <v>6</v>
      </c>
      <c r="R697" s="15">
        <f t="shared" si="783"/>
        <v>6</v>
      </c>
      <c r="S697" s="15">
        <f t="shared" si="783"/>
        <v>7</v>
      </c>
      <c r="T697" s="15">
        <f t="shared" si="783"/>
        <v>5</v>
      </c>
      <c r="U697" s="15">
        <f t="shared" si="783"/>
        <v>7</v>
      </c>
      <c r="V697" s="15">
        <f t="shared" si="783"/>
        <v>6</v>
      </c>
      <c r="W697" s="15">
        <f t="shared" si="783"/>
        <v>6</v>
      </c>
      <c r="X697" s="15">
        <f t="shared" si="783"/>
        <v>5</v>
      </c>
      <c r="Y697" s="15">
        <f t="shared" si="78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44989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784">H$9</f>
        <v>4</v>
      </c>
      <c r="I714" s="103">
        <f t="shared" si="784"/>
        <v>5</v>
      </c>
      <c r="J714" s="103">
        <f t="shared" si="784"/>
        <v>4</v>
      </c>
      <c r="K714" s="103">
        <f t="shared" si="784"/>
        <v>3</v>
      </c>
      <c r="L714" s="103">
        <f t="shared" si="784"/>
        <v>5</v>
      </c>
      <c r="M714" s="103">
        <f t="shared" si="784"/>
        <v>3</v>
      </c>
      <c r="N714" s="103">
        <f t="shared" si="784"/>
        <v>5</v>
      </c>
      <c r="O714" s="103">
        <f t="shared" si="784"/>
        <v>3</v>
      </c>
      <c r="P714" s="104">
        <f>SUM(G714:O714)</f>
        <v>36</v>
      </c>
      <c r="Q714" s="103">
        <f t="shared" ref="Q714:Y714" si="785">Q$9</f>
        <v>4</v>
      </c>
      <c r="R714" s="105">
        <f t="shared" si="785"/>
        <v>4</v>
      </c>
      <c r="S714" s="105">
        <f t="shared" si="785"/>
        <v>3</v>
      </c>
      <c r="T714" s="105">
        <f t="shared" si="785"/>
        <v>5</v>
      </c>
      <c r="U714" s="105">
        <f t="shared" si="785"/>
        <v>3</v>
      </c>
      <c r="V714" s="105">
        <f t="shared" si="785"/>
        <v>4</v>
      </c>
      <c r="W714" s="105">
        <f t="shared" si="785"/>
        <v>4</v>
      </c>
      <c r="X714" s="105">
        <f t="shared" si="785"/>
        <v>5</v>
      </c>
      <c r="Y714" s="106">
        <f t="shared" si="78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786">H$10</f>
        <v>8</v>
      </c>
      <c r="I715" s="108">
        <f t="shared" si="786"/>
        <v>12</v>
      </c>
      <c r="J715" s="108">
        <f t="shared" si="786"/>
        <v>14</v>
      </c>
      <c r="K715" s="108">
        <f t="shared" si="786"/>
        <v>2</v>
      </c>
      <c r="L715" s="108">
        <f t="shared" si="786"/>
        <v>10</v>
      </c>
      <c r="M715" s="108">
        <f t="shared" si="786"/>
        <v>18</v>
      </c>
      <c r="N715" s="108">
        <f t="shared" si="786"/>
        <v>16</v>
      </c>
      <c r="O715" s="109">
        <f t="shared" si="786"/>
        <v>6</v>
      </c>
      <c r="P715" s="110"/>
      <c r="Q715" s="111">
        <f t="shared" ref="Q715:Y715" si="787">Q$10</f>
        <v>1</v>
      </c>
      <c r="R715" s="112">
        <f t="shared" si="787"/>
        <v>9</v>
      </c>
      <c r="S715" s="112">
        <f t="shared" si="787"/>
        <v>11</v>
      </c>
      <c r="T715" s="112">
        <f t="shared" si="787"/>
        <v>5</v>
      </c>
      <c r="U715" s="112">
        <f t="shared" si="787"/>
        <v>17</v>
      </c>
      <c r="V715" s="112">
        <f t="shared" si="787"/>
        <v>15</v>
      </c>
      <c r="W715" s="112">
        <f t="shared" si="787"/>
        <v>3</v>
      </c>
      <c r="X715" s="112">
        <f t="shared" si="787"/>
        <v>13</v>
      </c>
      <c r="Y715" s="109">
        <f t="shared" si="78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" si="788">IF($Q711&lt;=18,IF(H715&lt;=$Q711,1,0),IF($Q711&lt;=36,IF(H715&lt;=($Q711-18),2,1),IF($Q711&lt;=54,IF(H715&lt;=($Q711-36),3,2),IF($Q711&gt;54,IF(H715&lt;=($Q711-54),4,3)))))</f>
        <v>#N/A</v>
      </c>
      <c r="I716" s="115" t="e">
        <f t="shared" ref="I716" si="789">IF($Q711&lt;=18,IF(I715&lt;=$Q711,1,0),IF($Q711&lt;=36,IF(I715&lt;=($Q711-18),2,1),IF($Q711&lt;=54,IF(I715&lt;=($Q711-36),3,2),IF($Q711&gt;54,IF(I715&lt;=($Q711-54),4,3)))))</f>
        <v>#N/A</v>
      </c>
      <c r="J716" s="115" t="e">
        <f t="shared" ref="J716" si="790">IF($Q711&lt;=18,IF(J715&lt;=$Q711,1,0),IF($Q711&lt;=36,IF(J715&lt;=($Q711-18),2,1),IF($Q711&lt;=54,IF(J715&lt;=($Q711-36),3,2),IF($Q711&gt;54,IF(J715&lt;=($Q711-54),4,3)))))</f>
        <v>#N/A</v>
      </c>
      <c r="K716" s="115" t="e">
        <f t="shared" ref="K716" si="791">IF($Q711&lt;=18,IF(K715&lt;=$Q711,1,0),IF($Q711&lt;=36,IF(K715&lt;=($Q711-18),2,1),IF($Q711&lt;=54,IF(K715&lt;=($Q711-36),3,2),IF($Q711&gt;54,IF(K715&lt;=($Q711-54),4,3)))))</f>
        <v>#N/A</v>
      </c>
      <c r="L716" s="115" t="e">
        <f t="shared" ref="L716" si="792">IF($Q711&lt;=18,IF(L715&lt;=$Q711,1,0),IF($Q711&lt;=36,IF(L715&lt;=($Q711-18),2,1),IF($Q711&lt;=54,IF(L715&lt;=($Q711-36),3,2),IF($Q711&gt;54,IF(L715&lt;=($Q711-54),4,3)))))</f>
        <v>#N/A</v>
      </c>
      <c r="M716" s="115" t="e">
        <f t="shared" ref="M716" si="793">IF($Q711&lt;=18,IF(M715&lt;=$Q711,1,0),IF($Q711&lt;=36,IF(M715&lt;=($Q711-18),2,1),IF($Q711&lt;=54,IF(M715&lt;=($Q711-36),3,2),IF($Q711&gt;54,IF(M715&lt;=($Q711-54),4,3)))))</f>
        <v>#N/A</v>
      </c>
      <c r="N716" s="115" t="e">
        <f t="shared" ref="N716" si="794">IF($Q711&lt;=18,IF(N715&lt;=$Q711,1,0),IF($Q711&lt;=36,IF(N715&lt;=($Q711-18),2,1),IF($Q711&lt;=54,IF(N715&lt;=($Q711-36),3,2),IF($Q711&gt;54,IF(N715&lt;=($Q711-54),4,3)))))</f>
        <v>#N/A</v>
      </c>
      <c r="O716" s="116" t="e">
        <f t="shared" ref="O716" si="795">IF($Q711&lt;=18,IF(O715&lt;=$Q711,1,0),IF($Q711&lt;=36,IF(O715&lt;=($Q711-18),2,1),IF($Q711&lt;=54,IF(O715&lt;=($Q711-36),3,2),IF($Q711&gt;54,IF(O715&lt;=($Q711-54),4,3)))))</f>
        <v>#N/A</v>
      </c>
      <c r="P716" s="117" t="e">
        <f>SUM(G716:O716)</f>
        <v>#N/A</v>
      </c>
      <c r="Q716" s="116" t="e">
        <f t="shared" ref="Q716" si="796">IF($Q711&lt;=18,IF(Q715&lt;=$Q711,1,0),IF($Q711&lt;=36,IF(Q715&lt;=($Q711-18),2,1),IF($Q711&lt;=54,IF(Q715&lt;=($Q711-36),3,2),IF($Q711&gt;54,IF(Q715&lt;=($Q711-54),4,3)))))</f>
        <v>#N/A</v>
      </c>
      <c r="R716" s="116" t="e">
        <f t="shared" ref="R716" si="797">IF($Q711&lt;=18,IF(R715&lt;=$Q711,1,0),IF($Q711&lt;=36,IF(R715&lt;=($Q711-18),2,1),IF($Q711&lt;=54,IF(R715&lt;=($Q711-36),3,2),IF($Q711&gt;54,IF(R715&lt;=($Q711-54),4,3)))))</f>
        <v>#N/A</v>
      </c>
      <c r="S716" s="116" t="e">
        <f t="shared" ref="S716" si="798">IF($Q711&lt;=18,IF(S715&lt;=$Q711,1,0),IF($Q711&lt;=36,IF(S715&lt;=($Q711-18),2,1),IF($Q711&lt;=54,IF(S715&lt;=($Q711-36),3,2),IF($Q711&gt;54,IF(S715&lt;=($Q711-54),4,3)))))</f>
        <v>#N/A</v>
      </c>
      <c r="T716" s="116" t="e">
        <f t="shared" ref="T716" si="799">IF($Q711&lt;=18,IF(T715&lt;=$Q711,1,0),IF($Q711&lt;=36,IF(T715&lt;=($Q711-18),2,1),IF($Q711&lt;=54,IF(T715&lt;=($Q711-36),3,2),IF($Q711&gt;54,IF(T715&lt;=($Q711-54),4,3)))))</f>
        <v>#N/A</v>
      </c>
      <c r="U716" s="116" t="e">
        <f t="shared" ref="U716" si="800">IF($Q711&lt;=18,IF(U715&lt;=$Q711,1,0),IF($Q711&lt;=36,IF(U715&lt;=($Q711-18),2,1),IF($Q711&lt;=54,IF(U715&lt;=($Q711-36),3,2),IF($Q711&gt;54,IF(U715&lt;=($Q711-54),4,3)))))</f>
        <v>#N/A</v>
      </c>
      <c r="V716" s="116" t="e">
        <f t="shared" ref="V716" si="801">IF($Q711&lt;=18,IF(V715&lt;=$Q711,1,0),IF($Q711&lt;=36,IF(V715&lt;=($Q711-18),2,1),IF($Q711&lt;=54,IF(V715&lt;=($Q711-36),3,2),IF($Q711&gt;54,IF(V715&lt;=($Q711-54),4,3)))))</f>
        <v>#N/A</v>
      </c>
      <c r="W716" s="116" t="e">
        <f t="shared" ref="W716" si="802">IF($Q711&lt;=18,IF(W715&lt;=$Q711,1,0),IF($Q711&lt;=36,IF(W715&lt;=($Q711-18),2,1),IF($Q711&lt;=54,IF(W715&lt;=($Q711-36),3,2),IF($Q711&gt;54,IF(W715&lt;=($Q711-54),4,3)))))</f>
        <v>#N/A</v>
      </c>
      <c r="X716" s="116" t="e">
        <f t="shared" ref="X716" si="803">IF($Q711&lt;=18,IF(X715&lt;=$Q711,1,0),IF($Q711&lt;=36,IF(X715&lt;=($Q711-18),2,1),IF($Q711&lt;=54,IF(X715&lt;=($Q711-36),3,2),IF($Q711&gt;54,IF(X715&lt;=($Q711-54),4,3)))))</f>
        <v>#N/A</v>
      </c>
      <c r="Y716" s="116" t="e">
        <f t="shared" ref="Y716" si="804">IF($Q711&lt;=18,IF(Y715&lt;=$Q711,1,0),IF($Q711&lt;=36,IF(Y715&lt;=($Q711-18),2,1),IF($Q711&lt;=54,IF(Y715&lt;=($Q711-36),3,2),IF($Q711&gt;54,IF(Y715&lt;=($Q711-54),4,3)))))</f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805">G38</f>
        <v>10</v>
      </c>
      <c r="H717" s="121">
        <f t="shared" si="805"/>
        <v>10</v>
      </c>
      <c r="I717" s="121">
        <f t="shared" si="805"/>
        <v>10</v>
      </c>
      <c r="J717" s="121">
        <f t="shared" si="805"/>
        <v>10</v>
      </c>
      <c r="K717" s="121">
        <f t="shared" si="805"/>
        <v>10</v>
      </c>
      <c r="L717" s="121">
        <f t="shared" si="805"/>
        <v>10</v>
      </c>
      <c r="M717" s="121">
        <f t="shared" si="805"/>
        <v>10</v>
      </c>
      <c r="N717" s="121">
        <f t="shared" si="805"/>
        <v>10</v>
      </c>
      <c r="O717" s="121">
        <f t="shared" si="805"/>
        <v>10</v>
      </c>
      <c r="P717" s="122">
        <f>SUM(G717:O717)</f>
        <v>90</v>
      </c>
      <c r="Q717" s="123">
        <f t="shared" ref="Q717:Y717" si="806">Q38</f>
        <v>10</v>
      </c>
      <c r="R717" s="121">
        <f t="shared" si="806"/>
        <v>10</v>
      </c>
      <c r="S717" s="121">
        <f t="shared" si="806"/>
        <v>10</v>
      </c>
      <c r="T717" s="121">
        <f t="shared" si="806"/>
        <v>10</v>
      </c>
      <c r="U717" s="121">
        <f t="shared" si="806"/>
        <v>10</v>
      </c>
      <c r="V717" s="121">
        <f t="shared" si="806"/>
        <v>10</v>
      </c>
      <c r="W717" s="121">
        <f t="shared" si="806"/>
        <v>10</v>
      </c>
      <c r="X717" s="121">
        <f t="shared" si="806"/>
        <v>10</v>
      </c>
      <c r="Y717" s="124">
        <f t="shared" si="806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807">IF(H717-H714=-1,3+H716)+IF(H717-H714=0,2+H716)+IF(H717-H714=1,1+H716)+IF(H717-H714=2,H716)+IF(H717-H714=3,IF(H716-1&gt;0,H716-1,0))+IF(H717-H714=4,IF(H716-2&gt;0,H716-2,0))</f>
        <v>0</v>
      </c>
      <c r="I718" s="127">
        <f t="shared" si="807"/>
        <v>0</v>
      </c>
      <c r="J718" s="127">
        <f t="shared" si="807"/>
        <v>0</v>
      </c>
      <c r="K718" s="127">
        <f t="shared" si="807"/>
        <v>0</v>
      </c>
      <c r="L718" s="127">
        <f t="shared" si="807"/>
        <v>0</v>
      </c>
      <c r="M718" s="127">
        <f t="shared" si="807"/>
        <v>0</v>
      </c>
      <c r="N718" s="127">
        <f t="shared" si="807"/>
        <v>0</v>
      </c>
      <c r="O718" s="128">
        <f t="shared" si="807"/>
        <v>0</v>
      </c>
      <c r="P718" s="129">
        <f>SUM(G718:O718)</f>
        <v>0</v>
      </c>
      <c r="Q718" s="130">
        <f t="shared" ref="Q718:Y718" si="808">IF(Q717-Q714=-1,3+Q716)+IF(Q717-Q714=0,2+Q716)+IF(Q717-Q714=1,1+Q716)+IF(Q717-Q714=2,Q716)+IF(Q717-Q714=3,IF(Q716-1&gt;0,Q716-1,0))+IF(Q717-Q714=4,IF(Q716-2&gt;0,Q716-2,0))</f>
        <v>0</v>
      </c>
      <c r="R718" s="131">
        <f t="shared" si="808"/>
        <v>0</v>
      </c>
      <c r="S718" s="131">
        <f t="shared" si="808"/>
        <v>0</v>
      </c>
      <c r="T718" s="131">
        <f t="shared" si="808"/>
        <v>0</v>
      </c>
      <c r="U718" s="131">
        <f t="shared" si="808"/>
        <v>0</v>
      </c>
      <c r="V718" s="131">
        <f t="shared" si="808"/>
        <v>0</v>
      </c>
      <c r="W718" s="131">
        <f t="shared" si="808"/>
        <v>0</v>
      </c>
      <c r="X718" s="131">
        <f t="shared" si="808"/>
        <v>0</v>
      </c>
      <c r="Y718" s="128">
        <f t="shared" si="808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809">IF(G717-G714=-2,4)+IF(G717-G714=-1,3)+IF(G717-G714=0,2)+IF(G717-G714=1,1)+IF(G717-G714&gt;2,0)</f>
        <v>0</v>
      </c>
      <c r="H719" s="134">
        <f t="shared" si="809"/>
        <v>0</v>
      </c>
      <c r="I719" s="134">
        <f t="shared" si="809"/>
        <v>0</v>
      </c>
      <c r="J719" s="134">
        <f t="shared" si="809"/>
        <v>0</v>
      </c>
      <c r="K719" s="134">
        <f t="shared" si="809"/>
        <v>0</v>
      </c>
      <c r="L719" s="134">
        <f t="shared" si="809"/>
        <v>0</v>
      </c>
      <c r="M719" s="134">
        <f t="shared" si="809"/>
        <v>0</v>
      </c>
      <c r="N719" s="134">
        <f t="shared" si="809"/>
        <v>0</v>
      </c>
      <c r="O719" s="135">
        <f t="shared" si="809"/>
        <v>0</v>
      </c>
      <c r="P719" s="136">
        <f>SUM(G719:O719)</f>
        <v>0</v>
      </c>
      <c r="Q719" s="135">
        <f t="shared" ref="Q719:Y719" si="810">IF(Q717-Q714=-2,4)+IF(Q717-Q714=-1,3)+IF(Q717-Q714=0,2)+IF(Q717-Q714=1,1)+IF(Q717-Q714&gt;2,0)</f>
        <v>0</v>
      </c>
      <c r="R719" s="135">
        <f t="shared" si="810"/>
        <v>0</v>
      </c>
      <c r="S719" s="135">
        <f t="shared" si="810"/>
        <v>0</v>
      </c>
      <c r="T719" s="135">
        <f t="shared" si="810"/>
        <v>0</v>
      </c>
      <c r="U719" s="135">
        <f t="shared" si="810"/>
        <v>0</v>
      </c>
      <c r="V719" s="135">
        <f t="shared" si="810"/>
        <v>0</v>
      </c>
      <c r="W719" s="135">
        <f t="shared" si="810"/>
        <v>0</v>
      </c>
      <c r="X719" s="135">
        <f t="shared" si="810"/>
        <v>0</v>
      </c>
      <c r="Y719" s="135">
        <f t="shared" si="810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811">H717-H714</f>
        <v>6</v>
      </c>
      <c r="I720" s="24">
        <f t="shared" si="811"/>
        <v>5</v>
      </c>
      <c r="J720" s="24">
        <f t="shared" si="811"/>
        <v>6</v>
      </c>
      <c r="K720" s="24">
        <f t="shared" si="811"/>
        <v>7</v>
      </c>
      <c r="L720" s="24">
        <f t="shared" si="811"/>
        <v>5</v>
      </c>
      <c r="M720" s="24">
        <f t="shared" si="811"/>
        <v>7</v>
      </c>
      <c r="N720" s="24">
        <f t="shared" si="811"/>
        <v>5</v>
      </c>
      <c r="O720" s="15">
        <f t="shared" si="811"/>
        <v>7</v>
      </c>
      <c r="P720" s="15"/>
      <c r="Q720" s="15">
        <f t="shared" ref="Q720:Y720" si="812">Q717-Q714</f>
        <v>6</v>
      </c>
      <c r="R720" s="15">
        <f t="shared" si="812"/>
        <v>6</v>
      </c>
      <c r="S720" s="15">
        <f t="shared" si="812"/>
        <v>7</v>
      </c>
      <c r="T720" s="15">
        <f t="shared" si="812"/>
        <v>5</v>
      </c>
      <c r="U720" s="15">
        <f t="shared" si="812"/>
        <v>7</v>
      </c>
      <c r="V720" s="15">
        <f t="shared" si="812"/>
        <v>6</v>
      </c>
      <c r="W720" s="15">
        <f t="shared" si="812"/>
        <v>6</v>
      </c>
      <c r="X720" s="15">
        <f t="shared" si="812"/>
        <v>5</v>
      </c>
      <c r="Y720" s="15">
        <f t="shared" si="812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44989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813">H$9</f>
        <v>4</v>
      </c>
      <c r="I737" s="103">
        <f t="shared" si="813"/>
        <v>5</v>
      </c>
      <c r="J737" s="103">
        <f t="shared" si="813"/>
        <v>4</v>
      </c>
      <c r="K737" s="103">
        <f t="shared" si="813"/>
        <v>3</v>
      </c>
      <c r="L737" s="103">
        <f t="shared" si="813"/>
        <v>5</v>
      </c>
      <c r="M737" s="103">
        <f t="shared" si="813"/>
        <v>3</v>
      </c>
      <c r="N737" s="103">
        <f t="shared" si="813"/>
        <v>5</v>
      </c>
      <c r="O737" s="103">
        <f t="shared" si="813"/>
        <v>3</v>
      </c>
      <c r="P737" s="104">
        <f>SUM(G737:O737)</f>
        <v>36</v>
      </c>
      <c r="Q737" s="103">
        <f t="shared" ref="Q737:Y737" si="814">Q$9</f>
        <v>4</v>
      </c>
      <c r="R737" s="105">
        <f t="shared" si="814"/>
        <v>4</v>
      </c>
      <c r="S737" s="105">
        <f t="shared" si="814"/>
        <v>3</v>
      </c>
      <c r="T737" s="105">
        <f t="shared" si="814"/>
        <v>5</v>
      </c>
      <c r="U737" s="105">
        <f t="shared" si="814"/>
        <v>3</v>
      </c>
      <c r="V737" s="105">
        <f t="shared" si="814"/>
        <v>4</v>
      </c>
      <c r="W737" s="105">
        <f t="shared" si="814"/>
        <v>4</v>
      </c>
      <c r="X737" s="105">
        <f t="shared" si="814"/>
        <v>5</v>
      </c>
      <c r="Y737" s="106">
        <f t="shared" si="814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815">H$10</f>
        <v>8</v>
      </c>
      <c r="I738" s="108">
        <f t="shared" si="815"/>
        <v>12</v>
      </c>
      <c r="J738" s="108">
        <f t="shared" si="815"/>
        <v>14</v>
      </c>
      <c r="K738" s="108">
        <f t="shared" si="815"/>
        <v>2</v>
      </c>
      <c r="L738" s="108">
        <f t="shared" si="815"/>
        <v>10</v>
      </c>
      <c r="M738" s="108">
        <f t="shared" si="815"/>
        <v>18</v>
      </c>
      <c r="N738" s="108">
        <f t="shared" si="815"/>
        <v>16</v>
      </c>
      <c r="O738" s="109">
        <f t="shared" si="815"/>
        <v>6</v>
      </c>
      <c r="P738" s="110"/>
      <c r="Q738" s="111">
        <f t="shared" ref="Q738:Y738" si="816">Q$10</f>
        <v>1</v>
      </c>
      <c r="R738" s="112">
        <f t="shared" si="816"/>
        <v>9</v>
      </c>
      <c r="S738" s="112">
        <f t="shared" si="816"/>
        <v>11</v>
      </c>
      <c r="T738" s="112">
        <f t="shared" si="816"/>
        <v>5</v>
      </c>
      <c r="U738" s="112">
        <f t="shared" si="816"/>
        <v>17</v>
      </c>
      <c r="V738" s="112">
        <f t="shared" si="816"/>
        <v>15</v>
      </c>
      <c r="W738" s="112">
        <f t="shared" si="816"/>
        <v>3</v>
      </c>
      <c r="X738" s="112">
        <f t="shared" si="816"/>
        <v>13</v>
      </c>
      <c r="Y738" s="109">
        <f t="shared" si="816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" si="817">IF($Q734&lt;=18,IF(H738&lt;=$Q734,1,0),IF($Q734&lt;=36,IF(H738&lt;=($Q734-18),2,1),IF($Q734&lt;=54,IF(H738&lt;=($Q734-36),3,2),IF($Q734&gt;54,IF(H738&lt;=($Q734-54),4,3)))))</f>
        <v>#N/A</v>
      </c>
      <c r="I739" s="115" t="e">
        <f t="shared" ref="I739" si="818">IF($Q734&lt;=18,IF(I738&lt;=$Q734,1,0),IF($Q734&lt;=36,IF(I738&lt;=($Q734-18),2,1),IF($Q734&lt;=54,IF(I738&lt;=($Q734-36),3,2),IF($Q734&gt;54,IF(I738&lt;=($Q734-54),4,3)))))</f>
        <v>#N/A</v>
      </c>
      <c r="J739" s="115" t="e">
        <f t="shared" ref="J739" si="819">IF($Q734&lt;=18,IF(J738&lt;=$Q734,1,0),IF($Q734&lt;=36,IF(J738&lt;=($Q734-18),2,1),IF($Q734&lt;=54,IF(J738&lt;=($Q734-36),3,2),IF($Q734&gt;54,IF(J738&lt;=($Q734-54),4,3)))))</f>
        <v>#N/A</v>
      </c>
      <c r="K739" s="115" t="e">
        <f t="shared" ref="K739" si="820">IF($Q734&lt;=18,IF(K738&lt;=$Q734,1,0),IF($Q734&lt;=36,IF(K738&lt;=($Q734-18),2,1),IF($Q734&lt;=54,IF(K738&lt;=($Q734-36),3,2),IF($Q734&gt;54,IF(K738&lt;=($Q734-54),4,3)))))</f>
        <v>#N/A</v>
      </c>
      <c r="L739" s="115" t="e">
        <f t="shared" ref="L739" si="821">IF($Q734&lt;=18,IF(L738&lt;=$Q734,1,0),IF($Q734&lt;=36,IF(L738&lt;=($Q734-18),2,1),IF($Q734&lt;=54,IF(L738&lt;=($Q734-36),3,2),IF($Q734&gt;54,IF(L738&lt;=($Q734-54),4,3)))))</f>
        <v>#N/A</v>
      </c>
      <c r="M739" s="115" t="e">
        <f t="shared" ref="M739" si="822">IF($Q734&lt;=18,IF(M738&lt;=$Q734,1,0),IF($Q734&lt;=36,IF(M738&lt;=($Q734-18),2,1),IF($Q734&lt;=54,IF(M738&lt;=($Q734-36),3,2),IF($Q734&gt;54,IF(M738&lt;=($Q734-54),4,3)))))</f>
        <v>#N/A</v>
      </c>
      <c r="N739" s="115" t="e">
        <f t="shared" ref="N739" si="823">IF($Q734&lt;=18,IF(N738&lt;=$Q734,1,0),IF($Q734&lt;=36,IF(N738&lt;=($Q734-18),2,1),IF($Q734&lt;=54,IF(N738&lt;=($Q734-36),3,2),IF($Q734&gt;54,IF(N738&lt;=($Q734-54),4,3)))))</f>
        <v>#N/A</v>
      </c>
      <c r="O739" s="116" t="e">
        <f t="shared" ref="O739" si="824">IF($Q734&lt;=18,IF(O738&lt;=$Q734,1,0),IF($Q734&lt;=36,IF(O738&lt;=($Q734-18),2,1),IF($Q734&lt;=54,IF(O738&lt;=($Q734-36),3,2),IF($Q734&gt;54,IF(O738&lt;=($Q734-54),4,3)))))</f>
        <v>#N/A</v>
      </c>
      <c r="P739" s="117" t="e">
        <f>SUM(G739:O739)</f>
        <v>#N/A</v>
      </c>
      <c r="Q739" s="116" t="e">
        <f t="shared" ref="Q739" si="825">IF($Q734&lt;=18,IF(Q738&lt;=$Q734,1,0),IF($Q734&lt;=36,IF(Q738&lt;=($Q734-18),2,1),IF($Q734&lt;=54,IF(Q738&lt;=($Q734-36),3,2),IF($Q734&gt;54,IF(Q738&lt;=($Q734-54),4,3)))))</f>
        <v>#N/A</v>
      </c>
      <c r="R739" s="116" t="e">
        <f t="shared" ref="R739" si="826">IF($Q734&lt;=18,IF(R738&lt;=$Q734,1,0),IF($Q734&lt;=36,IF(R738&lt;=($Q734-18),2,1),IF($Q734&lt;=54,IF(R738&lt;=($Q734-36),3,2),IF($Q734&gt;54,IF(R738&lt;=($Q734-54),4,3)))))</f>
        <v>#N/A</v>
      </c>
      <c r="S739" s="116" t="e">
        <f t="shared" ref="S739" si="827">IF($Q734&lt;=18,IF(S738&lt;=$Q734,1,0),IF($Q734&lt;=36,IF(S738&lt;=($Q734-18),2,1),IF($Q734&lt;=54,IF(S738&lt;=($Q734-36),3,2),IF($Q734&gt;54,IF(S738&lt;=($Q734-54),4,3)))))</f>
        <v>#N/A</v>
      </c>
      <c r="T739" s="116" t="e">
        <f t="shared" ref="T739" si="828">IF($Q734&lt;=18,IF(T738&lt;=$Q734,1,0),IF($Q734&lt;=36,IF(T738&lt;=($Q734-18),2,1),IF($Q734&lt;=54,IF(T738&lt;=($Q734-36),3,2),IF($Q734&gt;54,IF(T738&lt;=($Q734-54),4,3)))))</f>
        <v>#N/A</v>
      </c>
      <c r="U739" s="116" t="e">
        <f t="shared" ref="U739" si="829">IF($Q734&lt;=18,IF(U738&lt;=$Q734,1,0),IF($Q734&lt;=36,IF(U738&lt;=($Q734-18),2,1),IF($Q734&lt;=54,IF(U738&lt;=($Q734-36),3,2),IF($Q734&gt;54,IF(U738&lt;=($Q734-54),4,3)))))</f>
        <v>#N/A</v>
      </c>
      <c r="V739" s="116" t="e">
        <f t="shared" ref="V739" si="830">IF($Q734&lt;=18,IF(V738&lt;=$Q734,1,0),IF($Q734&lt;=36,IF(V738&lt;=($Q734-18),2,1),IF($Q734&lt;=54,IF(V738&lt;=($Q734-36),3,2),IF($Q734&gt;54,IF(V738&lt;=($Q734-54),4,3)))))</f>
        <v>#N/A</v>
      </c>
      <c r="W739" s="116" t="e">
        <f t="shared" ref="W739" si="831">IF($Q734&lt;=18,IF(W738&lt;=$Q734,1,0),IF($Q734&lt;=36,IF(W738&lt;=($Q734-18),2,1),IF($Q734&lt;=54,IF(W738&lt;=($Q734-36),3,2),IF($Q734&gt;54,IF(W738&lt;=($Q734-54),4,3)))))</f>
        <v>#N/A</v>
      </c>
      <c r="X739" s="116" t="e">
        <f t="shared" ref="X739" si="832">IF($Q734&lt;=18,IF(X738&lt;=$Q734,1,0),IF($Q734&lt;=36,IF(X738&lt;=($Q734-18),2,1),IF($Q734&lt;=54,IF(X738&lt;=($Q734-36),3,2),IF($Q734&gt;54,IF(X738&lt;=($Q734-54),4,3)))))</f>
        <v>#N/A</v>
      </c>
      <c r="Y739" s="116" t="e">
        <f t="shared" ref="Y739" si="833">IF($Q734&lt;=18,IF(Y738&lt;=$Q734,1,0),IF($Q734&lt;=36,IF(Y738&lt;=($Q734-18),2,1),IF($Q734&lt;=54,IF(Y738&lt;=($Q734-36),3,2),IF($Q734&gt;54,IF(Y738&lt;=($Q734-54),4,3)))))</f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834">G39</f>
        <v>10</v>
      </c>
      <c r="H740" s="121">
        <f t="shared" si="834"/>
        <v>10</v>
      </c>
      <c r="I740" s="121">
        <f t="shared" si="834"/>
        <v>10</v>
      </c>
      <c r="J740" s="121">
        <f t="shared" si="834"/>
        <v>10</v>
      </c>
      <c r="K740" s="121">
        <f t="shared" si="834"/>
        <v>10</v>
      </c>
      <c r="L740" s="121">
        <f t="shared" si="834"/>
        <v>10</v>
      </c>
      <c r="M740" s="121">
        <f t="shared" si="834"/>
        <v>10</v>
      </c>
      <c r="N740" s="121">
        <f t="shared" si="834"/>
        <v>10</v>
      </c>
      <c r="O740" s="121">
        <f t="shared" si="834"/>
        <v>10</v>
      </c>
      <c r="P740" s="122">
        <f>SUM(G740:O740)</f>
        <v>90</v>
      </c>
      <c r="Q740" s="123">
        <f t="shared" ref="Q740:Y740" si="835">Q39</f>
        <v>10</v>
      </c>
      <c r="R740" s="121">
        <f t="shared" si="835"/>
        <v>10</v>
      </c>
      <c r="S740" s="121">
        <f t="shared" si="835"/>
        <v>10</v>
      </c>
      <c r="T740" s="121">
        <f t="shared" si="835"/>
        <v>10</v>
      </c>
      <c r="U740" s="121">
        <f t="shared" si="835"/>
        <v>10</v>
      </c>
      <c r="V740" s="121">
        <f t="shared" si="835"/>
        <v>10</v>
      </c>
      <c r="W740" s="121">
        <f t="shared" si="835"/>
        <v>10</v>
      </c>
      <c r="X740" s="121">
        <f t="shared" si="835"/>
        <v>10</v>
      </c>
      <c r="Y740" s="124">
        <f t="shared" si="83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836">IF(H740-H737=-1,3+H739)+IF(H740-H737=0,2+H739)+IF(H740-H737=1,1+H739)+IF(H740-H737=2,H739)+IF(H740-H737=3,IF(H739-1&gt;0,H739-1,0))+IF(H740-H737=4,IF(H739-2&gt;0,H739-2,0))</f>
        <v>0</v>
      </c>
      <c r="I741" s="127">
        <f t="shared" si="836"/>
        <v>0</v>
      </c>
      <c r="J741" s="127">
        <f t="shared" si="836"/>
        <v>0</v>
      </c>
      <c r="K741" s="127">
        <f t="shared" si="836"/>
        <v>0</v>
      </c>
      <c r="L741" s="127">
        <f t="shared" si="836"/>
        <v>0</v>
      </c>
      <c r="M741" s="127">
        <f t="shared" si="836"/>
        <v>0</v>
      </c>
      <c r="N741" s="127">
        <f t="shared" si="836"/>
        <v>0</v>
      </c>
      <c r="O741" s="128">
        <f t="shared" si="836"/>
        <v>0</v>
      </c>
      <c r="P741" s="129">
        <f>SUM(G741:O741)</f>
        <v>0</v>
      </c>
      <c r="Q741" s="130">
        <f t="shared" ref="Q741:Y741" si="837">IF(Q740-Q737=-1,3+Q739)+IF(Q740-Q737=0,2+Q739)+IF(Q740-Q737=1,1+Q739)+IF(Q740-Q737=2,Q739)+IF(Q740-Q737=3,IF(Q739-1&gt;0,Q739-1,0))+IF(Q740-Q737=4,IF(Q739-2&gt;0,Q739-2,0))</f>
        <v>0</v>
      </c>
      <c r="R741" s="131">
        <f t="shared" si="837"/>
        <v>0</v>
      </c>
      <c r="S741" s="131">
        <f t="shared" si="837"/>
        <v>0</v>
      </c>
      <c r="T741" s="131">
        <f t="shared" si="837"/>
        <v>0</v>
      </c>
      <c r="U741" s="131">
        <f t="shared" si="837"/>
        <v>0</v>
      </c>
      <c r="V741" s="131">
        <f t="shared" si="837"/>
        <v>0</v>
      </c>
      <c r="W741" s="131">
        <f t="shared" si="837"/>
        <v>0</v>
      </c>
      <c r="X741" s="131">
        <f t="shared" si="837"/>
        <v>0</v>
      </c>
      <c r="Y741" s="128">
        <f t="shared" si="83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838">IF(G740-G737=-2,4)+IF(G740-G737=-1,3)+IF(G740-G737=0,2)+IF(G740-G737=1,1)+IF(G740-G737&gt;2,0)</f>
        <v>0</v>
      </c>
      <c r="H742" s="134">
        <f t="shared" si="838"/>
        <v>0</v>
      </c>
      <c r="I742" s="134">
        <f t="shared" si="838"/>
        <v>0</v>
      </c>
      <c r="J742" s="134">
        <f t="shared" si="838"/>
        <v>0</v>
      </c>
      <c r="K742" s="134">
        <f t="shared" si="838"/>
        <v>0</v>
      </c>
      <c r="L742" s="134">
        <f t="shared" si="838"/>
        <v>0</v>
      </c>
      <c r="M742" s="134">
        <f t="shared" si="838"/>
        <v>0</v>
      </c>
      <c r="N742" s="134">
        <f t="shared" si="838"/>
        <v>0</v>
      </c>
      <c r="O742" s="135">
        <f t="shared" si="838"/>
        <v>0</v>
      </c>
      <c r="P742" s="136">
        <f>SUM(G742:O742)</f>
        <v>0</v>
      </c>
      <c r="Q742" s="135">
        <f t="shared" ref="Q742:Y742" si="839">IF(Q740-Q737=-2,4)+IF(Q740-Q737=-1,3)+IF(Q740-Q737=0,2)+IF(Q740-Q737=1,1)+IF(Q740-Q737&gt;2,0)</f>
        <v>0</v>
      </c>
      <c r="R742" s="135">
        <f t="shared" si="839"/>
        <v>0</v>
      </c>
      <c r="S742" s="135">
        <f t="shared" si="839"/>
        <v>0</v>
      </c>
      <c r="T742" s="135">
        <f t="shared" si="839"/>
        <v>0</v>
      </c>
      <c r="U742" s="135">
        <f t="shared" si="839"/>
        <v>0</v>
      </c>
      <c r="V742" s="135">
        <f t="shared" si="839"/>
        <v>0</v>
      </c>
      <c r="W742" s="135">
        <f t="shared" si="839"/>
        <v>0</v>
      </c>
      <c r="X742" s="135">
        <f t="shared" si="839"/>
        <v>0</v>
      </c>
      <c r="Y742" s="135">
        <f t="shared" si="83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840">H740-H737</f>
        <v>6</v>
      </c>
      <c r="I743" s="24">
        <f t="shared" si="840"/>
        <v>5</v>
      </c>
      <c r="J743" s="24">
        <f t="shared" si="840"/>
        <v>6</v>
      </c>
      <c r="K743" s="24">
        <f t="shared" si="840"/>
        <v>7</v>
      </c>
      <c r="L743" s="24">
        <f t="shared" si="840"/>
        <v>5</v>
      </c>
      <c r="M743" s="24">
        <f t="shared" si="840"/>
        <v>7</v>
      </c>
      <c r="N743" s="24">
        <f t="shared" si="840"/>
        <v>5</v>
      </c>
      <c r="O743" s="15">
        <f t="shared" si="840"/>
        <v>7</v>
      </c>
      <c r="P743" s="15"/>
      <c r="Q743" s="15">
        <f t="shared" ref="Q743:Y743" si="841">Q740-Q737</f>
        <v>6</v>
      </c>
      <c r="R743" s="15">
        <f t="shared" si="841"/>
        <v>6</v>
      </c>
      <c r="S743" s="15">
        <f t="shared" si="841"/>
        <v>7</v>
      </c>
      <c r="T743" s="15">
        <f t="shared" si="841"/>
        <v>5</v>
      </c>
      <c r="U743" s="15">
        <f t="shared" si="841"/>
        <v>7</v>
      </c>
      <c r="V743" s="15">
        <f t="shared" si="841"/>
        <v>6</v>
      </c>
      <c r="W743" s="15">
        <f t="shared" si="841"/>
        <v>6</v>
      </c>
      <c r="X743" s="15">
        <f t="shared" si="841"/>
        <v>5</v>
      </c>
      <c r="Y743" s="15">
        <f t="shared" si="84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44989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842">H$9</f>
        <v>4</v>
      </c>
      <c r="I760" s="103">
        <f t="shared" si="842"/>
        <v>5</v>
      </c>
      <c r="J760" s="103">
        <f t="shared" si="842"/>
        <v>4</v>
      </c>
      <c r="K760" s="103">
        <f t="shared" si="842"/>
        <v>3</v>
      </c>
      <c r="L760" s="103">
        <f t="shared" si="842"/>
        <v>5</v>
      </c>
      <c r="M760" s="103">
        <f t="shared" si="842"/>
        <v>3</v>
      </c>
      <c r="N760" s="103">
        <f t="shared" si="842"/>
        <v>5</v>
      </c>
      <c r="O760" s="103">
        <f t="shared" si="842"/>
        <v>3</v>
      </c>
      <c r="P760" s="104">
        <f>SUM(G760:O760)</f>
        <v>36</v>
      </c>
      <c r="Q760" s="103">
        <f t="shared" ref="Q760:Y760" si="843">Q$9</f>
        <v>4</v>
      </c>
      <c r="R760" s="105">
        <f t="shared" si="843"/>
        <v>4</v>
      </c>
      <c r="S760" s="105">
        <f t="shared" si="843"/>
        <v>3</v>
      </c>
      <c r="T760" s="105">
        <f t="shared" si="843"/>
        <v>5</v>
      </c>
      <c r="U760" s="105">
        <f t="shared" si="843"/>
        <v>3</v>
      </c>
      <c r="V760" s="105">
        <f t="shared" si="843"/>
        <v>4</v>
      </c>
      <c r="W760" s="105">
        <f t="shared" si="843"/>
        <v>4</v>
      </c>
      <c r="X760" s="105">
        <f t="shared" si="843"/>
        <v>5</v>
      </c>
      <c r="Y760" s="106">
        <f t="shared" si="84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844">H$10</f>
        <v>8</v>
      </c>
      <c r="I761" s="108">
        <f t="shared" si="844"/>
        <v>12</v>
      </c>
      <c r="J761" s="108">
        <f t="shared" si="844"/>
        <v>14</v>
      </c>
      <c r="K761" s="108">
        <f t="shared" si="844"/>
        <v>2</v>
      </c>
      <c r="L761" s="108">
        <f t="shared" si="844"/>
        <v>10</v>
      </c>
      <c r="M761" s="108">
        <f t="shared" si="844"/>
        <v>18</v>
      </c>
      <c r="N761" s="108">
        <f t="shared" si="844"/>
        <v>16</v>
      </c>
      <c r="O761" s="109">
        <f t="shared" si="844"/>
        <v>6</v>
      </c>
      <c r="P761" s="110"/>
      <c r="Q761" s="111">
        <f t="shared" ref="Q761:Y761" si="845">Q$10</f>
        <v>1</v>
      </c>
      <c r="R761" s="112">
        <f t="shared" si="845"/>
        <v>9</v>
      </c>
      <c r="S761" s="112">
        <f t="shared" si="845"/>
        <v>11</v>
      </c>
      <c r="T761" s="112">
        <f t="shared" si="845"/>
        <v>5</v>
      </c>
      <c r="U761" s="112">
        <f t="shared" si="845"/>
        <v>17</v>
      </c>
      <c r="V761" s="112">
        <f t="shared" si="845"/>
        <v>15</v>
      </c>
      <c r="W761" s="112">
        <f t="shared" si="845"/>
        <v>3</v>
      </c>
      <c r="X761" s="112">
        <f t="shared" si="845"/>
        <v>13</v>
      </c>
      <c r="Y761" s="109">
        <f t="shared" si="84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" si="846">IF($Q757&lt;=18,IF(H761&lt;=$Q757,1,0),IF($Q757&lt;=36,IF(H761&lt;=($Q757-18),2,1),IF($Q757&lt;=54,IF(H761&lt;=($Q757-36),3,2),IF($Q757&gt;54,IF(H761&lt;=($Q757-54),4,3)))))</f>
        <v>#N/A</v>
      </c>
      <c r="I762" s="115" t="e">
        <f t="shared" ref="I762" si="847">IF($Q757&lt;=18,IF(I761&lt;=$Q757,1,0),IF($Q757&lt;=36,IF(I761&lt;=($Q757-18),2,1),IF($Q757&lt;=54,IF(I761&lt;=($Q757-36),3,2),IF($Q757&gt;54,IF(I761&lt;=($Q757-54),4,3)))))</f>
        <v>#N/A</v>
      </c>
      <c r="J762" s="115" t="e">
        <f t="shared" ref="J762" si="848">IF($Q757&lt;=18,IF(J761&lt;=$Q757,1,0),IF($Q757&lt;=36,IF(J761&lt;=($Q757-18),2,1),IF($Q757&lt;=54,IF(J761&lt;=($Q757-36),3,2),IF($Q757&gt;54,IF(J761&lt;=($Q757-54),4,3)))))</f>
        <v>#N/A</v>
      </c>
      <c r="K762" s="115" t="e">
        <f t="shared" ref="K762" si="849">IF($Q757&lt;=18,IF(K761&lt;=$Q757,1,0),IF($Q757&lt;=36,IF(K761&lt;=($Q757-18),2,1),IF($Q757&lt;=54,IF(K761&lt;=($Q757-36),3,2),IF($Q757&gt;54,IF(K761&lt;=($Q757-54),4,3)))))</f>
        <v>#N/A</v>
      </c>
      <c r="L762" s="115" t="e">
        <f t="shared" ref="L762" si="850">IF($Q757&lt;=18,IF(L761&lt;=$Q757,1,0),IF($Q757&lt;=36,IF(L761&lt;=($Q757-18),2,1),IF($Q757&lt;=54,IF(L761&lt;=($Q757-36),3,2),IF($Q757&gt;54,IF(L761&lt;=($Q757-54),4,3)))))</f>
        <v>#N/A</v>
      </c>
      <c r="M762" s="115" t="e">
        <f t="shared" ref="M762" si="851">IF($Q757&lt;=18,IF(M761&lt;=$Q757,1,0),IF($Q757&lt;=36,IF(M761&lt;=($Q757-18),2,1),IF($Q757&lt;=54,IF(M761&lt;=($Q757-36),3,2),IF($Q757&gt;54,IF(M761&lt;=($Q757-54),4,3)))))</f>
        <v>#N/A</v>
      </c>
      <c r="N762" s="115" t="e">
        <f t="shared" ref="N762" si="852">IF($Q757&lt;=18,IF(N761&lt;=$Q757,1,0),IF($Q757&lt;=36,IF(N761&lt;=($Q757-18),2,1),IF($Q757&lt;=54,IF(N761&lt;=($Q757-36),3,2),IF($Q757&gt;54,IF(N761&lt;=($Q757-54),4,3)))))</f>
        <v>#N/A</v>
      </c>
      <c r="O762" s="116" t="e">
        <f t="shared" ref="O762" si="853">IF($Q757&lt;=18,IF(O761&lt;=$Q757,1,0),IF($Q757&lt;=36,IF(O761&lt;=($Q757-18),2,1),IF($Q757&lt;=54,IF(O761&lt;=($Q757-36),3,2),IF($Q757&gt;54,IF(O761&lt;=($Q757-54),4,3)))))</f>
        <v>#N/A</v>
      </c>
      <c r="P762" s="117" t="e">
        <f>SUM(G762:O762)</f>
        <v>#N/A</v>
      </c>
      <c r="Q762" s="116" t="e">
        <f t="shared" ref="Q762" si="854">IF($Q757&lt;=18,IF(Q761&lt;=$Q757,1,0),IF($Q757&lt;=36,IF(Q761&lt;=($Q757-18),2,1),IF($Q757&lt;=54,IF(Q761&lt;=($Q757-36),3,2),IF($Q757&gt;54,IF(Q761&lt;=($Q757-54),4,3)))))</f>
        <v>#N/A</v>
      </c>
      <c r="R762" s="116" t="e">
        <f t="shared" ref="R762" si="855">IF($Q757&lt;=18,IF(R761&lt;=$Q757,1,0),IF($Q757&lt;=36,IF(R761&lt;=($Q757-18),2,1),IF($Q757&lt;=54,IF(R761&lt;=($Q757-36),3,2),IF($Q757&gt;54,IF(R761&lt;=($Q757-54),4,3)))))</f>
        <v>#N/A</v>
      </c>
      <c r="S762" s="116" t="e">
        <f t="shared" ref="S762" si="856">IF($Q757&lt;=18,IF(S761&lt;=$Q757,1,0),IF($Q757&lt;=36,IF(S761&lt;=($Q757-18),2,1),IF($Q757&lt;=54,IF(S761&lt;=($Q757-36),3,2),IF($Q757&gt;54,IF(S761&lt;=($Q757-54),4,3)))))</f>
        <v>#N/A</v>
      </c>
      <c r="T762" s="116" t="e">
        <f t="shared" ref="T762" si="857">IF($Q757&lt;=18,IF(T761&lt;=$Q757,1,0),IF($Q757&lt;=36,IF(T761&lt;=($Q757-18),2,1),IF($Q757&lt;=54,IF(T761&lt;=($Q757-36),3,2),IF($Q757&gt;54,IF(T761&lt;=($Q757-54),4,3)))))</f>
        <v>#N/A</v>
      </c>
      <c r="U762" s="116" t="e">
        <f t="shared" ref="U762" si="858">IF($Q757&lt;=18,IF(U761&lt;=$Q757,1,0),IF($Q757&lt;=36,IF(U761&lt;=($Q757-18),2,1),IF($Q757&lt;=54,IF(U761&lt;=($Q757-36),3,2),IF($Q757&gt;54,IF(U761&lt;=($Q757-54),4,3)))))</f>
        <v>#N/A</v>
      </c>
      <c r="V762" s="116" t="e">
        <f t="shared" ref="V762" si="859">IF($Q757&lt;=18,IF(V761&lt;=$Q757,1,0),IF($Q757&lt;=36,IF(V761&lt;=($Q757-18),2,1),IF($Q757&lt;=54,IF(V761&lt;=($Q757-36),3,2),IF($Q757&gt;54,IF(V761&lt;=($Q757-54),4,3)))))</f>
        <v>#N/A</v>
      </c>
      <c r="W762" s="116" t="e">
        <f t="shared" ref="W762" si="860">IF($Q757&lt;=18,IF(W761&lt;=$Q757,1,0),IF($Q757&lt;=36,IF(W761&lt;=($Q757-18),2,1),IF($Q757&lt;=54,IF(W761&lt;=($Q757-36),3,2),IF($Q757&gt;54,IF(W761&lt;=($Q757-54),4,3)))))</f>
        <v>#N/A</v>
      </c>
      <c r="X762" s="116" t="e">
        <f t="shared" ref="X762" si="861">IF($Q757&lt;=18,IF(X761&lt;=$Q757,1,0),IF($Q757&lt;=36,IF(X761&lt;=($Q757-18),2,1),IF($Q757&lt;=54,IF(X761&lt;=($Q757-36),3,2),IF($Q757&gt;54,IF(X761&lt;=($Q757-54),4,3)))))</f>
        <v>#N/A</v>
      </c>
      <c r="Y762" s="116" t="e">
        <f t="shared" ref="Y762" si="862">IF($Q757&lt;=18,IF(Y761&lt;=$Q757,1,0),IF($Q757&lt;=36,IF(Y761&lt;=($Q757-18),2,1),IF($Q757&lt;=54,IF(Y761&lt;=($Q757-36),3,2),IF($Q757&gt;54,IF(Y761&lt;=($Q757-54),4,3)))))</f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863">G40</f>
        <v>10</v>
      </c>
      <c r="H763" s="121">
        <f t="shared" si="863"/>
        <v>10</v>
      </c>
      <c r="I763" s="121">
        <f t="shared" si="863"/>
        <v>10</v>
      </c>
      <c r="J763" s="121">
        <f t="shared" si="863"/>
        <v>10</v>
      </c>
      <c r="K763" s="121">
        <f t="shared" si="863"/>
        <v>10</v>
      </c>
      <c r="L763" s="121">
        <f t="shared" si="863"/>
        <v>10</v>
      </c>
      <c r="M763" s="121">
        <f t="shared" si="863"/>
        <v>10</v>
      </c>
      <c r="N763" s="121">
        <f t="shared" si="863"/>
        <v>10</v>
      </c>
      <c r="O763" s="121">
        <f t="shared" si="863"/>
        <v>10</v>
      </c>
      <c r="P763" s="122">
        <f>SUM(G763:O763)</f>
        <v>90</v>
      </c>
      <c r="Q763" s="123">
        <f t="shared" ref="Q763:Y763" si="864">Q40</f>
        <v>10</v>
      </c>
      <c r="R763" s="121">
        <f t="shared" si="864"/>
        <v>10</v>
      </c>
      <c r="S763" s="121">
        <f t="shared" si="864"/>
        <v>10</v>
      </c>
      <c r="T763" s="121">
        <f t="shared" si="864"/>
        <v>10</v>
      </c>
      <c r="U763" s="121">
        <f t="shared" si="864"/>
        <v>10</v>
      </c>
      <c r="V763" s="121">
        <f t="shared" si="864"/>
        <v>10</v>
      </c>
      <c r="W763" s="121">
        <f t="shared" si="864"/>
        <v>10</v>
      </c>
      <c r="X763" s="121">
        <f t="shared" si="864"/>
        <v>10</v>
      </c>
      <c r="Y763" s="124">
        <f t="shared" si="864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865">IF(H763-H760=-1,3+H762)+IF(H763-H760=0,2+H762)+IF(H763-H760=1,1+H762)+IF(H763-H760=2,H762)+IF(H763-H760=3,IF(H762-1&gt;0,H762-1,0))+IF(H763-H760=4,IF(H762-2&gt;0,H762-2,0))</f>
        <v>0</v>
      </c>
      <c r="I764" s="127">
        <f t="shared" si="865"/>
        <v>0</v>
      </c>
      <c r="J764" s="127">
        <f t="shared" si="865"/>
        <v>0</v>
      </c>
      <c r="K764" s="127">
        <f t="shared" si="865"/>
        <v>0</v>
      </c>
      <c r="L764" s="127">
        <f t="shared" si="865"/>
        <v>0</v>
      </c>
      <c r="M764" s="127">
        <f t="shared" si="865"/>
        <v>0</v>
      </c>
      <c r="N764" s="127">
        <f t="shared" si="865"/>
        <v>0</v>
      </c>
      <c r="O764" s="128">
        <f t="shared" si="865"/>
        <v>0</v>
      </c>
      <c r="P764" s="129">
        <f>SUM(G764:O764)</f>
        <v>0</v>
      </c>
      <c r="Q764" s="130">
        <f t="shared" ref="Q764:Y764" si="866">IF(Q763-Q760=-1,3+Q762)+IF(Q763-Q760=0,2+Q762)+IF(Q763-Q760=1,1+Q762)+IF(Q763-Q760=2,Q762)+IF(Q763-Q760=3,IF(Q762-1&gt;0,Q762-1,0))+IF(Q763-Q760=4,IF(Q762-2&gt;0,Q762-2,0))</f>
        <v>0</v>
      </c>
      <c r="R764" s="131">
        <f t="shared" si="866"/>
        <v>0</v>
      </c>
      <c r="S764" s="131">
        <f t="shared" si="866"/>
        <v>0</v>
      </c>
      <c r="T764" s="131">
        <f t="shared" si="866"/>
        <v>0</v>
      </c>
      <c r="U764" s="131">
        <f t="shared" si="866"/>
        <v>0</v>
      </c>
      <c r="V764" s="131">
        <f t="shared" si="866"/>
        <v>0</v>
      </c>
      <c r="W764" s="131">
        <f t="shared" si="866"/>
        <v>0</v>
      </c>
      <c r="X764" s="131">
        <f t="shared" si="866"/>
        <v>0</v>
      </c>
      <c r="Y764" s="128">
        <f t="shared" si="866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867">IF(G763-G760=-2,4)+IF(G763-G760=-1,3)+IF(G763-G760=0,2)+IF(G763-G760=1,1)+IF(G763-G760&gt;2,0)</f>
        <v>0</v>
      </c>
      <c r="H765" s="134">
        <f t="shared" si="867"/>
        <v>0</v>
      </c>
      <c r="I765" s="134">
        <f t="shared" si="867"/>
        <v>0</v>
      </c>
      <c r="J765" s="134">
        <f t="shared" si="867"/>
        <v>0</v>
      </c>
      <c r="K765" s="134">
        <f t="shared" si="867"/>
        <v>0</v>
      </c>
      <c r="L765" s="134">
        <f t="shared" si="867"/>
        <v>0</v>
      </c>
      <c r="M765" s="134">
        <f t="shared" si="867"/>
        <v>0</v>
      </c>
      <c r="N765" s="134">
        <f t="shared" si="867"/>
        <v>0</v>
      </c>
      <c r="O765" s="135">
        <f t="shared" si="867"/>
        <v>0</v>
      </c>
      <c r="P765" s="136">
        <f>SUM(G765:O765)</f>
        <v>0</v>
      </c>
      <c r="Q765" s="135">
        <f t="shared" ref="Q765:Y765" si="868">IF(Q763-Q760=-2,4)+IF(Q763-Q760=-1,3)+IF(Q763-Q760=0,2)+IF(Q763-Q760=1,1)+IF(Q763-Q760&gt;2,0)</f>
        <v>0</v>
      </c>
      <c r="R765" s="135">
        <f t="shared" si="868"/>
        <v>0</v>
      </c>
      <c r="S765" s="135">
        <f t="shared" si="868"/>
        <v>0</v>
      </c>
      <c r="T765" s="135">
        <f t="shared" si="868"/>
        <v>0</v>
      </c>
      <c r="U765" s="135">
        <f t="shared" si="868"/>
        <v>0</v>
      </c>
      <c r="V765" s="135">
        <f t="shared" si="868"/>
        <v>0</v>
      </c>
      <c r="W765" s="135">
        <f t="shared" si="868"/>
        <v>0</v>
      </c>
      <c r="X765" s="135">
        <f t="shared" si="868"/>
        <v>0</v>
      </c>
      <c r="Y765" s="135">
        <f t="shared" si="868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869">H763-H760</f>
        <v>6</v>
      </c>
      <c r="I766" s="24">
        <f t="shared" si="869"/>
        <v>5</v>
      </c>
      <c r="J766" s="24">
        <f t="shared" si="869"/>
        <v>6</v>
      </c>
      <c r="K766" s="24">
        <f t="shared" si="869"/>
        <v>7</v>
      </c>
      <c r="L766" s="24">
        <f t="shared" si="869"/>
        <v>5</v>
      </c>
      <c r="M766" s="24">
        <f t="shared" si="869"/>
        <v>7</v>
      </c>
      <c r="N766" s="24">
        <f t="shared" si="869"/>
        <v>5</v>
      </c>
      <c r="O766" s="15">
        <f t="shared" si="869"/>
        <v>7</v>
      </c>
      <c r="P766" s="15"/>
      <c r="Q766" s="15">
        <f t="shared" ref="Q766:Y766" si="870">Q763-Q760</f>
        <v>6</v>
      </c>
      <c r="R766" s="15">
        <f t="shared" si="870"/>
        <v>6</v>
      </c>
      <c r="S766" s="15">
        <f t="shared" si="870"/>
        <v>7</v>
      </c>
      <c r="T766" s="15">
        <f t="shared" si="870"/>
        <v>5</v>
      </c>
      <c r="U766" s="15">
        <f t="shared" si="870"/>
        <v>7</v>
      </c>
      <c r="V766" s="15">
        <f t="shared" si="870"/>
        <v>6</v>
      </c>
      <c r="W766" s="15">
        <f t="shared" si="870"/>
        <v>6</v>
      </c>
      <c r="X766" s="15">
        <f t="shared" si="870"/>
        <v>5</v>
      </c>
      <c r="Y766" s="15">
        <f t="shared" si="870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710:W710"/>
    <mergeCell ref="V711:W711"/>
    <mergeCell ref="V733:W733"/>
    <mergeCell ref="V734:W734"/>
    <mergeCell ref="V756:W756"/>
    <mergeCell ref="V757:W757"/>
    <mergeCell ref="G1:H1"/>
    <mergeCell ref="I1:J1"/>
    <mergeCell ref="V596:W596"/>
    <mergeCell ref="V618:W618"/>
    <mergeCell ref="V619:W619"/>
    <mergeCell ref="V641:W641"/>
    <mergeCell ref="V642:W642"/>
    <mergeCell ref="V664:W664"/>
    <mergeCell ref="V665:W665"/>
    <mergeCell ref="V687:W687"/>
    <mergeCell ref="V688:W688"/>
    <mergeCell ref="V503:W503"/>
    <mergeCell ref="V504:W504"/>
    <mergeCell ref="V526:W526"/>
    <mergeCell ref="V527:W527"/>
    <mergeCell ref="V549:W549"/>
    <mergeCell ref="V550:W550"/>
    <mergeCell ref="V572:W572"/>
    <mergeCell ref="V573:W573"/>
    <mergeCell ref="V595:W595"/>
    <mergeCell ref="V389:W389"/>
    <mergeCell ref="V411:W411"/>
    <mergeCell ref="V412:W412"/>
    <mergeCell ref="V434:W434"/>
    <mergeCell ref="V435:W435"/>
    <mergeCell ref="V457:W457"/>
    <mergeCell ref="V458:W458"/>
    <mergeCell ref="V480:W480"/>
    <mergeCell ref="V481:W481"/>
    <mergeCell ref="V296:W296"/>
    <mergeCell ref="V297:W297"/>
    <mergeCell ref="V319:W319"/>
    <mergeCell ref="V320:W320"/>
    <mergeCell ref="V342:W342"/>
    <mergeCell ref="V343:W343"/>
    <mergeCell ref="V365:W365"/>
    <mergeCell ref="V366:W366"/>
    <mergeCell ref="V388:W388"/>
    <mergeCell ref="V182:W182"/>
    <mergeCell ref="V204:W204"/>
    <mergeCell ref="V205:W205"/>
    <mergeCell ref="V227:W227"/>
    <mergeCell ref="V228:W228"/>
    <mergeCell ref="V250:W250"/>
    <mergeCell ref="V251:W251"/>
    <mergeCell ref="V273:W273"/>
    <mergeCell ref="V274:W274"/>
    <mergeCell ref="V89:W89"/>
    <mergeCell ref="V90:W90"/>
    <mergeCell ref="V112:W112"/>
    <mergeCell ref="V113:W113"/>
    <mergeCell ref="V135:W135"/>
    <mergeCell ref="V136:W136"/>
    <mergeCell ref="V158:W158"/>
    <mergeCell ref="V159:W159"/>
    <mergeCell ref="V181:W181"/>
    <mergeCell ref="H83:U85"/>
    <mergeCell ref="Z60:AA60"/>
    <mergeCell ref="Z61:AA61"/>
    <mergeCell ref="Z62:AA62"/>
    <mergeCell ref="Z63:AA63"/>
    <mergeCell ref="Z64:AA64"/>
    <mergeCell ref="N50:P50"/>
    <mergeCell ref="N51:P51"/>
    <mergeCell ref="N52:P52"/>
    <mergeCell ref="N53:P53"/>
    <mergeCell ref="N54:P54"/>
    <mergeCell ref="N61:P61"/>
    <mergeCell ref="N62:P62"/>
    <mergeCell ref="N63:P63"/>
    <mergeCell ref="N64:P64"/>
    <mergeCell ref="N55:P55"/>
    <mergeCell ref="N56:P56"/>
    <mergeCell ref="N57:P57"/>
    <mergeCell ref="N58:P58"/>
    <mergeCell ref="N76:P76"/>
    <mergeCell ref="N67:P67"/>
    <mergeCell ref="N68:P68"/>
    <mergeCell ref="V61:Y61"/>
    <mergeCell ref="Z53:AA53"/>
    <mergeCell ref="N2:Y4"/>
    <mergeCell ref="H43:U45"/>
    <mergeCell ref="C47:E47"/>
    <mergeCell ref="J47:Q47"/>
    <mergeCell ref="V47:AB47"/>
    <mergeCell ref="V60:Y60"/>
    <mergeCell ref="Z58:AA58"/>
    <mergeCell ref="Z55:AA55"/>
    <mergeCell ref="Z56:AA56"/>
    <mergeCell ref="Z57:AA57"/>
    <mergeCell ref="N59:P59"/>
    <mergeCell ref="V49:Y49"/>
    <mergeCell ref="V50:Y50"/>
    <mergeCell ref="V51:Y51"/>
    <mergeCell ref="V52:Y52"/>
    <mergeCell ref="V53:Y53"/>
    <mergeCell ref="V54:Y54"/>
    <mergeCell ref="V55:Y55"/>
    <mergeCell ref="V56:Y56"/>
    <mergeCell ref="V57:Y57"/>
    <mergeCell ref="Z49:AA49"/>
    <mergeCell ref="Z50:AA50"/>
    <mergeCell ref="Z51:AA51"/>
    <mergeCell ref="Z52:AA52"/>
    <mergeCell ref="Z54:AA54"/>
    <mergeCell ref="Z59:AA59"/>
    <mergeCell ref="V58:Y58"/>
    <mergeCell ref="V59:Y59"/>
    <mergeCell ref="Z65:AA65"/>
    <mergeCell ref="V62:Y62"/>
    <mergeCell ref="V63:Y63"/>
    <mergeCell ref="Z66:AA66"/>
    <mergeCell ref="Z67:AA67"/>
    <mergeCell ref="Z68:AA68"/>
    <mergeCell ref="Z69:AA69"/>
    <mergeCell ref="N71:P71"/>
    <mergeCell ref="N72:P72"/>
    <mergeCell ref="N65:P65"/>
    <mergeCell ref="V79:Y79"/>
    <mergeCell ref="V76:Y76"/>
    <mergeCell ref="V77:Y77"/>
    <mergeCell ref="V78:Y78"/>
    <mergeCell ref="V73:Y73"/>
    <mergeCell ref="V74:Y74"/>
    <mergeCell ref="V75:Y75"/>
    <mergeCell ref="Z73:AA73"/>
    <mergeCell ref="V70:Y70"/>
    <mergeCell ref="V71:Y71"/>
    <mergeCell ref="V72:Y72"/>
    <mergeCell ref="Z72:AA72"/>
    <mergeCell ref="Z78:AA78"/>
    <mergeCell ref="Z79:AA79"/>
    <mergeCell ref="Z70:AA70"/>
    <mergeCell ref="Z71:AA71"/>
    <mergeCell ref="Z74:AA74"/>
    <mergeCell ref="Z75:AA75"/>
    <mergeCell ref="Z76:AA76"/>
    <mergeCell ref="Z77:AA77"/>
    <mergeCell ref="G734:J734"/>
    <mergeCell ref="L734:N734"/>
    <mergeCell ref="O734:P734"/>
    <mergeCell ref="Q734:T734"/>
    <mergeCell ref="F746:G747"/>
    <mergeCell ref="H746:K746"/>
    <mergeCell ref="V64:Y64"/>
    <mergeCell ref="V65:Y65"/>
    <mergeCell ref="V66:Y66"/>
    <mergeCell ref="N79:P79"/>
    <mergeCell ref="N78:P78"/>
    <mergeCell ref="V67:Y67"/>
    <mergeCell ref="V68:Y68"/>
    <mergeCell ref="V69:Y69"/>
    <mergeCell ref="J78:M78"/>
    <mergeCell ref="J79:M79"/>
    <mergeCell ref="J68:M68"/>
    <mergeCell ref="J69:M69"/>
    <mergeCell ref="J70:M70"/>
    <mergeCell ref="J71:M71"/>
    <mergeCell ref="J72:M72"/>
    <mergeCell ref="J73:M73"/>
    <mergeCell ref="N69:P69"/>
    <mergeCell ref="N70:P70"/>
    <mergeCell ref="M746:N746"/>
    <mergeCell ref="P746:T746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H747:K747"/>
    <mergeCell ref="M747:N747"/>
    <mergeCell ref="P770:T770"/>
    <mergeCell ref="H771:I771"/>
    <mergeCell ref="P747:T747"/>
    <mergeCell ref="H748:I748"/>
    <mergeCell ref="H749:I749"/>
    <mergeCell ref="G756:J756"/>
    <mergeCell ref="L756:N756"/>
    <mergeCell ref="O756:P756"/>
    <mergeCell ref="Q756:T756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G89:J89"/>
    <mergeCell ref="L89:N89"/>
    <mergeCell ref="O89:P89"/>
    <mergeCell ref="Q89:T89"/>
    <mergeCell ref="P103:T103"/>
    <mergeCell ref="H104:I104"/>
    <mergeCell ref="H105:I105"/>
    <mergeCell ref="J60:M60"/>
    <mergeCell ref="J61:M61"/>
    <mergeCell ref="J74:M74"/>
    <mergeCell ref="J75:M75"/>
    <mergeCell ref="J76:M76"/>
    <mergeCell ref="J77:M77"/>
    <mergeCell ref="J62:M62"/>
    <mergeCell ref="J63:M63"/>
    <mergeCell ref="J64:M64"/>
    <mergeCell ref="J65:M65"/>
    <mergeCell ref="J66:M66"/>
    <mergeCell ref="J67:M67"/>
    <mergeCell ref="N66:P66"/>
    <mergeCell ref="N77:P77"/>
    <mergeCell ref="N73:P73"/>
    <mergeCell ref="N74:P74"/>
    <mergeCell ref="N75:P75"/>
    <mergeCell ref="J49:M49"/>
    <mergeCell ref="J50:M50"/>
    <mergeCell ref="J51:M51"/>
    <mergeCell ref="J52:M52"/>
    <mergeCell ref="J53:M53"/>
    <mergeCell ref="J54:M54"/>
    <mergeCell ref="J55:M55"/>
    <mergeCell ref="N60:P60"/>
    <mergeCell ref="N49:P49"/>
    <mergeCell ref="J56:M56"/>
    <mergeCell ref="J57:M57"/>
    <mergeCell ref="J58:M58"/>
    <mergeCell ref="J59:M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2626-2890-44E5-91B7-1DE58D011AB2}">
  <sheetPr codeName="Feuil10"/>
  <dimension ref="B1:AR778"/>
  <sheetViews>
    <sheetView showGridLines="0" zoomScale="60" zoomScaleNormal="60" workbookViewId="0">
      <selection activeCell="C15" sqref="C15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119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45052</v>
      </c>
      <c r="E3" s="21"/>
      <c r="F3" s="189" t="s">
        <v>106</v>
      </c>
      <c r="G3" s="203">
        <v>132</v>
      </c>
      <c r="H3" s="205">
        <v>72.3</v>
      </c>
      <c r="I3" s="203"/>
      <c r="J3" s="205"/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128</v>
      </c>
      <c r="H4" s="187">
        <v>70</v>
      </c>
      <c r="I4" s="193"/>
      <c r="J4" s="187"/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/>
      <c r="H5" s="188"/>
      <c r="I5" s="204"/>
      <c r="J5" s="1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/>
      <c r="H6" s="187"/>
      <c r="I6" s="193"/>
      <c r="J6" s="18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4</v>
      </c>
      <c r="M9" s="36">
        <v>4</v>
      </c>
      <c r="N9" s="36">
        <v>3</v>
      </c>
      <c r="O9" s="37">
        <v>5</v>
      </c>
      <c r="P9" s="38">
        <f>SUM(G9:O9)</f>
        <v>36</v>
      </c>
      <c r="Q9" s="39">
        <v>4</v>
      </c>
      <c r="R9" s="36">
        <v>4</v>
      </c>
      <c r="S9" s="36">
        <v>5</v>
      </c>
      <c r="T9" s="36">
        <v>4</v>
      </c>
      <c r="U9" s="36">
        <v>4</v>
      </c>
      <c r="V9" s="36">
        <v>3</v>
      </c>
      <c r="W9" s="36">
        <v>5</v>
      </c>
      <c r="X9" s="36">
        <v>4</v>
      </c>
      <c r="Y9" s="37">
        <v>3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9</v>
      </c>
      <c r="H10" s="45">
        <v>13</v>
      </c>
      <c r="I10" s="45">
        <v>5</v>
      </c>
      <c r="J10" s="45">
        <v>7</v>
      </c>
      <c r="K10" s="45">
        <v>17</v>
      </c>
      <c r="L10" s="45">
        <v>3</v>
      </c>
      <c r="M10" s="45">
        <v>1</v>
      </c>
      <c r="N10" s="45">
        <v>15</v>
      </c>
      <c r="O10" s="46">
        <v>11</v>
      </c>
      <c r="P10" s="47"/>
      <c r="Q10" s="48">
        <v>8</v>
      </c>
      <c r="R10" s="45">
        <v>4</v>
      </c>
      <c r="S10" s="45">
        <v>18</v>
      </c>
      <c r="T10" s="45">
        <v>2</v>
      </c>
      <c r="U10" s="45">
        <v>16</v>
      </c>
      <c r="V10" s="45">
        <v>12</v>
      </c>
      <c r="W10" s="45">
        <v>10</v>
      </c>
      <c r="X10" s="45">
        <v>6</v>
      </c>
      <c r="Y10" s="46">
        <v>14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 t="s">
        <v>104</v>
      </c>
      <c r="D11" s="8" t="s">
        <v>103</v>
      </c>
      <c r="E11" s="51">
        <v>35.799999999999997</v>
      </c>
      <c r="F11" s="52"/>
      <c r="G11" s="53">
        <v>8</v>
      </c>
      <c r="H11" s="54">
        <v>9</v>
      </c>
      <c r="I11" s="54">
        <v>7</v>
      </c>
      <c r="J11" s="54">
        <v>7</v>
      </c>
      <c r="K11" s="54">
        <v>4</v>
      </c>
      <c r="L11" s="54">
        <v>8</v>
      </c>
      <c r="M11" s="54">
        <v>7</v>
      </c>
      <c r="N11" s="54">
        <v>4</v>
      </c>
      <c r="O11" s="55">
        <v>10</v>
      </c>
      <c r="P11" s="56">
        <f t="shared" ref="P11:P23" si="0">SUM(G11:O11)</f>
        <v>64</v>
      </c>
      <c r="Q11" s="57">
        <v>7</v>
      </c>
      <c r="R11" s="54">
        <v>7</v>
      </c>
      <c r="S11" s="54">
        <v>8</v>
      </c>
      <c r="T11" s="54">
        <v>6</v>
      </c>
      <c r="U11" s="54">
        <v>8</v>
      </c>
      <c r="V11" s="54">
        <v>6</v>
      </c>
      <c r="W11" s="54">
        <v>7</v>
      </c>
      <c r="X11" s="54">
        <v>7</v>
      </c>
      <c r="Y11" s="55">
        <v>5</v>
      </c>
      <c r="Z11" s="58">
        <f t="shared" ref="Z11:Z23" si="1">SUM(Q11:Y11)</f>
        <v>61</v>
      </c>
      <c r="AA11" s="59">
        <f t="shared" ref="AA11:AA40" si="2">SUM(P11+Z11)</f>
        <v>125</v>
      </c>
      <c r="AB11" s="199" t="s">
        <v>105</v>
      </c>
      <c r="AC11" s="200" t="s">
        <v>95</v>
      </c>
      <c r="AD11" s="2"/>
      <c r="AE11" s="60">
        <f>$AA$97</f>
        <v>24</v>
      </c>
      <c r="AF11" s="60">
        <f>RANK(AE11,AE$11:AE$40,0)+COUNTIF(AE11:$AE$11,AE11)-1</f>
        <v>10</v>
      </c>
      <c r="AG11" s="60">
        <f>RANK(AE11,AE$11:AE$40,0)</f>
        <v>10</v>
      </c>
      <c r="AH11" s="60">
        <f>IF(ISBLANK($C11),0,1)*INDEX('Allocation Points'!$B$3:$AG$32,AG11,COUNTIF(AG$11:AG$40,AG11)+2)</f>
        <v>5</v>
      </c>
      <c r="AI11" s="68"/>
      <c r="AJ11" s="60">
        <f>AA98</f>
        <v>2</v>
      </c>
      <c r="AK11" s="60">
        <f>RANK(AJ11,AJ$11:AJ$40,0)+COUNTIF(AJ11:$AJ$11,AJ11)-1</f>
        <v>11</v>
      </c>
      <c r="AL11" s="60">
        <f>RANK(AJ11,AJ$11:AJ$40,0)</f>
        <v>11</v>
      </c>
      <c r="AM11" s="60">
        <f>IF(ISBLANK($C11),0,1)*INDEX('Allocation Points'!$B$3:$AG$32,AL11,COUNTIF(AL$11:AL$40,AL11)+2)</f>
        <v>3</v>
      </c>
      <c r="AN11" s="68"/>
      <c r="AO11" s="60">
        <f>AA96</f>
        <v>125</v>
      </c>
      <c r="AP11" s="60">
        <f>RANK(AO11,AO$11:AO$40,1)+COUNTIF(AO11:$AO$11,AO11)-1</f>
        <v>11</v>
      </c>
      <c r="AQ11" s="60">
        <f>RANK(AO11,AO$11:AO$40,1)</f>
        <v>11</v>
      </c>
      <c r="AR11" s="60">
        <f>IF(ISBLANK($C11),0,1)*INDEX('Allocation Points'!$B$3:$AG$32,AQ11,COUNTIF(AQ$11:AQ$40,AQ11)+2)</f>
        <v>4</v>
      </c>
    </row>
    <row r="12" spans="2:44" x14ac:dyDescent="0.25">
      <c r="B12" s="61">
        <v>2</v>
      </c>
      <c r="C12" s="7" t="s">
        <v>116</v>
      </c>
      <c r="D12" s="9" t="s">
        <v>117</v>
      </c>
      <c r="E12" s="51">
        <v>20.100000000000001</v>
      </c>
      <c r="F12" s="52"/>
      <c r="G12" s="53">
        <v>5</v>
      </c>
      <c r="H12" s="54">
        <v>6</v>
      </c>
      <c r="I12" s="54">
        <v>6</v>
      </c>
      <c r="J12" s="54">
        <v>6</v>
      </c>
      <c r="K12" s="54">
        <v>4</v>
      </c>
      <c r="L12" s="54">
        <v>5</v>
      </c>
      <c r="M12" s="54">
        <v>5</v>
      </c>
      <c r="N12" s="54">
        <v>4</v>
      </c>
      <c r="O12" s="55">
        <v>6</v>
      </c>
      <c r="P12" s="56">
        <f t="shared" si="0"/>
        <v>47</v>
      </c>
      <c r="Q12" s="57">
        <v>5</v>
      </c>
      <c r="R12" s="54">
        <v>5</v>
      </c>
      <c r="S12" s="54">
        <v>6</v>
      </c>
      <c r="T12" s="54">
        <v>6</v>
      </c>
      <c r="U12" s="54">
        <v>5</v>
      </c>
      <c r="V12" s="54">
        <v>4</v>
      </c>
      <c r="W12" s="54">
        <v>6</v>
      </c>
      <c r="X12" s="54">
        <v>5</v>
      </c>
      <c r="Y12" s="55">
        <v>5</v>
      </c>
      <c r="Z12" s="62">
        <f t="shared" si="1"/>
        <v>47</v>
      </c>
      <c r="AA12" s="63">
        <f t="shared" si="2"/>
        <v>94</v>
      </c>
      <c r="AB12" s="201" t="s">
        <v>105</v>
      </c>
      <c r="AC12" s="202" t="s">
        <v>95</v>
      </c>
      <c r="AE12" s="64">
        <f>$AA$120</f>
        <v>35</v>
      </c>
      <c r="AF12" s="4">
        <f>RANK(AE12,AE$11:AE$40,0)+COUNTIF(AE$11:$AE12,AE12)-1</f>
        <v>2</v>
      </c>
      <c r="AG12" s="4">
        <f t="shared" ref="AG12:AG40" si="3">RANK(AE12,AE$11:AE$40,0)</f>
        <v>2</v>
      </c>
      <c r="AH12" s="4">
        <f>IF(ISBLANK($C12),0,1)*INDEX('Allocation Points'!$B$3:$AG$32,AG12,COUNTIF(AG$11:AG$40,AG12)+2)</f>
        <v>22</v>
      </c>
      <c r="AI12" s="68"/>
      <c r="AJ12" s="64">
        <f>AA121</f>
        <v>14</v>
      </c>
      <c r="AK12" s="4">
        <f>RANK(AJ12,AJ$11:AJ$40,0)+COUNTIF(AJ$11:$AJ12,AJ12)-1</f>
        <v>4</v>
      </c>
      <c r="AL12" s="4">
        <f t="shared" ref="AL12:AL40" si="4">RANK(AJ12,AJ$11:AJ$40,0)</f>
        <v>4</v>
      </c>
      <c r="AM12" s="4">
        <f>IF(ISBLANK($C12),0,1)*INDEX('Allocation Points'!$B$3:$AG$32,AL12,COUNTIF(AL$11:AL$40,AL12)+2)</f>
        <v>12</v>
      </c>
      <c r="AN12" s="68"/>
      <c r="AO12" s="64">
        <f>AA119</f>
        <v>94</v>
      </c>
      <c r="AP12" s="4">
        <f>RANK(AO12,AO$11:AO$40,1)+COUNTIF(AO$11:$AO12,AO12)-1</f>
        <v>2</v>
      </c>
      <c r="AQ12" s="4">
        <f t="shared" ref="AQ12:AQ40" si="5">RANK(AO12,AO$11:AO$40,1)</f>
        <v>2</v>
      </c>
      <c r="AR12" s="4">
        <f>IF(ISBLANK($C12),0,1)*INDEX('Allocation Points'!$B$3:$AG$32,AQ12,COUNTIF(AQ$11:AQ$40,AQ12)+2)</f>
        <v>20</v>
      </c>
    </row>
    <row r="13" spans="2:44" x14ac:dyDescent="0.25">
      <c r="B13" s="61">
        <v>3</v>
      </c>
      <c r="C13" s="7" t="s">
        <v>56</v>
      </c>
      <c r="D13" s="10" t="s">
        <v>57</v>
      </c>
      <c r="E13" s="51">
        <v>45.5</v>
      </c>
      <c r="F13" s="52"/>
      <c r="G13" s="53">
        <v>8</v>
      </c>
      <c r="H13" s="54">
        <v>5</v>
      </c>
      <c r="I13" s="54">
        <v>9</v>
      </c>
      <c r="J13" s="54">
        <v>6</v>
      </c>
      <c r="K13" s="54">
        <v>3</v>
      </c>
      <c r="L13" s="54">
        <v>6</v>
      </c>
      <c r="M13" s="54">
        <v>7</v>
      </c>
      <c r="N13" s="54">
        <v>4</v>
      </c>
      <c r="O13" s="55">
        <v>7</v>
      </c>
      <c r="P13" s="56">
        <f t="shared" si="0"/>
        <v>55</v>
      </c>
      <c r="Q13" s="57">
        <v>8</v>
      </c>
      <c r="R13" s="54">
        <v>6</v>
      </c>
      <c r="S13" s="54">
        <v>9</v>
      </c>
      <c r="T13" s="54">
        <v>6</v>
      </c>
      <c r="U13" s="54">
        <v>8</v>
      </c>
      <c r="V13" s="54">
        <v>6</v>
      </c>
      <c r="W13" s="54">
        <v>8</v>
      </c>
      <c r="X13" s="54">
        <v>5</v>
      </c>
      <c r="Y13" s="55">
        <v>4</v>
      </c>
      <c r="Z13" s="62">
        <f t="shared" si="1"/>
        <v>60</v>
      </c>
      <c r="AA13" s="63">
        <f t="shared" si="2"/>
        <v>115</v>
      </c>
      <c r="AB13" s="201" t="s">
        <v>105</v>
      </c>
      <c r="AC13" s="202" t="s">
        <v>95</v>
      </c>
      <c r="AD13" s="2"/>
      <c r="AE13" s="64">
        <f>$AA$143</f>
        <v>43</v>
      </c>
      <c r="AF13" s="4">
        <f>RANK(AE13,AE$11:AE$40,0)+COUNTIF(AE$11:$AE13,AE13)-1</f>
        <v>1</v>
      </c>
      <c r="AG13" s="4">
        <f t="shared" si="3"/>
        <v>1</v>
      </c>
      <c r="AH13" s="4">
        <f>IF(ISBLANK($C13),0,1)*INDEX('Allocation Points'!$B$3:$AG$32,AG13,COUNTIF(AG$11:AG$40,AG13)+2)</f>
        <v>30</v>
      </c>
      <c r="AI13" s="68"/>
      <c r="AJ13" s="64">
        <f>AA144</f>
        <v>6</v>
      </c>
      <c r="AK13" s="4">
        <f>RANK(AJ13,AJ$11:AJ$40,0)+COUNTIF(AJ$11:$AJ13,AJ13)-1</f>
        <v>9</v>
      </c>
      <c r="AL13" s="4">
        <f t="shared" si="4"/>
        <v>9</v>
      </c>
      <c r="AM13" s="4">
        <f>IF(ISBLANK($C13),0,1)*INDEX('Allocation Points'!$B$3:$AG$32,AL13,COUNTIF(AL$11:AL$40,AL13)+2)</f>
        <v>6</v>
      </c>
      <c r="AN13" s="68"/>
      <c r="AO13" s="64">
        <f>AA142</f>
        <v>115</v>
      </c>
      <c r="AP13" s="4">
        <f>RANK(AO13,AO$11:AO$40,1)+COUNTIF(AO$11:$AO13,AO13)-1</f>
        <v>10</v>
      </c>
      <c r="AQ13" s="4">
        <f t="shared" si="5"/>
        <v>10</v>
      </c>
      <c r="AR13" s="4">
        <f>IF(ISBLANK($C13),0,1)*INDEX('Allocation Points'!$B$3:$AG$32,AQ13,COUNTIF(AQ$11:AQ$40,AQ13)+2)</f>
        <v>5</v>
      </c>
    </row>
    <row r="14" spans="2:44" x14ac:dyDescent="0.25">
      <c r="B14" s="61">
        <v>4</v>
      </c>
      <c r="C14" s="11" t="s">
        <v>58</v>
      </c>
      <c r="D14" s="12" t="s">
        <v>59</v>
      </c>
      <c r="E14" s="51">
        <v>8.1</v>
      </c>
      <c r="F14" s="52"/>
      <c r="G14" s="53">
        <v>3</v>
      </c>
      <c r="H14" s="54">
        <v>5</v>
      </c>
      <c r="I14" s="54">
        <v>6</v>
      </c>
      <c r="J14" s="54">
        <v>5</v>
      </c>
      <c r="K14" s="54">
        <v>3</v>
      </c>
      <c r="L14" s="54">
        <v>4</v>
      </c>
      <c r="M14" s="54">
        <v>5</v>
      </c>
      <c r="N14" s="54">
        <v>3</v>
      </c>
      <c r="O14" s="55">
        <v>7</v>
      </c>
      <c r="P14" s="56">
        <f t="shared" si="0"/>
        <v>41</v>
      </c>
      <c r="Q14" s="57">
        <v>6</v>
      </c>
      <c r="R14" s="54">
        <v>10</v>
      </c>
      <c r="S14" s="54">
        <v>8</v>
      </c>
      <c r="T14" s="54">
        <v>5</v>
      </c>
      <c r="U14" s="54">
        <v>5</v>
      </c>
      <c r="V14" s="54">
        <v>7</v>
      </c>
      <c r="W14" s="54">
        <v>6</v>
      </c>
      <c r="X14" s="54">
        <v>5</v>
      </c>
      <c r="Y14" s="55">
        <v>3</v>
      </c>
      <c r="Z14" s="62">
        <f t="shared" si="1"/>
        <v>55</v>
      </c>
      <c r="AA14" s="63">
        <f t="shared" si="2"/>
        <v>96</v>
      </c>
      <c r="AB14" s="201" t="s">
        <v>115</v>
      </c>
      <c r="AC14" s="202" t="s">
        <v>95</v>
      </c>
      <c r="AE14" s="64">
        <f>$AA$166</f>
        <v>28</v>
      </c>
      <c r="AF14" s="4">
        <f>RANK(AE14,AE$11:AE$40,0)+COUNTIF(AE$11:$AE14,AE14)-1</f>
        <v>8</v>
      </c>
      <c r="AG14" s="4">
        <f t="shared" si="3"/>
        <v>8</v>
      </c>
      <c r="AH14" s="4">
        <f>IF(ISBLANK($C14),0,1)*INDEX('Allocation Points'!$B$3:$AG$32,AG14,COUNTIF(AG$11:AG$40,AG14)+2)</f>
        <v>6</v>
      </c>
      <c r="AI14" s="68"/>
      <c r="AJ14" s="64">
        <f>AA167</f>
        <v>19</v>
      </c>
      <c r="AK14" s="4">
        <f>RANK(AJ14,AJ$11:AJ$40,0)+COUNTIF(AJ$11:$AJ14,AJ14)-1</f>
        <v>2</v>
      </c>
      <c r="AL14" s="4">
        <f t="shared" si="4"/>
        <v>2</v>
      </c>
      <c r="AM14" s="4">
        <f>IF(ISBLANK($C14),0,1)*INDEX('Allocation Points'!$B$3:$AG$32,AL14,COUNTIF(AL$11:AL$40,AL14)+2)</f>
        <v>25</v>
      </c>
      <c r="AN14" s="68"/>
      <c r="AO14" s="64">
        <f>AA165</f>
        <v>96</v>
      </c>
      <c r="AP14" s="4">
        <f>RANK(AO14,AO$11:AO$40,1)+COUNTIF(AO$11:$AO14,AO14)-1</f>
        <v>5</v>
      </c>
      <c r="AQ14" s="4">
        <f t="shared" si="5"/>
        <v>5</v>
      </c>
      <c r="AR14" s="4">
        <f>IF(ISBLANK($C14),0,1)*INDEX('Allocation Points'!$B$3:$AG$32,AQ14,COUNTIF(AQ$11:AQ$40,AQ14)+2)</f>
        <v>10</v>
      </c>
    </row>
    <row r="15" spans="2:44" x14ac:dyDescent="0.25">
      <c r="B15" s="61">
        <v>5</v>
      </c>
      <c r="C15" s="65" t="s">
        <v>102</v>
      </c>
      <c r="D15" s="9" t="s">
        <v>90</v>
      </c>
      <c r="E15" s="51">
        <v>24</v>
      </c>
      <c r="F15" s="52"/>
      <c r="G15" s="53">
        <v>7</v>
      </c>
      <c r="H15" s="54">
        <v>6</v>
      </c>
      <c r="I15" s="54">
        <v>7</v>
      </c>
      <c r="J15" s="54">
        <v>8</v>
      </c>
      <c r="K15" s="54">
        <v>4</v>
      </c>
      <c r="L15" s="54">
        <v>5</v>
      </c>
      <c r="M15" s="54">
        <v>6</v>
      </c>
      <c r="N15" s="54">
        <v>3</v>
      </c>
      <c r="O15" s="55">
        <v>5</v>
      </c>
      <c r="P15" s="56">
        <f t="shared" si="0"/>
        <v>51</v>
      </c>
      <c r="Q15" s="57">
        <v>6</v>
      </c>
      <c r="R15" s="54">
        <v>5</v>
      </c>
      <c r="S15" s="54">
        <v>8</v>
      </c>
      <c r="T15" s="54">
        <v>5</v>
      </c>
      <c r="U15" s="54">
        <v>7</v>
      </c>
      <c r="V15" s="54">
        <v>5</v>
      </c>
      <c r="W15" s="54">
        <v>6</v>
      </c>
      <c r="X15" s="54">
        <v>6</v>
      </c>
      <c r="Y15" s="55">
        <v>4</v>
      </c>
      <c r="Z15" s="62">
        <f t="shared" si="1"/>
        <v>52</v>
      </c>
      <c r="AA15" s="63">
        <f t="shared" si="2"/>
        <v>103</v>
      </c>
      <c r="AB15" s="201" t="s">
        <v>105</v>
      </c>
      <c r="AC15" s="202" t="s">
        <v>95</v>
      </c>
      <c r="AD15" s="2"/>
      <c r="AE15" s="64">
        <f>$AA$189</f>
        <v>30</v>
      </c>
      <c r="AF15" s="4">
        <f>RANK(AE15,AE$11:AE$40,0)+COUNTIF(AE$11:$AE15,AE15)-1</f>
        <v>7</v>
      </c>
      <c r="AG15" s="4">
        <f t="shared" si="3"/>
        <v>7</v>
      </c>
      <c r="AH15" s="4">
        <f>IF(ISBLANK($C15),0,1)*INDEX('Allocation Points'!$B$3:$AG$32,AG15,COUNTIF(AG$11:AG$40,AG15)+2)</f>
        <v>8</v>
      </c>
      <c r="AI15" s="68"/>
      <c r="AJ15" s="64">
        <f>AA190</f>
        <v>10</v>
      </c>
      <c r="AK15" s="4">
        <f>RANK(AJ15,AJ$11:AJ$40,0)+COUNTIF(AJ$11:$AJ15,AJ15)-1</f>
        <v>8</v>
      </c>
      <c r="AL15" s="4">
        <f t="shared" si="4"/>
        <v>8</v>
      </c>
      <c r="AM15" s="4">
        <f>IF(ISBLANK($C15),0,1)*INDEX('Allocation Points'!$B$3:$AG$32,AL15,COUNTIF(AL$11:AL$40,AL15)+2)</f>
        <v>7</v>
      </c>
      <c r="AN15" s="68"/>
      <c r="AO15" s="64">
        <f>AA188</f>
        <v>103</v>
      </c>
      <c r="AP15" s="4">
        <f>RANK(AO15,AO$11:AO$40,1)+COUNTIF(AO$11:$AO15,AO15)-1</f>
        <v>7</v>
      </c>
      <c r="AQ15" s="4">
        <f t="shared" si="5"/>
        <v>7</v>
      </c>
      <c r="AR15" s="4">
        <f>IF(ISBLANK($C15),0,1)*INDEX('Allocation Points'!$B$3:$AG$32,AQ15,COUNTIF(AQ$11:AQ$40,AQ15)+2)</f>
        <v>8</v>
      </c>
    </row>
    <row r="16" spans="2:44" x14ac:dyDescent="0.25">
      <c r="B16" s="61">
        <v>6</v>
      </c>
      <c r="C16" s="7" t="s">
        <v>60</v>
      </c>
      <c r="D16" s="9" t="s">
        <v>61</v>
      </c>
      <c r="E16" s="51">
        <v>8.6</v>
      </c>
      <c r="F16" s="52"/>
      <c r="G16" s="53">
        <v>5</v>
      </c>
      <c r="H16" s="54">
        <v>5</v>
      </c>
      <c r="I16" s="54">
        <v>5</v>
      </c>
      <c r="J16" s="54">
        <v>3</v>
      </c>
      <c r="K16" s="54">
        <v>3</v>
      </c>
      <c r="L16" s="54">
        <v>4</v>
      </c>
      <c r="M16" s="54">
        <v>6</v>
      </c>
      <c r="N16" s="54">
        <v>3</v>
      </c>
      <c r="O16" s="55">
        <v>5</v>
      </c>
      <c r="P16" s="56">
        <f t="shared" si="0"/>
        <v>39</v>
      </c>
      <c r="Q16" s="57">
        <v>6</v>
      </c>
      <c r="R16" s="54">
        <v>5</v>
      </c>
      <c r="S16" s="54">
        <v>5</v>
      </c>
      <c r="T16" s="54">
        <v>4</v>
      </c>
      <c r="U16" s="54">
        <v>5</v>
      </c>
      <c r="V16" s="54">
        <v>3</v>
      </c>
      <c r="W16" s="54">
        <v>7</v>
      </c>
      <c r="X16" s="54">
        <v>5</v>
      </c>
      <c r="Y16" s="55">
        <v>4</v>
      </c>
      <c r="Z16" s="62">
        <f t="shared" si="1"/>
        <v>44</v>
      </c>
      <c r="AA16" s="63">
        <f t="shared" si="2"/>
        <v>83</v>
      </c>
      <c r="AB16" s="201" t="s">
        <v>115</v>
      </c>
      <c r="AC16" s="202" t="s">
        <v>95</v>
      </c>
      <c r="AE16" s="64">
        <f>$AA$212</f>
        <v>35</v>
      </c>
      <c r="AF16" s="4">
        <f>RANK(AE16,AE$11:AE$40,0)+COUNTIF(AE$11:$AE16,AE16)-1</f>
        <v>3</v>
      </c>
      <c r="AG16" s="4">
        <f t="shared" si="3"/>
        <v>2</v>
      </c>
      <c r="AH16" s="4">
        <f>IF(ISBLANK($C16),0,1)*INDEX('Allocation Points'!$B$3:$AG$32,AG16,COUNTIF(AG$11:AG$40,AG16)+2)</f>
        <v>22</v>
      </c>
      <c r="AI16" s="68"/>
      <c r="AJ16" s="64">
        <f>AA213</f>
        <v>25</v>
      </c>
      <c r="AK16" s="4">
        <f>RANK(AJ16,AJ$11:AJ$40,0)+COUNTIF(AJ$11:$AJ16,AJ16)-1</f>
        <v>1</v>
      </c>
      <c r="AL16" s="4">
        <f t="shared" si="4"/>
        <v>1</v>
      </c>
      <c r="AM16" s="4">
        <f>IF(ISBLANK($C16),0,1)*INDEX('Allocation Points'!$B$3:$AG$32,AL16,COUNTIF(AL$11:AL$40,AL16)+2)</f>
        <v>30</v>
      </c>
      <c r="AN16" s="68"/>
      <c r="AO16" s="64">
        <f>AA211</f>
        <v>83</v>
      </c>
      <c r="AP16" s="4">
        <f>RANK(AO16,AO$11:AO$40,1)+COUNTIF(AO$11:$AO16,AO16)-1</f>
        <v>1</v>
      </c>
      <c r="AQ16" s="4">
        <f t="shared" si="5"/>
        <v>1</v>
      </c>
      <c r="AR16" s="4">
        <f>IF(ISBLANK($C16),0,1)*INDEX('Allocation Points'!$B$3:$AG$32,AQ16,COUNTIF(AQ$11:AQ$40,AQ16)+2)</f>
        <v>30</v>
      </c>
    </row>
    <row r="17" spans="2:44" x14ac:dyDescent="0.25">
      <c r="B17" s="61">
        <v>7</v>
      </c>
      <c r="C17" s="7" t="s">
        <v>64</v>
      </c>
      <c r="D17" s="9" t="s">
        <v>65</v>
      </c>
      <c r="E17" s="51">
        <v>17.2</v>
      </c>
      <c r="F17" s="52"/>
      <c r="G17" s="53">
        <v>6</v>
      </c>
      <c r="H17" s="54">
        <v>6</v>
      </c>
      <c r="I17" s="54">
        <v>6</v>
      </c>
      <c r="J17" s="54">
        <v>4</v>
      </c>
      <c r="K17" s="54">
        <v>4</v>
      </c>
      <c r="L17" s="54">
        <v>5</v>
      </c>
      <c r="M17" s="54">
        <v>4</v>
      </c>
      <c r="N17" s="54">
        <v>4</v>
      </c>
      <c r="O17" s="55">
        <v>5</v>
      </c>
      <c r="P17" s="56">
        <f t="shared" si="0"/>
        <v>44</v>
      </c>
      <c r="Q17" s="57">
        <v>5</v>
      </c>
      <c r="R17" s="54">
        <v>6</v>
      </c>
      <c r="S17" s="54">
        <v>6</v>
      </c>
      <c r="T17" s="54">
        <v>6</v>
      </c>
      <c r="U17" s="54">
        <v>6</v>
      </c>
      <c r="V17" s="54">
        <v>4</v>
      </c>
      <c r="W17" s="54">
        <v>6</v>
      </c>
      <c r="X17" s="54">
        <v>6</v>
      </c>
      <c r="Y17" s="55">
        <v>5</v>
      </c>
      <c r="Z17" s="62">
        <f t="shared" si="1"/>
        <v>50</v>
      </c>
      <c r="AA17" s="63">
        <f t="shared" si="2"/>
        <v>94</v>
      </c>
      <c r="AB17" s="201" t="s">
        <v>105</v>
      </c>
      <c r="AC17" s="202" t="s">
        <v>95</v>
      </c>
      <c r="AD17" s="2"/>
      <c r="AE17" s="64">
        <f>$AA$235</f>
        <v>31</v>
      </c>
      <c r="AF17" s="4">
        <f>RANK(AE17,AE$11:AE$40,0)+COUNTIF(AE$11:$AE17,AE17)-1</f>
        <v>6</v>
      </c>
      <c r="AG17" s="4">
        <f t="shared" si="3"/>
        <v>6</v>
      </c>
      <c r="AH17" s="4">
        <f>IF(ISBLANK($C17),0,1)*INDEX('Allocation Points'!$B$3:$AG$32,AG17,COUNTIF(AG$11:AG$40,AG17)+2)</f>
        <v>9</v>
      </c>
      <c r="AI17" s="68"/>
      <c r="AJ17" s="64">
        <f>AA236</f>
        <v>14</v>
      </c>
      <c r="AK17" s="4">
        <f>RANK(AJ17,AJ$11:AJ$40,0)+COUNTIF(AJ$11:$AJ17,AJ17)-1</f>
        <v>5</v>
      </c>
      <c r="AL17" s="4">
        <f t="shared" si="4"/>
        <v>4</v>
      </c>
      <c r="AM17" s="4">
        <f>IF(ISBLANK($C17),0,1)*INDEX('Allocation Points'!$B$3:$AG$32,AL17,COUNTIF(AL$11:AL$40,AL17)+2)</f>
        <v>12</v>
      </c>
      <c r="AN17" s="68"/>
      <c r="AO17" s="64">
        <f>AA234</f>
        <v>94</v>
      </c>
      <c r="AP17" s="4">
        <f>RANK(AO17,AO$11:AO$40,1)+COUNTIF(AO$11:$AO17,AO17)-1</f>
        <v>3</v>
      </c>
      <c r="AQ17" s="4">
        <f t="shared" si="5"/>
        <v>2</v>
      </c>
      <c r="AR17" s="4">
        <f>IF(ISBLANK($C17),0,1)*INDEX('Allocation Points'!$B$3:$AG$32,AQ17,COUNTIF(AQ$11:AQ$40,AQ17)+2)</f>
        <v>20</v>
      </c>
    </row>
    <row r="18" spans="2:44" x14ac:dyDescent="0.25">
      <c r="B18" s="61">
        <v>8</v>
      </c>
      <c r="C18" s="7" t="s">
        <v>66</v>
      </c>
      <c r="D18" s="12" t="s">
        <v>67</v>
      </c>
      <c r="E18" s="51">
        <v>24.1</v>
      </c>
      <c r="F18" s="52"/>
      <c r="G18" s="53">
        <v>6</v>
      </c>
      <c r="H18" s="54">
        <v>6</v>
      </c>
      <c r="I18" s="54">
        <v>8</v>
      </c>
      <c r="J18" s="54">
        <v>5</v>
      </c>
      <c r="K18" s="54">
        <v>5</v>
      </c>
      <c r="L18" s="54">
        <v>5</v>
      </c>
      <c r="M18" s="54">
        <v>6</v>
      </c>
      <c r="N18" s="54">
        <v>5</v>
      </c>
      <c r="O18" s="55">
        <v>7</v>
      </c>
      <c r="P18" s="56">
        <f t="shared" si="0"/>
        <v>53</v>
      </c>
      <c r="Q18" s="57">
        <v>6</v>
      </c>
      <c r="R18" s="54">
        <v>7</v>
      </c>
      <c r="S18" s="54">
        <v>8</v>
      </c>
      <c r="T18" s="54">
        <v>6</v>
      </c>
      <c r="U18" s="54">
        <v>7</v>
      </c>
      <c r="V18" s="54">
        <v>4</v>
      </c>
      <c r="W18" s="54">
        <v>8</v>
      </c>
      <c r="X18" s="54">
        <v>7</v>
      </c>
      <c r="Y18" s="55">
        <v>5</v>
      </c>
      <c r="Z18" s="62">
        <f t="shared" si="1"/>
        <v>58</v>
      </c>
      <c r="AA18" s="63">
        <f t="shared" si="2"/>
        <v>111</v>
      </c>
      <c r="AB18" s="201" t="s">
        <v>105</v>
      </c>
      <c r="AC18" s="202" t="s">
        <v>95</v>
      </c>
      <c r="AE18" s="64">
        <f>$AA$258</f>
        <v>22</v>
      </c>
      <c r="AF18" s="4">
        <f>RANK(AE18,AE$11:AE$40,0)+COUNTIF(AE$11:$AE18,AE18)-1</f>
        <v>12</v>
      </c>
      <c r="AG18" s="4">
        <f t="shared" si="3"/>
        <v>12</v>
      </c>
      <c r="AH18" s="4">
        <f>IF(ISBLANK($C18),0,1)*INDEX('Allocation Points'!$B$3:$AG$32,AG18,COUNTIF(AG$11:AG$40,AG18)+2)</f>
        <v>3</v>
      </c>
      <c r="AI18" s="68"/>
      <c r="AJ18" s="64">
        <f>AA259</f>
        <v>3</v>
      </c>
      <c r="AK18" s="4">
        <f>RANK(AJ18,AJ$11:AJ$40,0)+COUNTIF(AJ$11:$AJ18,AJ18)-1</f>
        <v>10</v>
      </c>
      <c r="AL18" s="4">
        <f t="shared" si="4"/>
        <v>10</v>
      </c>
      <c r="AM18" s="4">
        <f>IF(ISBLANK($C18),0,1)*INDEX('Allocation Points'!$B$3:$AG$32,AL18,COUNTIF(AL$11:AL$40,AL18)+2)</f>
        <v>5</v>
      </c>
      <c r="AN18" s="68"/>
      <c r="AO18" s="64">
        <f>AA257</f>
        <v>111</v>
      </c>
      <c r="AP18" s="4">
        <f>RANK(AO18,AO$11:AO$40,1)+COUNTIF(AO$11:$AO18,AO18)-1</f>
        <v>9</v>
      </c>
      <c r="AQ18" s="4">
        <f t="shared" si="5"/>
        <v>9</v>
      </c>
      <c r="AR18" s="4">
        <f>IF(ISBLANK($C18),0,1)*INDEX('Allocation Points'!$B$3:$AG$32,AQ18,COUNTIF(AQ$11:AQ$40,AQ18)+2)</f>
        <v>6</v>
      </c>
    </row>
    <row r="19" spans="2:44" x14ac:dyDescent="0.25">
      <c r="B19" s="61">
        <v>9</v>
      </c>
      <c r="C19" s="7" t="s">
        <v>92</v>
      </c>
      <c r="D19" s="10" t="s">
        <v>93</v>
      </c>
      <c r="E19" s="51">
        <v>23.8</v>
      </c>
      <c r="F19" s="52"/>
      <c r="G19" s="53">
        <v>8</v>
      </c>
      <c r="H19" s="54">
        <v>10</v>
      </c>
      <c r="I19" s="54">
        <v>6</v>
      </c>
      <c r="J19" s="54">
        <v>10</v>
      </c>
      <c r="K19" s="54">
        <v>3</v>
      </c>
      <c r="L19" s="54">
        <v>5</v>
      </c>
      <c r="M19" s="54">
        <v>5</v>
      </c>
      <c r="N19" s="54">
        <v>3</v>
      </c>
      <c r="O19" s="55">
        <v>6</v>
      </c>
      <c r="P19" s="56">
        <f t="shared" si="0"/>
        <v>56</v>
      </c>
      <c r="Q19" s="57">
        <v>5</v>
      </c>
      <c r="R19" s="54">
        <v>5</v>
      </c>
      <c r="S19" s="54">
        <v>6</v>
      </c>
      <c r="T19" s="54">
        <v>5</v>
      </c>
      <c r="U19" s="54">
        <v>6</v>
      </c>
      <c r="V19" s="54">
        <v>5</v>
      </c>
      <c r="W19" s="54">
        <v>7</v>
      </c>
      <c r="X19" s="54">
        <v>6</v>
      </c>
      <c r="Y19" s="55">
        <v>4</v>
      </c>
      <c r="Z19" s="62">
        <f t="shared" si="1"/>
        <v>49</v>
      </c>
      <c r="AA19" s="63">
        <f t="shared" si="2"/>
        <v>105</v>
      </c>
      <c r="AB19" s="201" t="s">
        <v>105</v>
      </c>
      <c r="AC19" s="202" t="s">
        <v>95</v>
      </c>
      <c r="AE19" s="64">
        <f>$AA$281</f>
        <v>34</v>
      </c>
      <c r="AF19" s="4">
        <f>RANK(AE19,AE$11:AE$40,0)+COUNTIF(AE$11:$AE19,AE19)-1</f>
        <v>4</v>
      </c>
      <c r="AG19" s="4">
        <f t="shared" si="3"/>
        <v>4</v>
      </c>
      <c r="AH19" s="4">
        <f>IF(ISBLANK($C19),0,1)*INDEX('Allocation Points'!$B$3:$AG$32,AG19,COUNTIF(AG$11:AG$40,AG19)+2)</f>
        <v>15</v>
      </c>
      <c r="AI19" s="68"/>
      <c r="AJ19" s="64">
        <f>AA282</f>
        <v>13</v>
      </c>
      <c r="AK19" s="4">
        <f>RANK(AJ19,AJ$11:AJ$40,0)+COUNTIF(AJ$11:$AJ19,AJ19)-1</f>
        <v>6</v>
      </c>
      <c r="AL19" s="4">
        <f t="shared" si="4"/>
        <v>6</v>
      </c>
      <c r="AM19" s="4">
        <f>IF(ISBLANK($C19),0,1)*INDEX('Allocation Points'!$B$3:$AG$32,AL19,COUNTIF(AL$11:AL$40,AL19)+2)</f>
        <v>9</v>
      </c>
      <c r="AN19" s="68"/>
      <c r="AO19" s="64">
        <f>AA280</f>
        <v>105</v>
      </c>
      <c r="AP19" s="4">
        <f>RANK(AO19,AO$11:AO$40,1)+COUNTIF(AO$11:$AO19,AO19)-1</f>
        <v>8</v>
      </c>
      <c r="AQ19" s="4">
        <f t="shared" si="5"/>
        <v>8</v>
      </c>
      <c r="AR19" s="4">
        <f>IF(ISBLANK($C19),0,1)*INDEX('Allocation Points'!$B$3:$AG$32,AQ19,COUNTIF(AQ$11:AQ$40,AQ19)+2)</f>
        <v>7</v>
      </c>
    </row>
    <row r="20" spans="2:44" x14ac:dyDescent="0.25">
      <c r="B20" s="61">
        <v>10</v>
      </c>
      <c r="C20" s="11" t="s">
        <v>98</v>
      </c>
      <c r="D20" s="9" t="s">
        <v>97</v>
      </c>
      <c r="E20" s="51">
        <v>54</v>
      </c>
      <c r="F20" s="52"/>
      <c r="G20" s="53">
        <v>10</v>
      </c>
      <c r="H20" s="54">
        <v>6</v>
      </c>
      <c r="I20" s="54">
        <v>8</v>
      </c>
      <c r="J20" s="54">
        <v>9</v>
      </c>
      <c r="K20" s="54">
        <v>8</v>
      </c>
      <c r="L20" s="54">
        <v>8</v>
      </c>
      <c r="M20" s="54">
        <v>10</v>
      </c>
      <c r="N20" s="54">
        <v>5</v>
      </c>
      <c r="O20" s="55">
        <v>10</v>
      </c>
      <c r="P20" s="56">
        <f t="shared" si="0"/>
        <v>74</v>
      </c>
      <c r="Q20" s="57">
        <v>10</v>
      </c>
      <c r="R20" s="54">
        <v>8</v>
      </c>
      <c r="S20" s="54">
        <v>10</v>
      </c>
      <c r="T20" s="54">
        <v>7</v>
      </c>
      <c r="U20" s="54">
        <v>10</v>
      </c>
      <c r="V20" s="54">
        <v>6</v>
      </c>
      <c r="W20" s="54">
        <v>10</v>
      </c>
      <c r="X20" s="54">
        <v>10</v>
      </c>
      <c r="Y20" s="55">
        <v>3</v>
      </c>
      <c r="Z20" s="62">
        <f t="shared" si="1"/>
        <v>74</v>
      </c>
      <c r="AA20" s="63">
        <f t="shared" si="2"/>
        <v>148</v>
      </c>
      <c r="AB20" s="201" t="s">
        <v>105</v>
      </c>
      <c r="AC20" s="202" t="s">
        <v>95</v>
      </c>
      <c r="AD20" s="2"/>
      <c r="AE20" s="64">
        <f>$AA$304</f>
        <v>23</v>
      </c>
      <c r="AF20" s="4">
        <f>RANK(AE20,AE$11:AE$40,0)+COUNTIF(AE$11:$AE20,AE20)-1</f>
        <v>11</v>
      </c>
      <c r="AG20" s="4">
        <f t="shared" si="3"/>
        <v>11</v>
      </c>
      <c r="AH20" s="4">
        <f>IF(ISBLANK($C20),0,1)*INDEX('Allocation Points'!$B$3:$AG$32,AG20,COUNTIF(AG$11:AG$40,AG20)+2)</f>
        <v>4</v>
      </c>
      <c r="AI20" s="68"/>
      <c r="AJ20" s="64">
        <f>AA305</f>
        <v>2</v>
      </c>
      <c r="AK20" s="4">
        <f>RANK(AJ20,AJ$11:AJ$40,0)+COUNTIF(AJ$11:$AJ20,AJ20)-1</f>
        <v>12</v>
      </c>
      <c r="AL20" s="4">
        <f t="shared" si="4"/>
        <v>11</v>
      </c>
      <c r="AM20" s="4">
        <f>IF(ISBLANK($C20),0,1)*INDEX('Allocation Points'!$B$3:$AG$32,AL20,COUNTIF(AL$11:AL$40,AL20)+2)</f>
        <v>3</v>
      </c>
      <c r="AN20" s="68"/>
      <c r="AO20" s="64">
        <f>AA303</f>
        <v>148</v>
      </c>
      <c r="AP20" s="4">
        <f>RANK(AO20,AO$11:AO$40,1)+COUNTIF(AO$11:$AO20,AO20)-1</f>
        <v>12</v>
      </c>
      <c r="AQ20" s="4">
        <f t="shared" si="5"/>
        <v>12</v>
      </c>
      <c r="AR20" s="4">
        <f>IF(ISBLANK($C20),0,1)*INDEX('Allocation Points'!$B$3:$AG$32,AQ20,COUNTIF(AQ$11:AQ$40,AQ20)+2)</f>
        <v>3</v>
      </c>
    </row>
    <row r="21" spans="2:44" x14ac:dyDescent="0.25">
      <c r="B21" s="61">
        <v>11</v>
      </c>
      <c r="C21" s="66" t="s">
        <v>74</v>
      </c>
      <c r="D21" s="10" t="s">
        <v>59</v>
      </c>
      <c r="E21" s="51">
        <v>14.8</v>
      </c>
      <c r="F21" s="52"/>
      <c r="G21" s="53">
        <v>10</v>
      </c>
      <c r="H21" s="54">
        <v>4</v>
      </c>
      <c r="I21" s="54">
        <v>6</v>
      </c>
      <c r="J21" s="54">
        <v>6</v>
      </c>
      <c r="K21" s="54">
        <v>5</v>
      </c>
      <c r="L21" s="54">
        <v>4</v>
      </c>
      <c r="M21" s="54">
        <v>5</v>
      </c>
      <c r="N21" s="54">
        <v>4</v>
      </c>
      <c r="O21" s="55">
        <v>5</v>
      </c>
      <c r="P21" s="56">
        <f t="shared" si="0"/>
        <v>49</v>
      </c>
      <c r="Q21" s="57">
        <v>5</v>
      </c>
      <c r="R21" s="54">
        <v>5</v>
      </c>
      <c r="S21" s="54">
        <v>6</v>
      </c>
      <c r="T21" s="54">
        <v>5</v>
      </c>
      <c r="U21" s="54">
        <v>5</v>
      </c>
      <c r="V21" s="54">
        <v>4</v>
      </c>
      <c r="W21" s="54">
        <v>6</v>
      </c>
      <c r="X21" s="54">
        <v>5</v>
      </c>
      <c r="Y21" s="55">
        <v>4</v>
      </c>
      <c r="Z21" s="62">
        <f t="shared" si="1"/>
        <v>45</v>
      </c>
      <c r="AA21" s="63">
        <f t="shared" si="2"/>
        <v>94</v>
      </c>
      <c r="AB21" s="201" t="s">
        <v>105</v>
      </c>
      <c r="AC21" s="202" t="s">
        <v>95</v>
      </c>
      <c r="AE21" s="64">
        <f>$AA$327</f>
        <v>32</v>
      </c>
      <c r="AF21" s="4">
        <f>RANK(AE21,AE$11:AE$40,0)+COUNTIF(AE$11:$AE21,AE21)-1</f>
        <v>5</v>
      </c>
      <c r="AG21" s="4">
        <f t="shared" si="3"/>
        <v>5</v>
      </c>
      <c r="AH21" s="4">
        <f>IF(ISBLANK($C21),0,1)*INDEX('Allocation Points'!$B$3:$AG$32,AG21,COUNTIF(AG$11:AG$40,AG21)+2)</f>
        <v>10</v>
      </c>
      <c r="AI21" s="68"/>
      <c r="AJ21" s="64">
        <f>AA328</f>
        <v>18</v>
      </c>
      <c r="AK21" s="4">
        <f>RANK(AJ21,AJ$11:AJ$40,0)+COUNTIF(AJ$11:$AJ21,AJ21)-1</f>
        <v>3</v>
      </c>
      <c r="AL21" s="4">
        <f t="shared" si="4"/>
        <v>3</v>
      </c>
      <c r="AM21" s="4">
        <f>IF(ISBLANK($C21),0,1)*INDEX('Allocation Points'!$B$3:$AG$32,AL21,COUNTIF(AL$11:AL$40,AL21)+2)</f>
        <v>20</v>
      </c>
      <c r="AN21" s="68"/>
      <c r="AO21" s="64">
        <f>AA326</f>
        <v>94</v>
      </c>
      <c r="AP21" s="4">
        <f>RANK(AO21,AO$11:AO$40,1)+COUNTIF(AO$11:$AO21,AO21)-1</f>
        <v>4</v>
      </c>
      <c r="AQ21" s="4">
        <f t="shared" si="5"/>
        <v>2</v>
      </c>
      <c r="AR21" s="4">
        <f>IF(ISBLANK($C21),0,1)*INDEX('Allocation Points'!$B$3:$AG$32,AQ21,COUNTIF(AQ$11:AQ$40,AQ21)+2)</f>
        <v>20</v>
      </c>
    </row>
    <row r="22" spans="2:44" x14ac:dyDescent="0.25">
      <c r="B22" s="61">
        <v>12</v>
      </c>
      <c r="C22" s="65" t="s">
        <v>75</v>
      </c>
      <c r="D22" s="12" t="s">
        <v>76</v>
      </c>
      <c r="E22" s="51">
        <v>17.899999999999999</v>
      </c>
      <c r="F22" s="52"/>
      <c r="G22" s="53">
        <v>5</v>
      </c>
      <c r="H22" s="54">
        <v>7</v>
      </c>
      <c r="I22" s="54">
        <v>5</v>
      </c>
      <c r="J22" s="54">
        <v>5</v>
      </c>
      <c r="K22" s="54">
        <v>5</v>
      </c>
      <c r="L22" s="54">
        <v>4</v>
      </c>
      <c r="M22" s="54">
        <v>5</v>
      </c>
      <c r="N22" s="54">
        <v>5</v>
      </c>
      <c r="O22" s="55">
        <v>6</v>
      </c>
      <c r="P22" s="56">
        <f t="shared" si="0"/>
        <v>47</v>
      </c>
      <c r="Q22" s="57">
        <v>4</v>
      </c>
      <c r="R22" s="54">
        <v>6</v>
      </c>
      <c r="S22" s="54">
        <v>6</v>
      </c>
      <c r="T22" s="54">
        <v>6</v>
      </c>
      <c r="U22" s="54">
        <v>6</v>
      </c>
      <c r="V22" s="54">
        <v>5</v>
      </c>
      <c r="W22" s="54">
        <v>10</v>
      </c>
      <c r="X22" s="54">
        <v>5</v>
      </c>
      <c r="Y22" s="55">
        <v>5</v>
      </c>
      <c r="Z22" s="62">
        <f t="shared" si="1"/>
        <v>53</v>
      </c>
      <c r="AA22" s="63">
        <f t="shared" si="2"/>
        <v>100</v>
      </c>
      <c r="AB22" s="201" t="s">
        <v>105</v>
      </c>
      <c r="AC22" s="202" t="s">
        <v>95</v>
      </c>
      <c r="AD22" s="2"/>
      <c r="AE22" s="64">
        <f>$AA$350</f>
        <v>28</v>
      </c>
      <c r="AF22" s="4">
        <f>RANK(AE22,AE$11:AE$40,0)+COUNTIF(AE$11:$AE22,AE22)-1</f>
        <v>9</v>
      </c>
      <c r="AG22" s="4">
        <f t="shared" si="3"/>
        <v>8</v>
      </c>
      <c r="AH22" s="4">
        <f>IF(ISBLANK($C22),0,1)*INDEX('Allocation Points'!$B$3:$AG$32,AG22,COUNTIF(AG$11:AG$40,AG22)+2)</f>
        <v>6</v>
      </c>
      <c r="AI22" s="68"/>
      <c r="AJ22" s="64">
        <f>AA351</f>
        <v>12</v>
      </c>
      <c r="AK22" s="4">
        <f>RANK(AJ22,AJ$11:AJ$40,0)+COUNTIF(AJ$11:$AJ22,AJ22)-1</f>
        <v>7</v>
      </c>
      <c r="AL22" s="4">
        <f t="shared" si="4"/>
        <v>7</v>
      </c>
      <c r="AM22" s="4">
        <f>IF(ISBLANK($C22),0,1)*INDEX('Allocation Points'!$B$3:$AG$32,AL22,COUNTIF(AL$11:AL$40,AL22)+2)</f>
        <v>8</v>
      </c>
      <c r="AN22" s="68"/>
      <c r="AO22" s="64">
        <f>AA349</f>
        <v>100</v>
      </c>
      <c r="AP22" s="4">
        <f>RANK(AO22,AO$11:AO$40,1)+COUNTIF(AO$11:$AO22,AO22)-1</f>
        <v>6</v>
      </c>
      <c r="AQ22" s="4">
        <f t="shared" si="5"/>
        <v>6</v>
      </c>
      <c r="AR22" s="4">
        <f>IF(ISBLANK($C22),0,1)*INDEX('Allocation Points'!$B$3:$AG$32,AQ22,COUNTIF(AQ$11:AQ$40,AQ22)+2)</f>
        <v>9</v>
      </c>
    </row>
    <row r="23" spans="2:44" x14ac:dyDescent="0.25">
      <c r="B23" s="67">
        <v>13</v>
      </c>
      <c r="C23" s="7" t="s">
        <v>75</v>
      </c>
      <c r="D23" s="10" t="s">
        <v>118</v>
      </c>
      <c r="E23" s="51">
        <v>8</v>
      </c>
      <c r="F23" s="52"/>
      <c r="G23" s="53">
        <v>10</v>
      </c>
      <c r="H23" s="54">
        <v>10</v>
      </c>
      <c r="I23" s="54">
        <v>10</v>
      </c>
      <c r="J23" s="54">
        <v>10</v>
      </c>
      <c r="K23" s="54">
        <v>10</v>
      </c>
      <c r="L23" s="54">
        <v>10</v>
      </c>
      <c r="M23" s="54">
        <v>10</v>
      </c>
      <c r="N23" s="54">
        <v>10</v>
      </c>
      <c r="O23" s="55">
        <v>10</v>
      </c>
      <c r="P23" s="56">
        <f t="shared" si="0"/>
        <v>90</v>
      </c>
      <c r="Q23" s="57">
        <v>10</v>
      </c>
      <c r="R23" s="54">
        <v>10</v>
      </c>
      <c r="S23" s="54">
        <v>10</v>
      </c>
      <c r="T23" s="54">
        <v>10</v>
      </c>
      <c r="U23" s="54">
        <v>10</v>
      </c>
      <c r="V23" s="54">
        <v>10</v>
      </c>
      <c r="W23" s="54">
        <v>10</v>
      </c>
      <c r="X23" s="54">
        <v>10</v>
      </c>
      <c r="Y23" s="55">
        <v>10</v>
      </c>
      <c r="Z23" s="62">
        <f t="shared" si="1"/>
        <v>90</v>
      </c>
      <c r="AA23" s="63">
        <f t="shared" si="2"/>
        <v>180</v>
      </c>
      <c r="AB23" s="201" t="s">
        <v>115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13</v>
      </c>
      <c r="AH23" s="64">
        <f>IF(ISBLANK($C23),0,1)*INDEX('Allocation Points'!$B$3:$AG$32,AG23,COUNTIF(AG$11:AG$40,AG23)+2)</f>
        <v>1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13</v>
      </c>
      <c r="AM23" s="64">
        <f>IF(ISBLANK($C23),0,1)*INDEX('Allocation Points'!$B$3:$AG$32,AL23,COUNTIF(AL$11:AL$40,AL23)+2)</f>
        <v>1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13</v>
      </c>
      <c r="AR23" s="64">
        <f>IF(ISBLANK($C23),0,1)*INDEX('Allocation Points'!$B$3:$AG$32,AQ23,COUNTIF(AQ$11:AQ$40,AQ23)+2)</f>
        <v>1</v>
      </c>
    </row>
    <row r="24" spans="2:44" x14ac:dyDescent="0.25">
      <c r="B24" s="67">
        <v>14</v>
      </c>
      <c r="C24" s="7"/>
      <c r="D24" s="10"/>
      <c r="E24" s="51">
        <v>20</v>
      </c>
      <c r="F24" s="52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ref="P24:P33" si="6">SUM(G24:O24)</f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ref="Z24:Z40" si="7">SUM(Q24:Y24)</f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13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13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13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52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6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7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13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13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13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52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6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7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13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13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13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52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6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7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13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13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13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6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7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13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13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13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6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7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13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13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13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si="6"/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7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13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13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13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7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13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13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13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7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13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13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13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7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13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13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13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ref="P34:P40" si="8">SUM(G34:O34)</f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7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13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13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13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8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7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13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13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13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8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7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13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13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13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8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7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13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13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13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8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7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13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13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13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8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7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13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13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13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8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7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13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13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13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 t="str">
        <f t="shared" ref="C50:C79" si="9">INDEX($C$11:$AP$40,MATCH(B50,$AF$11:$AF$40,0),1)</f>
        <v>DELOUCHE</v>
      </c>
      <c r="D50" s="93" t="str">
        <f t="shared" ref="D50:D79" si="10">INDEX($C$11:$AP$40,MATCH(B50,$AF$11:$AF$40,0),2)</f>
        <v>Yannick</v>
      </c>
      <c r="E50" s="177">
        <f t="shared" ref="E50:E79" si="11">INDEX($C$11:$AP$40,MATCH(B50,$AF$11:$AF$40,0),29)</f>
        <v>43</v>
      </c>
      <c r="I50" s="92">
        <v>1</v>
      </c>
      <c r="J50" s="231" t="str">
        <f t="shared" ref="J50:J79" si="12">INDEX($C$11:$AP$40,MATCH(I50,$AK$11:$AK$40,0),1)</f>
        <v>HERRAULT</v>
      </c>
      <c r="K50" s="232"/>
      <c r="L50" s="232"/>
      <c r="M50" s="233"/>
      <c r="N50" s="231" t="str">
        <f t="shared" ref="N50:N79" si="13">INDEX($C$11:$AP$40,MATCH(I50,$AK$11:$AK$40,0),2)</f>
        <v>Sébastien</v>
      </c>
      <c r="O50" s="232"/>
      <c r="P50" s="233"/>
      <c r="Q50" s="177">
        <f t="shared" ref="Q50:Q79" si="14">INDEX($C$11:$AP$40,MATCH(I50,$AK$11:$AK$40,0),34)</f>
        <v>25</v>
      </c>
      <c r="T50" s="1"/>
      <c r="U50" s="92">
        <v>1</v>
      </c>
      <c r="V50" s="231" t="str">
        <f t="shared" ref="V50:V79" si="15">INDEX($C$11:$AP$40,MATCH(U50,$AP$11:$AP$40,0),1)</f>
        <v>HERRAULT</v>
      </c>
      <c r="W50" s="232"/>
      <c r="X50" s="232"/>
      <c r="Y50" s="233"/>
      <c r="Z50" s="231" t="str">
        <f t="shared" ref="Z50:Z79" si="16">INDEX($C$11:$AP$40,MATCH(U50,$AP$11:$AP$40,0),2)</f>
        <v>Sébastien</v>
      </c>
      <c r="AA50" s="233"/>
      <c r="AB50" s="177">
        <f t="shared" ref="AB50:AB79" si="17">INDEX($C$11:$AP$40,MATCH(U50,$AP$11:$AP$40,0),39)</f>
        <v>83</v>
      </c>
      <c r="AC50" s="198"/>
      <c r="AD50" s="198"/>
    </row>
    <row r="51" spans="2:30" x14ac:dyDescent="0.25">
      <c r="B51" s="92">
        <v>2</v>
      </c>
      <c r="C51" s="93" t="str">
        <f t="shared" si="9"/>
        <v>PAUL</v>
      </c>
      <c r="D51" s="4" t="str">
        <f t="shared" si="10"/>
        <v>David</v>
      </c>
      <c r="E51" s="178">
        <f t="shared" si="11"/>
        <v>35</v>
      </c>
      <c r="I51" s="92">
        <v>2</v>
      </c>
      <c r="J51" s="234" t="str">
        <f t="shared" si="12"/>
        <v>DIOT</v>
      </c>
      <c r="K51" s="235"/>
      <c r="L51" s="235"/>
      <c r="M51" s="236"/>
      <c r="N51" s="234" t="str">
        <f t="shared" si="13"/>
        <v>Alexandre</v>
      </c>
      <c r="O51" s="235"/>
      <c r="P51" s="236"/>
      <c r="Q51" s="177">
        <f t="shared" si="14"/>
        <v>19</v>
      </c>
      <c r="T51" s="1"/>
      <c r="U51" s="92">
        <v>2</v>
      </c>
      <c r="V51" s="234" t="str">
        <f t="shared" si="15"/>
        <v>PAUL</v>
      </c>
      <c r="W51" s="235"/>
      <c r="X51" s="235"/>
      <c r="Y51" s="236"/>
      <c r="Z51" s="234" t="str">
        <f t="shared" si="16"/>
        <v>David</v>
      </c>
      <c r="AA51" s="236"/>
      <c r="AB51" s="178">
        <f t="shared" si="17"/>
        <v>94</v>
      </c>
      <c r="AC51" s="198"/>
      <c r="AD51" s="198"/>
    </row>
    <row r="52" spans="2:30" x14ac:dyDescent="0.25">
      <c r="B52" s="92">
        <v>3</v>
      </c>
      <c r="C52" s="4" t="str">
        <f t="shared" si="9"/>
        <v>HERRAULT</v>
      </c>
      <c r="D52" s="4" t="str">
        <f t="shared" si="10"/>
        <v>Sébastien</v>
      </c>
      <c r="E52" s="178">
        <f t="shared" si="11"/>
        <v>35</v>
      </c>
      <c r="I52" s="92">
        <v>3</v>
      </c>
      <c r="J52" s="234" t="str">
        <f t="shared" si="12"/>
        <v>VERRIER</v>
      </c>
      <c r="K52" s="235"/>
      <c r="L52" s="235"/>
      <c r="M52" s="236"/>
      <c r="N52" s="234" t="str">
        <f t="shared" si="13"/>
        <v>Alexandre</v>
      </c>
      <c r="O52" s="235"/>
      <c r="P52" s="236"/>
      <c r="Q52" s="177">
        <f t="shared" si="14"/>
        <v>18</v>
      </c>
      <c r="T52" s="1"/>
      <c r="U52" s="92">
        <v>3</v>
      </c>
      <c r="V52" s="234" t="str">
        <f t="shared" si="15"/>
        <v>JACQUEMIN</v>
      </c>
      <c r="W52" s="235"/>
      <c r="X52" s="235"/>
      <c r="Y52" s="236"/>
      <c r="Z52" s="234" t="str">
        <f t="shared" si="16"/>
        <v>Franck</v>
      </c>
      <c r="AA52" s="236"/>
      <c r="AB52" s="178">
        <f t="shared" si="17"/>
        <v>94</v>
      </c>
      <c r="AC52" s="198"/>
      <c r="AD52" s="198"/>
    </row>
    <row r="53" spans="2:30" x14ac:dyDescent="0.25">
      <c r="B53" s="92">
        <v>4</v>
      </c>
      <c r="C53" s="4" t="str">
        <f t="shared" si="9"/>
        <v>MAITRE</v>
      </c>
      <c r="D53" s="4" t="str">
        <f t="shared" si="10"/>
        <v>Benoît</v>
      </c>
      <c r="E53" s="178">
        <f t="shared" si="11"/>
        <v>34</v>
      </c>
      <c r="I53" s="92">
        <v>4</v>
      </c>
      <c r="J53" s="234" t="str">
        <f t="shared" si="12"/>
        <v>PAUL</v>
      </c>
      <c r="K53" s="235"/>
      <c r="L53" s="235"/>
      <c r="M53" s="236"/>
      <c r="N53" s="234" t="str">
        <f t="shared" si="13"/>
        <v>David</v>
      </c>
      <c r="O53" s="235"/>
      <c r="P53" s="236"/>
      <c r="Q53" s="177">
        <f t="shared" si="14"/>
        <v>14</v>
      </c>
      <c r="T53" s="1"/>
      <c r="U53" s="92">
        <v>4</v>
      </c>
      <c r="V53" s="234" t="str">
        <f t="shared" si="15"/>
        <v>VERRIER</v>
      </c>
      <c r="W53" s="235"/>
      <c r="X53" s="235"/>
      <c r="Y53" s="236"/>
      <c r="Z53" s="234" t="str">
        <f t="shared" si="16"/>
        <v>Alexandre</v>
      </c>
      <c r="AA53" s="236"/>
      <c r="AB53" s="178">
        <f t="shared" si="17"/>
        <v>94</v>
      </c>
      <c r="AC53" s="198"/>
      <c r="AD53" s="198"/>
    </row>
    <row r="54" spans="2:30" x14ac:dyDescent="0.25">
      <c r="B54" s="92">
        <v>5</v>
      </c>
      <c r="C54" s="4" t="str">
        <f t="shared" si="9"/>
        <v>VERRIER</v>
      </c>
      <c r="D54" s="4" t="str">
        <f t="shared" si="10"/>
        <v>Alexandre</v>
      </c>
      <c r="E54" s="178">
        <f t="shared" si="11"/>
        <v>32</v>
      </c>
      <c r="I54" s="92">
        <v>5</v>
      </c>
      <c r="J54" s="234" t="str">
        <f t="shared" si="12"/>
        <v>JACQUEMIN</v>
      </c>
      <c r="K54" s="235"/>
      <c r="L54" s="235"/>
      <c r="M54" s="236"/>
      <c r="N54" s="234" t="str">
        <f t="shared" si="13"/>
        <v>Franck</v>
      </c>
      <c r="O54" s="235"/>
      <c r="P54" s="236"/>
      <c r="Q54" s="177">
        <f t="shared" si="14"/>
        <v>14</v>
      </c>
      <c r="T54" s="1"/>
      <c r="U54" s="92">
        <v>5</v>
      </c>
      <c r="V54" s="234" t="str">
        <f t="shared" si="15"/>
        <v>DIOT</v>
      </c>
      <c r="W54" s="235"/>
      <c r="X54" s="235"/>
      <c r="Y54" s="236"/>
      <c r="Z54" s="234" t="str">
        <f t="shared" si="16"/>
        <v>Alexandre</v>
      </c>
      <c r="AA54" s="236"/>
      <c r="AB54" s="178">
        <f t="shared" si="17"/>
        <v>96</v>
      </c>
      <c r="AC54" s="198"/>
      <c r="AD54" s="198"/>
    </row>
    <row r="55" spans="2:30" x14ac:dyDescent="0.25">
      <c r="B55" s="92">
        <v>6</v>
      </c>
      <c r="C55" s="4" t="str">
        <f t="shared" si="9"/>
        <v>JACQUEMIN</v>
      </c>
      <c r="D55" s="4" t="str">
        <f t="shared" si="10"/>
        <v>Franck</v>
      </c>
      <c r="E55" s="178">
        <f t="shared" si="11"/>
        <v>31</v>
      </c>
      <c r="I55" s="92">
        <v>6</v>
      </c>
      <c r="J55" s="234" t="str">
        <f t="shared" si="12"/>
        <v>MAITRE</v>
      </c>
      <c r="K55" s="235"/>
      <c r="L55" s="235"/>
      <c r="M55" s="236"/>
      <c r="N55" s="234" t="str">
        <f t="shared" si="13"/>
        <v>Benoît</v>
      </c>
      <c r="O55" s="235"/>
      <c r="P55" s="236"/>
      <c r="Q55" s="177">
        <f t="shared" si="14"/>
        <v>13</v>
      </c>
      <c r="T55" s="1"/>
      <c r="U55" s="92">
        <v>6</v>
      </c>
      <c r="V55" s="234" t="str">
        <f t="shared" si="15"/>
        <v>ZIAR</v>
      </c>
      <c r="W55" s="235"/>
      <c r="X55" s="235"/>
      <c r="Y55" s="236"/>
      <c r="Z55" s="234" t="str">
        <f t="shared" si="16"/>
        <v>Yacine</v>
      </c>
      <c r="AA55" s="236"/>
      <c r="AB55" s="178">
        <f t="shared" si="17"/>
        <v>100</v>
      </c>
      <c r="AC55" s="198"/>
      <c r="AD55" s="198"/>
    </row>
    <row r="56" spans="2:30" x14ac:dyDescent="0.25">
      <c r="B56" s="92">
        <v>7</v>
      </c>
      <c r="C56" s="4" t="str">
        <f t="shared" si="9"/>
        <v>FARE-PIORUNSKI</v>
      </c>
      <c r="D56" s="4" t="str">
        <f t="shared" si="10"/>
        <v>Loïc</v>
      </c>
      <c r="E56" s="178">
        <f t="shared" si="11"/>
        <v>30</v>
      </c>
      <c r="I56" s="92">
        <v>7</v>
      </c>
      <c r="J56" s="234" t="str">
        <f t="shared" si="12"/>
        <v>ZIAR</v>
      </c>
      <c r="K56" s="235"/>
      <c r="L56" s="235"/>
      <c r="M56" s="236"/>
      <c r="N56" s="234" t="str">
        <f t="shared" si="13"/>
        <v>Yacine</v>
      </c>
      <c r="O56" s="235"/>
      <c r="P56" s="236"/>
      <c r="Q56" s="177">
        <f t="shared" si="14"/>
        <v>12</v>
      </c>
      <c r="T56" s="1"/>
      <c r="U56" s="92">
        <v>7</v>
      </c>
      <c r="V56" s="234" t="str">
        <f t="shared" si="15"/>
        <v>FARE-PIORUNSKI</v>
      </c>
      <c r="W56" s="235"/>
      <c r="X56" s="235"/>
      <c r="Y56" s="236"/>
      <c r="Z56" s="234" t="str">
        <f t="shared" si="16"/>
        <v>Loïc</v>
      </c>
      <c r="AA56" s="236"/>
      <c r="AB56" s="178">
        <f t="shared" si="17"/>
        <v>103</v>
      </c>
      <c r="AC56" s="198"/>
      <c r="AD56" s="198"/>
    </row>
    <row r="57" spans="2:30" x14ac:dyDescent="0.25">
      <c r="B57" s="92">
        <v>8</v>
      </c>
      <c r="C57" s="4" t="str">
        <f t="shared" si="9"/>
        <v>DIOT</v>
      </c>
      <c r="D57" s="4" t="str">
        <f t="shared" si="10"/>
        <v>Alexandre</v>
      </c>
      <c r="E57" s="178">
        <f t="shared" si="11"/>
        <v>28</v>
      </c>
      <c r="I57" s="92">
        <v>8</v>
      </c>
      <c r="J57" s="234" t="str">
        <f t="shared" si="12"/>
        <v>FARE-PIORUNSKI</v>
      </c>
      <c r="K57" s="235"/>
      <c r="L57" s="235"/>
      <c r="M57" s="236"/>
      <c r="N57" s="234" t="str">
        <f t="shared" si="13"/>
        <v>Loïc</v>
      </c>
      <c r="O57" s="235"/>
      <c r="P57" s="236"/>
      <c r="Q57" s="177">
        <f t="shared" si="14"/>
        <v>10</v>
      </c>
      <c r="T57" s="1"/>
      <c r="U57" s="92">
        <v>8</v>
      </c>
      <c r="V57" s="234" t="str">
        <f t="shared" si="15"/>
        <v>MAITRE</v>
      </c>
      <c r="W57" s="235"/>
      <c r="X57" s="235"/>
      <c r="Y57" s="236"/>
      <c r="Z57" s="234" t="str">
        <f t="shared" si="16"/>
        <v>Benoît</v>
      </c>
      <c r="AA57" s="236"/>
      <c r="AB57" s="178">
        <f t="shared" si="17"/>
        <v>105</v>
      </c>
      <c r="AC57" s="198"/>
      <c r="AD57" s="198"/>
    </row>
    <row r="58" spans="2:30" x14ac:dyDescent="0.25">
      <c r="B58" s="92">
        <v>9</v>
      </c>
      <c r="C58" s="4" t="str">
        <f t="shared" si="9"/>
        <v>ZIAR</v>
      </c>
      <c r="D58" s="4" t="str">
        <f t="shared" si="10"/>
        <v>Yacine</v>
      </c>
      <c r="E58" s="178">
        <f t="shared" si="11"/>
        <v>28</v>
      </c>
      <c r="I58" s="92">
        <v>9</v>
      </c>
      <c r="J58" s="234" t="str">
        <f t="shared" si="12"/>
        <v>DELOUCHE</v>
      </c>
      <c r="K58" s="235"/>
      <c r="L58" s="235"/>
      <c r="M58" s="236"/>
      <c r="N58" s="234" t="str">
        <f t="shared" si="13"/>
        <v>Yannick</v>
      </c>
      <c r="O58" s="235"/>
      <c r="P58" s="236"/>
      <c r="Q58" s="177">
        <f t="shared" si="14"/>
        <v>6</v>
      </c>
      <c r="T58" s="1"/>
      <c r="U58" s="92">
        <v>9</v>
      </c>
      <c r="V58" s="234" t="str">
        <f t="shared" si="15"/>
        <v>LEVEQUE</v>
      </c>
      <c r="W58" s="235"/>
      <c r="X58" s="235"/>
      <c r="Y58" s="236"/>
      <c r="Z58" s="234" t="str">
        <f t="shared" si="16"/>
        <v>Claude</v>
      </c>
      <c r="AA58" s="236"/>
      <c r="AB58" s="178">
        <f t="shared" si="17"/>
        <v>111</v>
      </c>
      <c r="AC58" s="198"/>
      <c r="AD58" s="198"/>
    </row>
    <row r="59" spans="2:30" x14ac:dyDescent="0.25">
      <c r="B59" s="92">
        <v>10</v>
      </c>
      <c r="C59" s="4" t="str">
        <f t="shared" si="9"/>
        <v>BRISSE</v>
      </c>
      <c r="D59" s="4" t="str">
        <f t="shared" si="10"/>
        <v>Jean-Pierre</v>
      </c>
      <c r="E59" s="178">
        <f t="shared" si="11"/>
        <v>24</v>
      </c>
      <c r="I59" s="92">
        <v>10</v>
      </c>
      <c r="J59" s="234" t="str">
        <f t="shared" si="12"/>
        <v>LEVEQUE</v>
      </c>
      <c r="K59" s="235"/>
      <c r="L59" s="235"/>
      <c r="M59" s="236"/>
      <c r="N59" s="234" t="str">
        <f t="shared" si="13"/>
        <v>Claude</v>
      </c>
      <c r="O59" s="235"/>
      <c r="P59" s="236"/>
      <c r="Q59" s="177">
        <f t="shared" si="14"/>
        <v>3</v>
      </c>
      <c r="T59" s="1"/>
      <c r="U59" s="92">
        <v>10</v>
      </c>
      <c r="V59" s="234" t="str">
        <f t="shared" si="15"/>
        <v>DELOUCHE</v>
      </c>
      <c r="W59" s="235"/>
      <c r="X59" s="235"/>
      <c r="Y59" s="236"/>
      <c r="Z59" s="234" t="str">
        <f t="shared" si="16"/>
        <v>Yannick</v>
      </c>
      <c r="AA59" s="236"/>
      <c r="AB59" s="178">
        <f t="shared" si="17"/>
        <v>115</v>
      </c>
      <c r="AC59" s="198"/>
      <c r="AD59" s="198"/>
    </row>
    <row r="60" spans="2:30" x14ac:dyDescent="0.25">
      <c r="B60" s="92">
        <v>11</v>
      </c>
      <c r="C60" s="4" t="str">
        <f t="shared" si="9"/>
        <v>MORVAN</v>
      </c>
      <c r="D60" s="4" t="str">
        <f t="shared" si="10"/>
        <v>Gilles</v>
      </c>
      <c r="E60" s="178">
        <f t="shared" si="11"/>
        <v>23</v>
      </c>
      <c r="I60" s="92">
        <v>11</v>
      </c>
      <c r="J60" s="234" t="str">
        <f t="shared" si="12"/>
        <v>BRISSE</v>
      </c>
      <c r="K60" s="235"/>
      <c r="L60" s="235"/>
      <c r="M60" s="236"/>
      <c r="N60" s="234" t="str">
        <f t="shared" si="13"/>
        <v>Jean-Pierre</v>
      </c>
      <c r="O60" s="235"/>
      <c r="P60" s="236"/>
      <c r="Q60" s="177">
        <f t="shared" si="14"/>
        <v>2</v>
      </c>
      <c r="T60" s="1"/>
      <c r="U60" s="92">
        <v>11</v>
      </c>
      <c r="V60" s="234" t="str">
        <f t="shared" si="15"/>
        <v>BRISSE</v>
      </c>
      <c r="W60" s="235"/>
      <c r="X60" s="235"/>
      <c r="Y60" s="236"/>
      <c r="Z60" s="234" t="str">
        <f t="shared" si="16"/>
        <v>Jean-Pierre</v>
      </c>
      <c r="AA60" s="236"/>
      <c r="AB60" s="178">
        <f t="shared" si="17"/>
        <v>125</v>
      </c>
      <c r="AC60" s="198"/>
      <c r="AD60" s="198"/>
    </row>
    <row r="61" spans="2:30" x14ac:dyDescent="0.25">
      <c r="B61" s="92">
        <v>12</v>
      </c>
      <c r="C61" s="4" t="str">
        <f t="shared" si="9"/>
        <v>LEVEQUE</v>
      </c>
      <c r="D61" s="4" t="str">
        <f t="shared" si="10"/>
        <v>Claude</v>
      </c>
      <c r="E61" s="178">
        <f t="shared" si="11"/>
        <v>22</v>
      </c>
      <c r="I61" s="92">
        <v>12</v>
      </c>
      <c r="J61" s="234" t="str">
        <f t="shared" si="12"/>
        <v>MORVAN</v>
      </c>
      <c r="K61" s="235"/>
      <c r="L61" s="235"/>
      <c r="M61" s="236"/>
      <c r="N61" s="234" t="str">
        <f t="shared" si="13"/>
        <v>Gilles</v>
      </c>
      <c r="O61" s="235"/>
      <c r="P61" s="236"/>
      <c r="Q61" s="177">
        <f t="shared" si="14"/>
        <v>2</v>
      </c>
      <c r="T61" s="1"/>
      <c r="U61" s="92">
        <v>12</v>
      </c>
      <c r="V61" s="234" t="str">
        <f t="shared" si="15"/>
        <v>MORVAN</v>
      </c>
      <c r="W61" s="235"/>
      <c r="X61" s="235"/>
      <c r="Y61" s="236"/>
      <c r="Z61" s="234" t="str">
        <f t="shared" si="16"/>
        <v>Gilles</v>
      </c>
      <c r="AA61" s="236"/>
      <c r="AB61" s="178">
        <f t="shared" si="17"/>
        <v>148</v>
      </c>
      <c r="AC61" s="198"/>
      <c r="AD61" s="198"/>
    </row>
    <row r="62" spans="2:30" x14ac:dyDescent="0.25">
      <c r="B62" s="92">
        <v>13</v>
      </c>
      <c r="C62" s="4" t="str">
        <f t="shared" si="9"/>
        <v>ZIAR</v>
      </c>
      <c r="D62" s="4" t="str">
        <f t="shared" si="10"/>
        <v>Bastien</v>
      </c>
      <c r="E62" s="178">
        <f t="shared" si="11"/>
        <v>0</v>
      </c>
      <c r="I62" s="92">
        <v>13</v>
      </c>
      <c r="J62" s="234" t="str">
        <f t="shared" si="12"/>
        <v>ZIAR</v>
      </c>
      <c r="K62" s="235"/>
      <c r="L62" s="235"/>
      <c r="M62" s="236"/>
      <c r="N62" s="234" t="str">
        <f t="shared" si="13"/>
        <v>Bastien</v>
      </c>
      <c r="O62" s="235"/>
      <c r="P62" s="236"/>
      <c r="Q62" s="177">
        <f t="shared" si="14"/>
        <v>0</v>
      </c>
      <c r="T62" s="1"/>
      <c r="U62" s="92">
        <v>13</v>
      </c>
      <c r="V62" s="234" t="str">
        <f t="shared" si="15"/>
        <v>ZIAR</v>
      </c>
      <c r="W62" s="235"/>
      <c r="X62" s="235"/>
      <c r="Y62" s="236"/>
      <c r="Z62" s="234" t="str">
        <f t="shared" si="16"/>
        <v>Bastien</v>
      </c>
      <c r="AA62" s="236"/>
      <c r="AB62" s="178">
        <f t="shared" si="17"/>
        <v>180</v>
      </c>
      <c r="AC62" s="198"/>
      <c r="AD62" s="198"/>
    </row>
    <row r="63" spans="2:30" x14ac:dyDescent="0.25">
      <c r="B63" s="92">
        <v>14</v>
      </c>
      <c r="C63" s="4">
        <f t="shared" si="9"/>
        <v>0</v>
      </c>
      <c r="D63" s="4">
        <f t="shared" si="10"/>
        <v>0</v>
      </c>
      <c r="E63" s="178">
        <f t="shared" si="11"/>
        <v>0</v>
      </c>
      <c r="I63" s="92">
        <v>14</v>
      </c>
      <c r="J63" s="234">
        <f t="shared" si="12"/>
        <v>0</v>
      </c>
      <c r="K63" s="235"/>
      <c r="L63" s="235"/>
      <c r="M63" s="236"/>
      <c r="N63" s="234">
        <f t="shared" si="13"/>
        <v>0</v>
      </c>
      <c r="O63" s="235"/>
      <c r="P63" s="236"/>
      <c r="Q63" s="177">
        <f t="shared" si="14"/>
        <v>0</v>
      </c>
      <c r="T63" s="1"/>
      <c r="U63" s="92">
        <v>14</v>
      </c>
      <c r="V63" s="234">
        <f t="shared" si="15"/>
        <v>0</v>
      </c>
      <c r="W63" s="235"/>
      <c r="X63" s="235"/>
      <c r="Y63" s="236"/>
      <c r="Z63" s="234">
        <f t="shared" si="16"/>
        <v>0</v>
      </c>
      <c r="AA63" s="236"/>
      <c r="AB63" s="178">
        <f t="shared" si="17"/>
        <v>180</v>
      </c>
      <c r="AC63" s="198"/>
      <c r="AD63" s="198"/>
    </row>
    <row r="64" spans="2:30" x14ac:dyDescent="0.25">
      <c r="B64" s="92">
        <v>15</v>
      </c>
      <c r="C64" s="4">
        <f t="shared" si="9"/>
        <v>0</v>
      </c>
      <c r="D64" s="4">
        <f t="shared" si="10"/>
        <v>0</v>
      </c>
      <c r="E64" s="178">
        <f t="shared" si="11"/>
        <v>0</v>
      </c>
      <c r="I64" s="92">
        <v>15</v>
      </c>
      <c r="J64" s="234">
        <f t="shared" si="12"/>
        <v>0</v>
      </c>
      <c r="K64" s="235"/>
      <c r="L64" s="235"/>
      <c r="M64" s="236"/>
      <c r="N64" s="234">
        <f t="shared" si="13"/>
        <v>0</v>
      </c>
      <c r="O64" s="235"/>
      <c r="P64" s="236"/>
      <c r="Q64" s="177">
        <f t="shared" si="14"/>
        <v>0</v>
      </c>
      <c r="T64" s="1"/>
      <c r="U64" s="92">
        <v>15</v>
      </c>
      <c r="V64" s="234">
        <f t="shared" si="15"/>
        <v>0</v>
      </c>
      <c r="W64" s="235"/>
      <c r="X64" s="235"/>
      <c r="Y64" s="236"/>
      <c r="Z64" s="234">
        <f t="shared" si="16"/>
        <v>0</v>
      </c>
      <c r="AA64" s="236"/>
      <c r="AB64" s="178">
        <f t="shared" si="17"/>
        <v>180</v>
      </c>
      <c r="AC64" s="198"/>
      <c r="AD64" s="198"/>
    </row>
    <row r="65" spans="2:30" x14ac:dyDescent="0.25">
      <c r="B65" s="92">
        <v>16</v>
      </c>
      <c r="C65" s="4">
        <f t="shared" si="9"/>
        <v>0</v>
      </c>
      <c r="D65" s="4">
        <f t="shared" si="10"/>
        <v>0</v>
      </c>
      <c r="E65" s="178">
        <f t="shared" si="11"/>
        <v>0</v>
      </c>
      <c r="I65" s="92">
        <v>16</v>
      </c>
      <c r="J65" s="234">
        <f t="shared" si="12"/>
        <v>0</v>
      </c>
      <c r="K65" s="235"/>
      <c r="L65" s="235"/>
      <c r="M65" s="236"/>
      <c r="N65" s="234">
        <f t="shared" si="13"/>
        <v>0</v>
      </c>
      <c r="O65" s="235"/>
      <c r="P65" s="236"/>
      <c r="Q65" s="177">
        <f t="shared" si="14"/>
        <v>0</v>
      </c>
      <c r="T65" s="1"/>
      <c r="U65" s="92">
        <v>16</v>
      </c>
      <c r="V65" s="234">
        <f t="shared" si="15"/>
        <v>0</v>
      </c>
      <c r="W65" s="235"/>
      <c r="X65" s="235"/>
      <c r="Y65" s="236"/>
      <c r="Z65" s="234">
        <f t="shared" si="16"/>
        <v>0</v>
      </c>
      <c r="AA65" s="236"/>
      <c r="AB65" s="178">
        <f t="shared" si="17"/>
        <v>180</v>
      </c>
      <c r="AC65" s="198"/>
      <c r="AD65" s="198"/>
    </row>
    <row r="66" spans="2:30" x14ac:dyDescent="0.25">
      <c r="B66" s="92">
        <v>17</v>
      </c>
      <c r="C66" s="4">
        <f t="shared" si="9"/>
        <v>0</v>
      </c>
      <c r="D66" s="4">
        <f t="shared" si="10"/>
        <v>0</v>
      </c>
      <c r="E66" s="178">
        <f t="shared" si="11"/>
        <v>0</v>
      </c>
      <c r="I66" s="92">
        <v>17</v>
      </c>
      <c r="J66" s="234">
        <f t="shared" si="12"/>
        <v>0</v>
      </c>
      <c r="K66" s="235"/>
      <c r="L66" s="235"/>
      <c r="M66" s="236"/>
      <c r="N66" s="234">
        <f t="shared" si="13"/>
        <v>0</v>
      </c>
      <c r="O66" s="235"/>
      <c r="P66" s="236"/>
      <c r="Q66" s="177">
        <f t="shared" si="14"/>
        <v>0</v>
      </c>
      <c r="T66" s="1"/>
      <c r="U66" s="92">
        <v>17</v>
      </c>
      <c r="V66" s="234">
        <f t="shared" si="15"/>
        <v>0</v>
      </c>
      <c r="W66" s="235"/>
      <c r="X66" s="235"/>
      <c r="Y66" s="236"/>
      <c r="Z66" s="234">
        <f t="shared" si="16"/>
        <v>0</v>
      </c>
      <c r="AA66" s="236"/>
      <c r="AB66" s="178">
        <f t="shared" si="17"/>
        <v>180</v>
      </c>
      <c r="AC66" s="198"/>
      <c r="AD66" s="198"/>
    </row>
    <row r="67" spans="2:30" x14ac:dyDescent="0.25">
      <c r="B67" s="92">
        <v>18</v>
      </c>
      <c r="C67" s="4">
        <f t="shared" si="9"/>
        <v>0</v>
      </c>
      <c r="D67" s="4">
        <f t="shared" si="10"/>
        <v>0</v>
      </c>
      <c r="E67" s="178">
        <f t="shared" si="11"/>
        <v>0</v>
      </c>
      <c r="I67" s="92">
        <v>18</v>
      </c>
      <c r="J67" s="234">
        <f t="shared" si="12"/>
        <v>0</v>
      </c>
      <c r="K67" s="235"/>
      <c r="L67" s="235"/>
      <c r="M67" s="236"/>
      <c r="N67" s="234">
        <f t="shared" si="13"/>
        <v>0</v>
      </c>
      <c r="O67" s="235"/>
      <c r="P67" s="236"/>
      <c r="Q67" s="177">
        <f t="shared" si="14"/>
        <v>0</v>
      </c>
      <c r="T67" s="1"/>
      <c r="U67" s="92">
        <v>18</v>
      </c>
      <c r="V67" s="234">
        <f t="shared" si="15"/>
        <v>0</v>
      </c>
      <c r="W67" s="235"/>
      <c r="X67" s="235"/>
      <c r="Y67" s="236"/>
      <c r="Z67" s="234">
        <f t="shared" si="16"/>
        <v>0</v>
      </c>
      <c r="AA67" s="236"/>
      <c r="AB67" s="178">
        <f t="shared" si="17"/>
        <v>180</v>
      </c>
      <c r="AC67" s="198"/>
      <c r="AD67" s="198"/>
    </row>
    <row r="68" spans="2:30" x14ac:dyDescent="0.25">
      <c r="B68" s="92">
        <v>19</v>
      </c>
      <c r="C68" s="4">
        <f t="shared" si="9"/>
        <v>0</v>
      </c>
      <c r="D68" s="4">
        <f t="shared" si="10"/>
        <v>0</v>
      </c>
      <c r="E68" s="178">
        <f t="shared" si="11"/>
        <v>0</v>
      </c>
      <c r="I68" s="92">
        <v>19</v>
      </c>
      <c r="J68" s="234">
        <f t="shared" si="12"/>
        <v>0</v>
      </c>
      <c r="K68" s="235"/>
      <c r="L68" s="235"/>
      <c r="M68" s="236"/>
      <c r="N68" s="234">
        <f t="shared" si="13"/>
        <v>0</v>
      </c>
      <c r="O68" s="235"/>
      <c r="P68" s="236"/>
      <c r="Q68" s="177">
        <f t="shared" si="14"/>
        <v>0</v>
      </c>
      <c r="T68" s="1"/>
      <c r="U68" s="92">
        <v>19</v>
      </c>
      <c r="V68" s="234">
        <f t="shared" si="15"/>
        <v>0</v>
      </c>
      <c r="W68" s="235"/>
      <c r="X68" s="235"/>
      <c r="Y68" s="236"/>
      <c r="Z68" s="234">
        <f t="shared" si="16"/>
        <v>0</v>
      </c>
      <c r="AA68" s="236"/>
      <c r="AB68" s="178">
        <f t="shared" si="17"/>
        <v>180</v>
      </c>
      <c r="AC68" s="198"/>
      <c r="AD68" s="198"/>
    </row>
    <row r="69" spans="2:30" x14ac:dyDescent="0.25">
      <c r="B69" s="92">
        <v>20</v>
      </c>
      <c r="C69" s="4">
        <f t="shared" si="9"/>
        <v>0</v>
      </c>
      <c r="D69" s="4">
        <f t="shared" si="10"/>
        <v>0</v>
      </c>
      <c r="E69" s="178">
        <f t="shared" si="11"/>
        <v>0</v>
      </c>
      <c r="I69" s="92">
        <v>20</v>
      </c>
      <c r="J69" s="234">
        <f t="shared" si="12"/>
        <v>0</v>
      </c>
      <c r="K69" s="235"/>
      <c r="L69" s="235"/>
      <c r="M69" s="236"/>
      <c r="N69" s="234">
        <f t="shared" si="13"/>
        <v>0</v>
      </c>
      <c r="O69" s="235"/>
      <c r="P69" s="236"/>
      <c r="Q69" s="177">
        <f t="shared" si="14"/>
        <v>0</v>
      </c>
      <c r="T69" s="1"/>
      <c r="U69" s="92">
        <v>20</v>
      </c>
      <c r="V69" s="234">
        <f t="shared" si="15"/>
        <v>0</v>
      </c>
      <c r="W69" s="235"/>
      <c r="X69" s="235"/>
      <c r="Y69" s="236"/>
      <c r="Z69" s="234">
        <f t="shared" si="16"/>
        <v>0</v>
      </c>
      <c r="AA69" s="236"/>
      <c r="AB69" s="178">
        <f t="shared" si="17"/>
        <v>180</v>
      </c>
      <c r="AC69" s="198"/>
      <c r="AD69" s="198"/>
    </row>
    <row r="70" spans="2:30" x14ac:dyDescent="0.25">
      <c r="B70" s="92">
        <v>21</v>
      </c>
      <c r="C70" s="4">
        <f t="shared" si="9"/>
        <v>0</v>
      </c>
      <c r="D70" s="4">
        <f t="shared" si="10"/>
        <v>0</v>
      </c>
      <c r="E70" s="178">
        <f t="shared" si="11"/>
        <v>0</v>
      </c>
      <c r="I70" s="92">
        <v>21</v>
      </c>
      <c r="J70" s="234">
        <f t="shared" si="12"/>
        <v>0</v>
      </c>
      <c r="K70" s="235"/>
      <c r="L70" s="235"/>
      <c r="M70" s="236"/>
      <c r="N70" s="234">
        <f t="shared" si="13"/>
        <v>0</v>
      </c>
      <c r="O70" s="235"/>
      <c r="P70" s="236"/>
      <c r="Q70" s="177">
        <f t="shared" si="14"/>
        <v>0</v>
      </c>
      <c r="T70" s="1"/>
      <c r="U70" s="92">
        <v>21</v>
      </c>
      <c r="V70" s="234">
        <f t="shared" si="15"/>
        <v>0</v>
      </c>
      <c r="W70" s="235"/>
      <c r="X70" s="235"/>
      <c r="Y70" s="236"/>
      <c r="Z70" s="234">
        <f t="shared" si="16"/>
        <v>0</v>
      </c>
      <c r="AA70" s="236"/>
      <c r="AB70" s="178">
        <f t="shared" si="17"/>
        <v>180</v>
      </c>
      <c r="AC70" s="198"/>
      <c r="AD70" s="198"/>
    </row>
    <row r="71" spans="2:30" x14ac:dyDescent="0.25">
      <c r="B71" s="92">
        <v>22</v>
      </c>
      <c r="C71" s="4">
        <f t="shared" si="9"/>
        <v>0</v>
      </c>
      <c r="D71" s="4">
        <f t="shared" si="10"/>
        <v>0</v>
      </c>
      <c r="E71" s="178">
        <f t="shared" si="11"/>
        <v>0</v>
      </c>
      <c r="I71" s="92">
        <v>22</v>
      </c>
      <c r="J71" s="234">
        <f t="shared" si="12"/>
        <v>0</v>
      </c>
      <c r="K71" s="235"/>
      <c r="L71" s="235"/>
      <c r="M71" s="236"/>
      <c r="N71" s="234">
        <f t="shared" si="13"/>
        <v>0</v>
      </c>
      <c r="O71" s="235"/>
      <c r="P71" s="236"/>
      <c r="Q71" s="177">
        <f t="shared" si="14"/>
        <v>0</v>
      </c>
      <c r="T71" s="1"/>
      <c r="U71" s="92">
        <v>22</v>
      </c>
      <c r="V71" s="234">
        <f t="shared" si="15"/>
        <v>0</v>
      </c>
      <c r="W71" s="235"/>
      <c r="X71" s="235"/>
      <c r="Y71" s="236"/>
      <c r="Z71" s="234">
        <f t="shared" si="16"/>
        <v>0</v>
      </c>
      <c r="AA71" s="236"/>
      <c r="AB71" s="178">
        <f t="shared" si="17"/>
        <v>180</v>
      </c>
      <c r="AC71" s="198"/>
      <c r="AD71" s="198"/>
    </row>
    <row r="72" spans="2:30" x14ac:dyDescent="0.25">
      <c r="B72" s="92">
        <v>23</v>
      </c>
      <c r="C72" s="4">
        <f t="shared" si="9"/>
        <v>0</v>
      </c>
      <c r="D72" s="4">
        <f t="shared" si="10"/>
        <v>0</v>
      </c>
      <c r="E72" s="178">
        <f t="shared" si="11"/>
        <v>0</v>
      </c>
      <c r="I72" s="92">
        <v>23</v>
      </c>
      <c r="J72" s="234">
        <f t="shared" si="12"/>
        <v>0</v>
      </c>
      <c r="K72" s="235"/>
      <c r="L72" s="235"/>
      <c r="M72" s="236"/>
      <c r="N72" s="234">
        <f t="shared" si="13"/>
        <v>0</v>
      </c>
      <c r="O72" s="235"/>
      <c r="P72" s="236"/>
      <c r="Q72" s="177">
        <f t="shared" si="14"/>
        <v>0</v>
      </c>
      <c r="T72" s="1"/>
      <c r="U72" s="92">
        <v>23</v>
      </c>
      <c r="V72" s="234">
        <f t="shared" si="15"/>
        <v>0</v>
      </c>
      <c r="W72" s="235"/>
      <c r="X72" s="235"/>
      <c r="Y72" s="236"/>
      <c r="Z72" s="234">
        <f t="shared" si="16"/>
        <v>0</v>
      </c>
      <c r="AA72" s="236"/>
      <c r="AB72" s="178">
        <f t="shared" si="17"/>
        <v>180</v>
      </c>
      <c r="AC72" s="198"/>
      <c r="AD72" s="198"/>
    </row>
    <row r="73" spans="2:30" x14ac:dyDescent="0.25">
      <c r="B73" s="92">
        <v>24</v>
      </c>
      <c r="C73" s="4">
        <f t="shared" si="9"/>
        <v>0</v>
      </c>
      <c r="D73" s="4">
        <f t="shared" si="10"/>
        <v>0</v>
      </c>
      <c r="E73" s="178">
        <f t="shared" si="11"/>
        <v>0</v>
      </c>
      <c r="I73" s="92">
        <v>24</v>
      </c>
      <c r="J73" s="234">
        <f t="shared" si="12"/>
        <v>0</v>
      </c>
      <c r="K73" s="235"/>
      <c r="L73" s="235"/>
      <c r="M73" s="236"/>
      <c r="N73" s="234">
        <f t="shared" si="13"/>
        <v>0</v>
      </c>
      <c r="O73" s="235"/>
      <c r="P73" s="236"/>
      <c r="Q73" s="177">
        <f t="shared" si="14"/>
        <v>0</v>
      </c>
      <c r="T73" s="1"/>
      <c r="U73" s="92">
        <v>24</v>
      </c>
      <c r="V73" s="234">
        <f t="shared" si="15"/>
        <v>0</v>
      </c>
      <c r="W73" s="235"/>
      <c r="X73" s="235"/>
      <c r="Y73" s="236"/>
      <c r="Z73" s="234">
        <f t="shared" si="16"/>
        <v>0</v>
      </c>
      <c r="AA73" s="236"/>
      <c r="AB73" s="178">
        <f t="shared" si="17"/>
        <v>180</v>
      </c>
      <c r="AC73" s="198"/>
      <c r="AD73" s="198"/>
    </row>
    <row r="74" spans="2:30" x14ac:dyDescent="0.25">
      <c r="B74" s="92">
        <v>25</v>
      </c>
      <c r="C74" s="4">
        <f t="shared" si="9"/>
        <v>0</v>
      </c>
      <c r="D74" s="4">
        <f t="shared" si="10"/>
        <v>0</v>
      </c>
      <c r="E74" s="178">
        <f t="shared" si="11"/>
        <v>0</v>
      </c>
      <c r="I74" s="92">
        <v>25</v>
      </c>
      <c r="J74" s="234">
        <f t="shared" si="12"/>
        <v>0</v>
      </c>
      <c r="K74" s="235"/>
      <c r="L74" s="235"/>
      <c r="M74" s="236"/>
      <c r="N74" s="234">
        <f t="shared" si="13"/>
        <v>0</v>
      </c>
      <c r="O74" s="235"/>
      <c r="P74" s="236"/>
      <c r="Q74" s="177">
        <f t="shared" si="14"/>
        <v>0</v>
      </c>
      <c r="T74" s="1"/>
      <c r="U74" s="92">
        <v>25</v>
      </c>
      <c r="V74" s="234">
        <f t="shared" si="15"/>
        <v>0</v>
      </c>
      <c r="W74" s="235"/>
      <c r="X74" s="235"/>
      <c r="Y74" s="236"/>
      <c r="Z74" s="234">
        <f t="shared" si="16"/>
        <v>0</v>
      </c>
      <c r="AA74" s="236"/>
      <c r="AB74" s="178">
        <f t="shared" si="17"/>
        <v>180</v>
      </c>
      <c r="AC74" s="198"/>
      <c r="AD74" s="198"/>
    </row>
    <row r="75" spans="2:30" x14ac:dyDescent="0.25">
      <c r="B75" s="92">
        <v>26</v>
      </c>
      <c r="C75" s="4">
        <f t="shared" si="9"/>
        <v>0</v>
      </c>
      <c r="D75" s="4">
        <f t="shared" si="10"/>
        <v>0</v>
      </c>
      <c r="E75" s="178">
        <f t="shared" si="11"/>
        <v>0</v>
      </c>
      <c r="I75" s="92">
        <v>26</v>
      </c>
      <c r="J75" s="234">
        <f t="shared" si="12"/>
        <v>0</v>
      </c>
      <c r="K75" s="235"/>
      <c r="L75" s="235"/>
      <c r="M75" s="236"/>
      <c r="N75" s="234">
        <f t="shared" si="13"/>
        <v>0</v>
      </c>
      <c r="O75" s="235"/>
      <c r="P75" s="236"/>
      <c r="Q75" s="177">
        <f t="shared" si="14"/>
        <v>0</v>
      </c>
      <c r="T75" s="1"/>
      <c r="U75" s="92">
        <v>26</v>
      </c>
      <c r="V75" s="234">
        <f t="shared" si="15"/>
        <v>0</v>
      </c>
      <c r="W75" s="235"/>
      <c r="X75" s="235"/>
      <c r="Y75" s="236"/>
      <c r="Z75" s="234">
        <f t="shared" si="16"/>
        <v>0</v>
      </c>
      <c r="AA75" s="236"/>
      <c r="AB75" s="178">
        <f t="shared" si="17"/>
        <v>180</v>
      </c>
      <c r="AC75" s="198"/>
      <c r="AD75" s="198"/>
    </row>
    <row r="76" spans="2:30" x14ac:dyDescent="0.25">
      <c r="B76" s="92">
        <v>27</v>
      </c>
      <c r="C76" s="4">
        <f t="shared" si="9"/>
        <v>0</v>
      </c>
      <c r="D76" s="4">
        <f t="shared" si="10"/>
        <v>0</v>
      </c>
      <c r="E76" s="178">
        <f t="shared" si="11"/>
        <v>0</v>
      </c>
      <c r="I76" s="92">
        <v>27</v>
      </c>
      <c r="J76" s="234">
        <f t="shared" si="12"/>
        <v>0</v>
      </c>
      <c r="K76" s="235"/>
      <c r="L76" s="235"/>
      <c r="M76" s="236"/>
      <c r="N76" s="234">
        <f t="shared" si="13"/>
        <v>0</v>
      </c>
      <c r="O76" s="235"/>
      <c r="P76" s="236"/>
      <c r="Q76" s="177">
        <f t="shared" si="14"/>
        <v>0</v>
      </c>
      <c r="T76" s="1"/>
      <c r="U76" s="92">
        <v>27</v>
      </c>
      <c r="V76" s="234">
        <f t="shared" si="15"/>
        <v>0</v>
      </c>
      <c r="W76" s="235"/>
      <c r="X76" s="235"/>
      <c r="Y76" s="236"/>
      <c r="Z76" s="234">
        <f t="shared" si="16"/>
        <v>0</v>
      </c>
      <c r="AA76" s="236"/>
      <c r="AB76" s="178">
        <f t="shared" si="17"/>
        <v>180</v>
      </c>
      <c r="AC76" s="198"/>
      <c r="AD76" s="198"/>
    </row>
    <row r="77" spans="2:30" x14ac:dyDescent="0.25">
      <c r="B77" s="92">
        <v>28</v>
      </c>
      <c r="C77" s="4">
        <f t="shared" si="9"/>
        <v>0</v>
      </c>
      <c r="D77" s="4">
        <f t="shared" si="10"/>
        <v>0</v>
      </c>
      <c r="E77" s="178">
        <f t="shared" si="11"/>
        <v>0</v>
      </c>
      <c r="I77" s="92">
        <v>28</v>
      </c>
      <c r="J77" s="234">
        <f t="shared" si="12"/>
        <v>0</v>
      </c>
      <c r="K77" s="235"/>
      <c r="L77" s="235"/>
      <c r="M77" s="236"/>
      <c r="N77" s="234">
        <f t="shared" si="13"/>
        <v>0</v>
      </c>
      <c r="O77" s="235"/>
      <c r="P77" s="236"/>
      <c r="Q77" s="177">
        <f t="shared" si="14"/>
        <v>0</v>
      </c>
      <c r="T77" s="1"/>
      <c r="U77" s="92">
        <v>28</v>
      </c>
      <c r="V77" s="234">
        <f t="shared" si="15"/>
        <v>0</v>
      </c>
      <c r="W77" s="235"/>
      <c r="X77" s="235"/>
      <c r="Y77" s="236"/>
      <c r="Z77" s="234">
        <f t="shared" si="16"/>
        <v>0</v>
      </c>
      <c r="AA77" s="236"/>
      <c r="AB77" s="178">
        <f t="shared" si="17"/>
        <v>180</v>
      </c>
      <c r="AC77" s="198"/>
      <c r="AD77" s="198"/>
    </row>
    <row r="78" spans="2:30" x14ac:dyDescent="0.25">
      <c r="B78" s="92">
        <v>29</v>
      </c>
      <c r="C78" s="4">
        <f t="shared" si="9"/>
        <v>0</v>
      </c>
      <c r="D78" s="4">
        <f t="shared" si="10"/>
        <v>0</v>
      </c>
      <c r="E78" s="178">
        <f t="shared" si="11"/>
        <v>0</v>
      </c>
      <c r="I78" s="92">
        <v>29</v>
      </c>
      <c r="J78" s="234">
        <f t="shared" si="12"/>
        <v>0</v>
      </c>
      <c r="K78" s="235"/>
      <c r="L78" s="235"/>
      <c r="M78" s="236"/>
      <c r="N78" s="234">
        <f t="shared" si="13"/>
        <v>0</v>
      </c>
      <c r="O78" s="235"/>
      <c r="P78" s="236"/>
      <c r="Q78" s="177">
        <f t="shared" si="14"/>
        <v>0</v>
      </c>
      <c r="T78" s="1"/>
      <c r="U78" s="92">
        <v>29</v>
      </c>
      <c r="V78" s="234">
        <f t="shared" si="15"/>
        <v>0</v>
      </c>
      <c r="W78" s="235"/>
      <c r="X78" s="235"/>
      <c r="Y78" s="236"/>
      <c r="Z78" s="234">
        <f t="shared" si="16"/>
        <v>0</v>
      </c>
      <c r="AA78" s="236"/>
      <c r="AB78" s="178">
        <f t="shared" si="17"/>
        <v>180</v>
      </c>
      <c r="AC78" s="198"/>
      <c r="AD78" s="198"/>
    </row>
    <row r="79" spans="2:30" x14ac:dyDescent="0.25">
      <c r="B79" s="92">
        <v>30</v>
      </c>
      <c r="C79" s="4">
        <f t="shared" si="9"/>
        <v>0</v>
      </c>
      <c r="D79" s="4">
        <f t="shared" si="10"/>
        <v>0</v>
      </c>
      <c r="E79" s="178">
        <f t="shared" si="11"/>
        <v>0</v>
      </c>
      <c r="I79" s="92">
        <v>30</v>
      </c>
      <c r="J79" s="234">
        <f t="shared" si="12"/>
        <v>0</v>
      </c>
      <c r="K79" s="235"/>
      <c r="L79" s="235"/>
      <c r="M79" s="236"/>
      <c r="N79" s="234">
        <f t="shared" si="13"/>
        <v>0</v>
      </c>
      <c r="O79" s="235"/>
      <c r="P79" s="236"/>
      <c r="Q79" s="177">
        <f t="shared" si="14"/>
        <v>0</v>
      </c>
      <c r="T79" s="1"/>
      <c r="U79" s="92">
        <v>30</v>
      </c>
      <c r="V79" s="234">
        <f t="shared" si="15"/>
        <v>0</v>
      </c>
      <c r="W79" s="235"/>
      <c r="X79" s="235"/>
      <c r="Y79" s="236"/>
      <c r="Z79" s="234">
        <f t="shared" si="16"/>
        <v>0</v>
      </c>
      <c r="AA79" s="236"/>
      <c r="AB79" s="178">
        <f t="shared" si="17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 t="str">
        <f>C11</f>
        <v>BRISSE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str">
        <f>INDEX($C$11:$AC$40,MATCH(G89,$C$11:$C$40,0),27)</f>
        <v>H</v>
      </c>
      <c r="Z89" s="75" t="s">
        <v>16</v>
      </c>
      <c r="AA89" s="96">
        <f>$D$3</f>
        <v>45052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35.799999999999997</v>
      </c>
      <c r="H90" s="245"/>
      <c r="I90" s="245"/>
      <c r="J90" s="245"/>
      <c r="K90" s="1"/>
      <c r="L90" s="245">
        <f>IF(X89="H",IF($X90="Blancs",$G$3,IF($X90="Jaunes",$G$4,IF($X90="Bleus",$G$5,$G$6))),IF($X90="Blancs",$I$3,IF($X90="Jaunes",$I$4,IF($X90="Bleus",$I$5,$I$6))))</f>
        <v>128</v>
      </c>
      <c r="M90" s="245"/>
      <c r="N90" s="245"/>
      <c r="O90" s="245">
        <f>IF(X89="H",IF($X90="Blancs",$H$3,IF($X90="Jaunes",$H$4,IF($X90="Bleus",$H$5,$H$6))),IF($X90="Blancs",$J$3,IF($X90="Jaunes",$J$4,IF($X90="Bleus",$J$5,$J$6))))</f>
        <v>70</v>
      </c>
      <c r="P90" s="245"/>
      <c r="Q90" s="246">
        <f>ROUND((G90*(L90/113)+(O90-AA93)),0)</f>
        <v>39</v>
      </c>
      <c r="R90" s="246"/>
      <c r="S90" s="246"/>
      <c r="T90" s="246"/>
      <c r="U90" s="1"/>
      <c r="V90" s="266" t="s">
        <v>108</v>
      </c>
      <c r="W90" s="267"/>
      <c r="X90" s="187" t="str">
        <f>INDEX($C$11:$AC$40,MATCH(G89,$C$11:$C$40,0),26)</f>
        <v>Jaunes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8">H$9</f>
        <v>4</v>
      </c>
      <c r="I93" s="103">
        <f t="shared" si="18"/>
        <v>5</v>
      </c>
      <c r="J93" s="103">
        <f t="shared" si="18"/>
        <v>4</v>
      </c>
      <c r="K93" s="103">
        <f t="shared" si="18"/>
        <v>3</v>
      </c>
      <c r="L93" s="103">
        <f t="shared" si="18"/>
        <v>4</v>
      </c>
      <c r="M93" s="103">
        <f t="shared" si="18"/>
        <v>4</v>
      </c>
      <c r="N93" s="103">
        <f t="shared" si="18"/>
        <v>3</v>
      </c>
      <c r="O93" s="103">
        <f t="shared" si="18"/>
        <v>5</v>
      </c>
      <c r="P93" s="104">
        <f>SUM(G93:O93)</f>
        <v>36</v>
      </c>
      <c r="Q93" s="103">
        <f t="shared" ref="Q93:Y93" si="19">Q$9</f>
        <v>4</v>
      </c>
      <c r="R93" s="105">
        <f t="shared" si="19"/>
        <v>4</v>
      </c>
      <c r="S93" s="105">
        <f t="shared" si="19"/>
        <v>5</v>
      </c>
      <c r="T93" s="105">
        <f t="shared" si="19"/>
        <v>4</v>
      </c>
      <c r="U93" s="105">
        <f t="shared" si="19"/>
        <v>4</v>
      </c>
      <c r="V93" s="105">
        <f t="shared" si="19"/>
        <v>3</v>
      </c>
      <c r="W93" s="105">
        <f t="shared" si="19"/>
        <v>5</v>
      </c>
      <c r="X93" s="105">
        <f t="shared" si="19"/>
        <v>4</v>
      </c>
      <c r="Y93" s="106">
        <f t="shared" si="19"/>
        <v>3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9</v>
      </c>
      <c r="H94" s="108">
        <f t="shared" ref="H94:O94" si="20">H$10</f>
        <v>13</v>
      </c>
      <c r="I94" s="108">
        <f t="shared" si="20"/>
        <v>5</v>
      </c>
      <c r="J94" s="108">
        <f t="shared" si="20"/>
        <v>7</v>
      </c>
      <c r="K94" s="108">
        <f t="shared" si="20"/>
        <v>17</v>
      </c>
      <c r="L94" s="108">
        <f t="shared" si="20"/>
        <v>3</v>
      </c>
      <c r="M94" s="108">
        <f t="shared" si="20"/>
        <v>1</v>
      </c>
      <c r="N94" s="108">
        <f t="shared" si="20"/>
        <v>15</v>
      </c>
      <c r="O94" s="109">
        <f t="shared" si="20"/>
        <v>11</v>
      </c>
      <c r="P94" s="110"/>
      <c r="Q94" s="111">
        <f t="shared" ref="Q94:Y94" si="21">Q$10</f>
        <v>8</v>
      </c>
      <c r="R94" s="112">
        <f t="shared" si="21"/>
        <v>4</v>
      </c>
      <c r="S94" s="112">
        <f t="shared" si="21"/>
        <v>18</v>
      </c>
      <c r="T94" s="112">
        <f t="shared" si="21"/>
        <v>2</v>
      </c>
      <c r="U94" s="112">
        <f t="shared" si="21"/>
        <v>16</v>
      </c>
      <c r="V94" s="112">
        <f t="shared" si="21"/>
        <v>12</v>
      </c>
      <c r="W94" s="112">
        <f t="shared" si="21"/>
        <v>10</v>
      </c>
      <c r="X94" s="112">
        <f t="shared" si="21"/>
        <v>6</v>
      </c>
      <c r="Y94" s="109">
        <f t="shared" si="21"/>
        <v>14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>
        <f>IF($Q90&lt;=18,IF(G94&lt;=$Q90,1,0),IF($Q90&lt;=36,IF(G94&lt;=($Q90-18),2,1),IF($Q90&lt;=54,IF(G94&lt;=($Q90-36),3,2),IF($Q90&gt;54,IF(G94&lt;=($Q90-54),4,3)))))</f>
        <v>2</v>
      </c>
      <c r="H95" s="115">
        <f t="shared" ref="H95:O95" si="22">IF($Q90&lt;=18,IF(H94&lt;=$Q90,1,0),IF($Q90&lt;=36,IF(H94&lt;=($Q90-18),2,1),IF($Q90&lt;=54,IF(H94&lt;=($Q90-36),3,2),IF($Q90&gt;54,IF(H94&lt;=($Q90-54),4,3)))))</f>
        <v>2</v>
      </c>
      <c r="I95" s="115">
        <f t="shared" si="22"/>
        <v>2</v>
      </c>
      <c r="J95" s="115">
        <f t="shared" si="22"/>
        <v>2</v>
      </c>
      <c r="K95" s="115">
        <f t="shared" si="22"/>
        <v>2</v>
      </c>
      <c r="L95" s="115">
        <f t="shared" si="22"/>
        <v>3</v>
      </c>
      <c r="M95" s="115">
        <f t="shared" si="22"/>
        <v>3</v>
      </c>
      <c r="N95" s="115">
        <f t="shared" si="22"/>
        <v>2</v>
      </c>
      <c r="O95" s="116">
        <f t="shared" si="22"/>
        <v>2</v>
      </c>
      <c r="P95" s="117">
        <f>SUM(G95:O95)</f>
        <v>20</v>
      </c>
      <c r="Q95" s="116">
        <f t="shared" ref="Q95:Y95" si="23">IF($Q90&lt;=18,IF(Q94&lt;=$Q90,1,0),IF($Q90&lt;=36,IF(Q94&lt;=($Q90-18),2,1),IF($Q90&lt;=54,IF(Q94&lt;=($Q90-36),3,2),IF($Q90&gt;54,IF(Q94&lt;=($Q90-54),4,3)))))</f>
        <v>2</v>
      </c>
      <c r="R95" s="116">
        <f t="shared" si="23"/>
        <v>2</v>
      </c>
      <c r="S95" s="116">
        <f t="shared" si="23"/>
        <v>2</v>
      </c>
      <c r="T95" s="116">
        <f t="shared" si="23"/>
        <v>3</v>
      </c>
      <c r="U95" s="116">
        <f t="shared" si="23"/>
        <v>2</v>
      </c>
      <c r="V95" s="116">
        <f t="shared" si="23"/>
        <v>2</v>
      </c>
      <c r="W95" s="116">
        <f t="shared" si="23"/>
        <v>2</v>
      </c>
      <c r="X95" s="116">
        <f t="shared" si="23"/>
        <v>2</v>
      </c>
      <c r="Y95" s="116">
        <f t="shared" si="23"/>
        <v>2</v>
      </c>
      <c r="Z95" s="118">
        <f>SUM(Q95:Y95)</f>
        <v>19</v>
      </c>
      <c r="AA95" s="119">
        <f>P95+Z95</f>
        <v>39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4">G11</f>
        <v>8</v>
      </c>
      <c r="H96" s="121">
        <f t="shared" si="24"/>
        <v>9</v>
      </c>
      <c r="I96" s="121">
        <f t="shared" si="24"/>
        <v>7</v>
      </c>
      <c r="J96" s="121">
        <f t="shared" si="24"/>
        <v>7</v>
      </c>
      <c r="K96" s="121">
        <f t="shared" si="24"/>
        <v>4</v>
      </c>
      <c r="L96" s="121">
        <f t="shared" si="24"/>
        <v>8</v>
      </c>
      <c r="M96" s="121">
        <f t="shared" si="24"/>
        <v>7</v>
      </c>
      <c r="N96" s="121">
        <f t="shared" si="24"/>
        <v>4</v>
      </c>
      <c r="O96" s="121">
        <f t="shared" si="24"/>
        <v>10</v>
      </c>
      <c r="P96" s="122">
        <f>SUM(G96:O96)</f>
        <v>64</v>
      </c>
      <c r="Q96" s="123">
        <f t="shared" ref="Q96:Y96" si="25">Q11</f>
        <v>7</v>
      </c>
      <c r="R96" s="121">
        <f t="shared" si="25"/>
        <v>7</v>
      </c>
      <c r="S96" s="121">
        <f t="shared" si="25"/>
        <v>8</v>
      </c>
      <c r="T96" s="121">
        <f t="shared" si="25"/>
        <v>6</v>
      </c>
      <c r="U96" s="121">
        <f t="shared" si="25"/>
        <v>8</v>
      </c>
      <c r="V96" s="121">
        <f t="shared" si="25"/>
        <v>6</v>
      </c>
      <c r="W96" s="121">
        <f t="shared" si="25"/>
        <v>7</v>
      </c>
      <c r="X96" s="121">
        <f t="shared" si="25"/>
        <v>7</v>
      </c>
      <c r="Y96" s="124">
        <f t="shared" si="25"/>
        <v>5</v>
      </c>
      <c r="Z96" s="122">
        <f>SUM(Q96:Y96)</f>
        <v>61</v>
      </c>
      <c r="AA96" s="125">
        <f>P96+Z96</f>
        <v>125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6">IF(H96-H93=-1,3+H95)+IF(H96-H93=0,2+H95)+IF(H96-H93=1,1+H95)+IF(H96-H93=2,H95)+IF(H96-H93=3,IF(H95-1&gt;0,H95-1,0))+IF(H96-H93=4,IF(H95-2&gt;0,H95-2,0))</f>
        <v>0</v>
      </c>
      <c r="I97" s="127">
        <f t="shared" si="26"/>
        <v>2</v>
      </c>
      <c r="J97" s="127">
        <f t="shared" si="26"/>
        <v>1</v>
      </c>
      <c r="K97" s="127">
        <f t="shared" si="26"/>
        <v>3</v>
      </c>
      <c r="L97" s="127">
        <f t="shared" si="26"/>
        <v>1</v>
      </c>
      <c r="M97" s="127">
        <f t="shared" si="26"/>
        <v>2</v>
      </c>
      <c r="N97" s="127">
        <f t="shared" si="26"/>
        <v>3</v>
      </c>
      <c r="O97" s="128">
        <f t="shared" si="26"/>
        <v>0</v>
      </c>
      <c r="P97" s="129">
        <f>SUM(G97:O97)</f>
        <v>12</v>
      </c>
      <c r="Q97" s="130">
        <f t="shared" ref="Q97:Y97" si="27">IF(Q96-Q93=-1,3+Q95)+IF(Q96-Q93=0,2+Q95)+IF(Q96-Q93=1,1+Q95)+IF(Q96-Q93=2,Q95)+IF(Q96-Q93=3,IF(Q95-1&gt;0,Q95-1,0))+IF(Q96-Q93=4,IF(Q95-2&gt;0,Q95-2,0))</f>
        <v>1</v>
      </c>
      <c r="R97" s="131">
        <f t="shared" si="27"/>
        <v>1</v>
      </c>
      <c r="S97" s="131">
        <f t="shared" si="27"/>
        <v>1</v>
      </c>
      <c r="T97" s="131">
        <f t="shared" si="27"/>
        <v>3</v>
      </c>
      <c r="U97" s="131">
        <f t="shared" si="27"/>
        <v>0</v>
      </c>
      <c r="V97" s="131">
        <f t="shared" si="27"/>
        <v>1</v>
      </c>
      <c r="W97" s="131">
        <f t="shared" si="27"/>
        <v>2</v>
      </c>
      <c r="X97" s="131">
        <f t="shared" si="27"/>
        <v>1</v>
      </c>
      <c r="Y97" s="128">
        <f t="shared" si="27"/>
        <v>2</v>
      </c>
      <c r="Z97" s="129">
        <f>SUM(Q97:Y97)</f>
        <v>12</v>
      </c>
      <c r="AA97" s="132">
        <f>P97+Z97</f>
        <v>24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8">IF(G96-G93=-2,4)+IF(G96-G93=-1,3)+IF(G96-G93=0,2)+IF(G96-G93=1,1)+IF(G96-G93&gt;2,0)</f>
        <v>0</v>
      </c>
      <c r="H98" s="134">
        <f t="shared" si="28"/>
        <v>0</v>
      </c>
      <c r="I98" s="134">
        <f t="shared" si="28"/>
        <v>0</v>
      </c>
      <c r="J98" s="134">
        <f t="shared" si="28"/>
        <v>0</v>
      </c>
      <c r="K98" s="134">
        <f t="shared" si="28"/>
        <v>1</v>
      </c>
      <c r="L98" s="134">
        <f t="shared" si="28"/>
        <v>0</v>
      </c>
      <c r="M98" s="134">
        <f t="shared" si="28"/>
        <v>0</v>
      </c>
      <c r="N98" s="134">
        <f t="shared" si="28"/>
        <v>1</v>
      </c>
      <c r="O98" s="135">
        <f t="shared" si="28"/>
        <v>0</v>
      </c>
      <c r="P98" s="136">
        <f>SUM(G98:O98)</f>
        <v>2</v>
      </c>
      <c r="Q98" s="135">
        <f t="shared" ref="Q98:Y98" si="29">IF(Q96-Q93=-2,4)+IF(Q96-Q93=-1,3)+IF(Q96-Q93=0,2)+IF(Q96-Q93=1,1)+IF(Q96-Q93&gt;2,0)</f>
        <v>0</v>
      </c>
      <c r="R98" s="135">
        <f t="shared" si="29"/>
        <v>0</v>
      </c>
      <c r="S98" s="135">
        <f t="shared" si="29"/>
        <v>0</v>
      </c>
      <c r="T98" s="135">
        <f t="shared" si="29"/>
        <v>0</v>
      </c>
      <c r="U98" s="135">
        <f t="shared" si="29"/>
        <v>0</v>
      </c>
      <c r="V98" s="135">
        <f t="shared" si="29"/>
        <v>0</v>
      </c>
      <c r="W98" s="135">
        <f t="shared" si="29"/>
        <v>0</v>
      </c>
      <c r="X98" s="135">
        <f t="shared" si="29"/>
        <v>0</v>
      </c>
      <c r="Y98" s="135">
        <f t="shared" si="29"/>
        <v>0</v>
      </c>
      <c r="Z98" s="136">
        <f>SUM(Q98:Y98)</f>
        <v>0</v>
      </c>
      <c r="AA98" s="137">
        <f>P98+Z98</f>
        <v>2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4</v>
      </c>
      <c r="H99" s="24">
        <f t="shared" ref="H99:O99" si="30">H96-H93</f>
        <v>5</v>
      </c>
      <c r="I99" s="24">
        <f t="shared" si="30"/>
        <v>2</v>
      </c>
      <c r="J99" s="24">
        <f t="shared" si="30"/>
        <v>3</v>
      </c>
      <c r="K99" s="24">
        <f t="shared" si="30"/>
        <v>1</v>
      </c>
      <c r="L99" s="24">
        <f t="shared" si="30"/>
        <v>4</v>
      </c>
      <c r="M99" s="24">
        <f t="shared" si="30"/>
        <v>3</v>
      </c>
      <c r="N99" s="24">
        <f t="shared" si="30"/>
        <v>1</v>
      </c>
      <c r="O99" s="15">
        <f t="shared" si="30"/>
        <v>5</v>
      </c>
      <c r="P99" s="15"/>
      <c r="Q99" s="15">
        <f t="shared" ref="Q99:Y99" si="31">Q96-Q93</f>
        <v>3</v>
      </c>
      <c r="R99" s="15">
        <f t="shared" si="31"/>
        <v>3</v>
      </c>
      <c r="S99" s="15">
        <f t="shared" si="31"/>
        <v>3</v>
      </c>
      <c r="T99" s="15">
        <f t="shared" si="31"/>
        <v>2</v>
      </c>
      <c r="U99" s="15">
        <f t="shared" si="31"/>
        <v>4</v>
      </c>
      <c r="V99" s="15">
        <f t="shared" si="31"/>
        <v>3</v>
      </c>
      <c r="W99" s="15">
        <f t="shared" si="31"/>
        <v>2</v>
      </c>
      <c r="X99" s="15">
        <f t="shared" si="31"/>
        <v>3</v>
      </c>
      <c r="Y99" s="15">
        <f t="shared" si="31"/>
        <v>2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4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2</v>
      </c>
      <c r="P103" s="241" t="s">
        <v>89</v>
      </c>
      <c r="Q103" s="241"/>
      <c r="R103" s="241"/>
      <c r="S103" s="241"/>
      <c r="T103" s="241"/>
      <c r="U103" s="144">
        <f>COUNTIF(G99:Y99,"&gt;=3")</f>
        <v>12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2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4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12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 t="str">
        <f>C12</f>
        <v>PAUL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str">
        <f>INDEX($C$11:$AC$40,MATCH(G112,$C$11:$C$40,0),27)</f>
        <v>H</v>
      </c>
      <c r="Z112" s="75" t="s">
        <v>16</v>
      </c>
      <c r="AA112" s="96">
        <f>$D$3</f>
        <v>45052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20.100000000000001</v>
      </c>
      <c r="H113" s="245"/>
      <c r="I113" s="245"/>
      <c r="J113" s="245"/>
      <c r="K113" s="1"/>
      <c r="L113" s="245">
        <f>IF(X112="H",IF($X113="Blancs",$G$3,IF($X113="Jaunes",$G$4,IF($X113="Bleus",$G$5,$G$6))),IF($X113="Blancs",$I$3,IF($X113="Jaunes",$I$4,IF($X113="Bleus",$I$5,$I$6))))</f>
        <v>128</v>
      </c>
      <c r="M113" s="245"/>
      <c r="N113" s="245"/>
      <c r="O113" s="245">
        <f>IF(X112="H",IF($X113="Blancs",$H$3,IF($X113="Jaunes",$H$4,IF($X113="Bleus",$H$5,$H$6))),IF($X113="Blancs",$J$3,IF($X113="Jaunes",$J$4,IF($X113="Bleus",$J$5,$J$6))))</f>
        <v>70</v>
      </c>
      <c r="P113" s="245"/>
      <c r="Q113" s="246">
        <f>ROUND((G113*(L113/113)+(O113-AA116)),0)</f>
        <v>21</v>
      </c>
      <c r="R113" s="246"/>
      <c r="S113" s="246"/>
      <c r="T113" s="246"/>
      <c r="U113" s="1"/>
      <c r="V113" s="266" t="s">
        <v>108</v>
      </c>
      <c r="W113" s="267"/>
      <c r="X113" s="187" t="str">
        <f>INDEX($C$11:$AC$40,MATCH(G112,$C$11:$C$40,0),26)</f>
        <v>Jaunes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2">H$9</f>
        <v>4</v>
      </c>
      <c r="I116" s="103">
        <f t="shared" si="32"/>
        <v>5</v>
      </c>
      <c r="J116" s="103">
        <f t="shared" si="32"/>
        <v>4</v>
      </c>
      <c r="K116" s="103">
        <f t="shared" si="32"/>
        <v>3</v>
      </c>
      <c r="L116" s="103">
        <f t="shared" si="32"/>
        <v>4</v>
      </c>
      <c r="M116" s="103">
        <f t="shared" si="32"/>
        <v>4</v>
      </c>
      <c r="N116" s="103">
        <f t="shared" si="32"/>
        <v>3</v>
      </c>
      <c r="O116" s="103">
        <f t="shared" si="32"/>
        <v>5</v>
      </c>
      <c r="P116" s="104">
        <f>SUM(G116:O116)</f>
        <v>36</v>
      </c>
      <c r="Q116" s="103">
        <f t="shared" ref="Q116:Y116" si="33">Q$9</f>
        <v>4</v>
      </c>
      <c r="R116" s="105">
        <f t="shared" si="33"/>
        <v>4</v>
      </c>
      <c r="S116" s="105">
        <f t="shared" si="33"/>
        <v>5</v>
      </c>
      <c r="T116" s="105">
        <f t="shared" si="33"/>
        <v>4</v>
      </c>
      <c r="U116" s="105">
        <f t="shared" si="33"/>
        <v>4</v>
      </c>
      <c r="V116" s="105">
        <f t="shared" si="33"/>
        <v>3</v>
      </c>
      <c r="W116" s="105">
        <f t="shared" si="33"/>
        <v>5</v>
      </c>
      <c r="X116" s="105">
        <f t="shared" si="33"/>
        <v>4</v>
      </c>
      <c r="Y116" s="106">
        <f t="shared" si="33"/>
        <v>3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9</v>
      </c>
      <c r="H117" s="108">
        <f t="shared" ref="H117:O117" si="34">H$10</f>
        <v>13</v>
      </c>
      <c r="I117" s="108">
        <f t="shared" si="34"/>
        <v>5</v>
      </c>
      <c r="J117" s="108">
        <f t="shared" si="34"/>
        <v>7</v>
      </c>
      <c r="K117" s="108">
        <f t="shared" si="34"/>
        <v>17</v>
      </c>
      <c r="L117" s="108">
        <f t="shared" si="34"/>
        <v>3</v>
      </c>
      <c r="M117" s="108">
        <f t="shared" si="34"/>
        <v>1</v>
      </c>
      <c r="N117" s="108">
        <f t="shared" si="34"/>
        <v>15</v>
      </c>
      <c r="O117" s="109">
        <f t="shared" si="34"/>
        <v>11</v>
      </c>
      <c r="P117" s="110"/>
      <c r="Q117" s="111">
        <f t="shared" ref="Q117:Y117" si="35">Q$10</f>
        <v>8</v>
      </c>
      <c r="R117" s="112">
        <f t="shared" si="35"/>
        <v>4</v>
      </c>
      <c r="S117" s="112">
        <f t="shared" si="35"/>
        <v>18</v>
      </c>
      <c r="T117" s="112">
        <f t="shared" si="35"/>
        <v>2</v>
      </c>
      <c r="U117" s="112">
        <f t="shared" si="35"/>
        <v>16</v>
      </c>
      <c r="V117" s="112">
        <f t="shared" si="35"/>
        <v>12</v>
      </c>
      <c r="W117" s="112">
        <f t="shared" si="35"/>
        <v>10</v>
      </c>
      <c r="X117" s="112">
        <f t="shared" si="35"/>
        <v>6</v>
      </c>
      <c r="Y117" s="109">
        <f t="shared" si="35"/>
        <v>14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>
        <f>IF($Q113&lt;=18,IF(G117&lt;=$Q113,1,0),IF($Q113&lt;=36,IF(G117&lt;=($Q113-18),2,1),IF($Q113&lt;=54,IF(G117&lt;=($Q113-36),3,2),IF($Q113&gt;54,IF(G117&lt;=($Q113-54),4,3)))))</f>
        <v>1</v>
      </c>
      <c r="H118" s="115">
        <f t="shared" ref="H118:O118" si="36">IF($Q113&lt;=18,IF(H117&lt;=$Q113,1,0),IF($Q113&lt;=36,IF(H117&lt;=($Q113-18),2,1),IF($Q113&lt;=54,IF(H117&lt;=($Q113-36),3,2),IF($Q113&gt;54,IF(H117&lt;=($Q113-54),4,3)))))</f>
        <v>1</v>
      </c>
      <c r="I118" s="115">
        <f t="shared" si="36"/>
        <v>1</v>
      </c>
      <c r="J118" s="115">
        <f t="shared" si="36"/>
        <v>1</v>
      </c>
      <c r="K118" s="115">
        <f t="shared" si="36"/>
        <v>1</v>
      </c>
      <c r="L118" s="115">
        <f t="shared" si="36"/>
        <v>2</v>
      </c>
      <c r="M118" s="115">
        <f t="shared" si="36"/>
        <v>2</v>
      </c>
      <c r="N118" s="115">
        <f t="shared" si="36"/>
        <v>1</v>
      </c>
      <c r="O118" s="116">
        <f t="shared" si="36"/>
        <v>1</v>
      </c>
      <c r="P118" s="117">
        <f>SUM(G118:O118)</f>
        <v>11</v>
      </c>
      <c r="Q118" s="116">
        <f t="shared" ref="Q118:Y118" si="37">IF($Q113&lt;=18,IF(Q117&lt;=$Q113,1,0),IF($Q113&lt;=36,IF(Q117&lt;=($Q113-18),2,1),IF($Q113&lt;=54,IF(Q117&lt;=($Q113-36),3,2),IF($Q113&gt;54,IF(Q117&lt;=($Q113-54),4,3)))))</f>
        <v>1</v>
      </c>
      <c r="R118" s="116">
        <f t="shared" si="37"/>
        <v>1</v>
      </c>
      <c r="S118" s="116">
        <f t="shared" si="37"/>
        <v>1</v>
      </c>
      <c r="T118" s="116">
        <f t="shared" si="37"/>
        <v>2</v>
      </c>
      <c r="U118" s="116">
        <f t="shared" si="37"/>
        <v>1</v>
      </c>
      <c r="V118" s="116">
        <f t="shared" si="37"/>
        <v>1</v>
      </c>
      <c r="W118" s="116">
        <f t="shared" si="37"/>
        <v>1</v>
      </c>
      <c r="X118" s="116">
        <f t="shared" si="37"/>
        <v>1</v>
      </c>
      <c r="Y118" s="116">
        <f t="shared" si="37"/>
        <v>1</v>
      </c>
      <c r="Z118" s="118">
        <f>SUM(Q118:Y118)</f>
        <v>10</v>
      </c>
      <c r="AA118" s="119">
        <f>P118+Z118</f>
        <v>21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8">G12</f>
        <v>5</v>
      </c>
      <c r="H119" s="121">
        <f t="shared" si="38"/>
        <v>6</v>
      </c>
      <c r="I119" s="121">
        <f t="shared" si="38"/>
        <v>6</v>
      </c>
      <c r="J119" s="121">
        <f t="shared" si="38"/>
        <v>6</v>
      </c>
      <c r="K119" s="121">
        <f t="shared" si="38"/>
        <v>4</v>
      </c>
      <c r="L119" s="121">
        <f t="shared" si="38"/>
        <v>5</v>
      </c>
      <c r="M119" s="121">
        <f t="shared" si="38"/>
        <v>5</v>
      </c>
      <c r="N119" s="121">
        <f t="shared" si="38"/>
        <v>4</v>
      </c>
      <c r="O119" s="121">
        <f t="shared" si="38"/>
        <v>6</v>
      </c>
      <c r="P119" s="122">
        <f>SUM(G119:O119)</f>
        <v>47</v>
      </c>
      <c r="Q119" s="123">
        <f t="shared" ref="Q119:Y119" si="39">Q12</f>
        <v>5</v>
      </c>
      <c r="R119" s="121">
        <f t="shared" si="39"/>
        <v>5</v>
      </c>
      <c r="S119" s="121">
        <f t="shared" si="39"/>
        <v>6</v>
      </c>
      <c r="T119" s="121">
        <f t="shared" si="39"/>
        <v>6</v>
      </c>
      <c r="U119" s="121">
        <f t="shared" si="39"/>
        <v>5</v>
      </c>
      <c r="V119" s="121">
        <f t="shared" si="39"/>
        <v>4</v>
      </c>
      <c r="W119" s="121">
        <f t="shared" si="39"/>
        <v>6</v>
      </c>
      <c r="X119" s="121">
        <f t="shared" si="39"/>
        <v>5</v>
      </c>
      <c r="Y119" s="124">
        <f t="shared" si="39"/>
        <v>5</v>
      </c>
      <c r="Z119" s="122">
        <f>SUM(Q119:Y119)</f>
        <v>47</v>
      </c>
      <c r="AA119" s="125">
        <f>P119+Z119</f>
        <v>94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2</v>
      </c>
      <c r="H120" s="127">
        <f t="shared" ref="H120:O120" si="40">IF(H119-H116=-1,3+H118)+IF(H119-H116=0,2+H118)+IF(H119-H116=1,1+H118)+IF(H119-H116=2,H118)+IF(H119-H116=3,IF(H118-1&gt;0,H118-1,0))+IF(H119-H116=4,IF(H118-2&gt;0,H118-2,0))</f>
        <v>1</v>
      </c>
      <c r="I120" s="127">
        <f t="shared" si="40"/>
        <v>2</v>
      </c>
      <c r="J120" s="127">
        <f t="shared" si="40"/>
        <v>1</v>
      </c>
      <c r="K120" s="127">
        <f t="shared" si="40"/>
        <v>2</v>
      </c>
      <c r="L120" s="127">
        <f t="shared" si="40"/>
        <v>3</v>
      </c>
      <c r="M120" s="127">
        <f t="shared" si="40"/>
        <v>3</v>
      </c>
      <c r="N120" s="127">
        <f t="shared" si="40"/>
        <v>2</v>
      </c>
      <c r="O120" s="128">
        <f t="shared" si="40"/>
        <v>2</v>
      </c>
      <c r="P120" s="129">
        <f>SUM(G120:O120)</f>
        <v>18</v>
      </c>
      <c r="Q120" s="130">
        <f t="shared" ref="Q120:Y120" si="41">IF(Q119-Q116=-1,3+Q118)+IF(Q119-Q116=0,2+Q118)+IF(Q119-Q116=1,1+Q118)+IF(Q119-Q116=2,Q118)+IF(Q119-Q116=3,IF(Q118-1&gt;0,Q118-1,0))+IF(Q119-Q116=4,IF(Q118-2&gt;0,Q118-2,0))</f>
        <v>2</v>
      </c>
      <c r="R120" s="131">
        <f t="shared" si="41"/>
        <v>2</v>
      </c>
      <c r="S120" s="131">
        <f t="shared" si="41"/>
        <v>2</v>
      </c>
      <c r="T120" s="131">
        <f t="shared" si="41"/>
        <v>2</v>
      </c>
      <c r="U120" s="131">
        <f t="shared" si="41"/>
        <v>2</v>
      </c>
      <c r="V120" s="131">
        <f t="shared" si="41"/>
        <v>2</v>
      </c>
      <c r="W120" s="131">
        <f t="shared" si="41"/>
        <v>2</v>
      </c>
      <c r="X120" s="131">
        <f t="shared" si="41"/>
        <v>2</v>
      </c>
      <c r="Y120" s="128">
        <f t="shared" si="41"/>
        <v>1</v>
      </c>
      <c r="Z120" s="129">
        <f>SUM(Q120:Y120)</f>
        <v>17</v>
      </c>
      <c r="AA120" s="132">
        <f>P120+Z120</f>
        <v>35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2">IF(G119-G116=-2,4)+IF(G119-G116=-1,3)+IF(G119-G116=0,2)+IF(G119-G116=1,1)+IF(G119-G116&gt;2,0)</f>
        <v>1</v>
      </c>
      <c r="H121" s="134">
        <f t="shared" si="42"/>
        <v>0</v>
      </c>
      <c r="I121" s="134">
        <f t="shared" si="42"/>
        <v>1</v>
      </c>
      <c r="J121" s="134">
        <f t="shared" si="42"/>
        <v>0</v>
      </c>
      <c r="K121" s="134">
        <f t="shared" si="42"/>
        <v>1</v>
      </c>
      <c r="L121" s="134">
        <f t="shared" si="42"/>
        <v>1</v>
      </c>
      <c r="M121" s="134">
        <f t="shared" si="42"/>
        <v>1</v>
      </c>
      <c r="N121" s="134">
        <f t="shared" si="42"/>
        <v>1</v>
      </c>
      <c r="O121" s="135">
        <f t="shared" si="42"/>
        <v>1</v>
      </c>
      <c r="P121" s="136">
        <f>SUM(G121:O121)</f>
        <v>7</v>
      </c>
      <c r="Q121" s="135">
        <f t="shared" ref="Q121:Y121" si="43">IF(Q119-Q116=-2,4)+IF(Q119-Q116=-1,3)+IF(Q119-Q116=0,2)+IF(Q119-Q116=1,1)+IF(Q119-Q116&gt;2,0)</f>
        <v>1</v>
      </c>
      <c r="R121" s="135">
        <f t="shared" si="43"/>
        <v>1</v>
      </c>
      <c r="S121" s="135">
        <f t="shared" si="43"/>
        <v>1</v>
      </c>
      <c r="T121" s="135">
        <f t="shared" si="43"/>
        <v>0</v>
      </c>
      <c r="U121" s="135">
        <f t="shared" si="43"/>
        <v>1</v>
      </c>
      <c r="V121" s="135">
        <f t="shared" si="43"/>
        <v>1</v>
      </c>
      <c r="W121" s="135">
        <f t="shared" si="43"/>
        <v>1</v>
      </c>
      <c r="X121" s="135">
        <f t="shared" si="43"/>
        <v>1</v>
      </c>
      <c r="Y121" s="135">
        <f t="shared" si="43"/>
        <v>0</v>
      </c>
      <c r="Z121" s="136">
        <f>SUM(Q121:Y121)</f>
        <v>7</v>
      </c>
      <c r="AA121" s="137">
        <f>P121+Z121</f>
        <v>14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1</v>
      </c>
      <c r="H122" s="24">
        <f t="shared" ref="H122:O122" si="44">H119-H116</f>
        <v>2</v>
      </c>
      <c r="I122" s="24">
        <f t="shared" si="44"/>
        <v>1</v>
      </c>
      <c r="J122" s="24">
        <f t="shared" si="44"/>
        <v>2</v>
      </c>
      <c r="K122" s="24">
        <f t="shared" si="44"/>
        <v>1</v>
      </c>
      <c r="L122" s="24">
        <f t="shared" si="44"/>
        <v>1</v>
      </c>
      <c r="M122" s="24">
        <f t="shared" si="44"/>
        <v>1</v>
      </c>
      <c r="N122" s="24">
        <f t="shared" si="44"/>
        <v>1</v>
      </c>
      <c r="O122" s="15">
        <f t="shared" si="44"/>
        <v>1</v>
      </c>
      <c r="P122" s="15"/>
      <c r="Q122" s="15">
        <f t="shared" ref="Q122:Y122" si="45">Q119-Q116</f>
        <v>1</v>
      </c>
      <c r="R122" s="15">
        <f t="shared" si="45"/>
        <v>1</v>
      </c>
      <c r="S122" s="15">
        <f t="shared" si="45"/>
        <v>1</v>
      </c>
      <c r="T122" s="15">
        <f t="shared" si="45"/>
        <v>2</v>
      </c>
      <c r="U122" s="15">
        <f t="shared" si="45"/>
        <v>1</v>
      </c>
      <c r="V122" s="15">
        <f t="shared" si="45"/>
        <v>1</v>
      </c>
      <c r="W122" s="15">
        <f t="shared" si="45"/>
        <v>1</v>
      </c>
      <c r="X122" s="15">
        <f t="shared" si="45"/>
        <v>1</v>
      </c>
      <c r="Y122" s="15">
        <f t="shared" si="45"/>
        <v>2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4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14</v>
      </c>
      <c r="P126" s="241" t="s">
        <v>89</v>
      </c>
      <c r="Q126" s="241"/>
      <c r="R126" s="241"/>
      <c r="S126" s="241"/>
      <c r="T126" s="241"/>
      <c r="U126" s="144">
        <f>COUNTIF(G122:Y122,"&gt;=3")</f>
        <v>0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14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4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0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 t="str">
        <f>C13</f>
        <v>DELOUCHE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str">
        <f>INDEX($C$11:$AC$40,MATCH(G135,$C$11:$C$40,0),27)</f>
        <v>H</v>
      </c>
      <c r="Z135" s="75" t="s">
        <v>16</v>
      </c>
      <c r="AA135" s="96">
        <f>$D$3</f>
        <v>45052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45.5</v>
      </c>
      <c r="H136" s="245"/>
      <c r="I136" s="245"/>
      <c r="J136" s="245"/>
      <c r="K136" s="1"/>
      <c r="L136" s="245">
        <f>IF(X135="H",IF($X136="Blancs",$G$3,IF($X136="Jaunes",$G$4,IF($X136="Bleus",$G$5,$G$6))),IF($X136="Blancs",$I$3,IF($X136="Jaunes",$I$4,IF($X136="Bleus",$I$5,$I$6))))</f>
        <v>128</v>
      </c>
      <c r="M136" s="245"/>
      <c r="N136" s="245"/>
      <c r="O136" s="245">
        <f>IF(X135="H",IF($X136="Blancs",$H$3,IF($X136="Jaunes",$H$4,IF($X136="Bleus",$H$5,$H$6))),IF($X136="Blancs",$J$3,IF($X136="Jaunes",$J$4,IF($X136="Bleus",$J$5,$J$6))))</f>
        <v>70</v>
      </c>
      <c r="P136" s="245"/>
      <c r="Q136" s="246">
        <f>ROUND((G136*(L136/113)+(O136-AA139)),0)</f>
        <v>50</v>
      </c>
      <c r="R136" s="246"/>
      <c r="S136" s="246"/>
      <c r="T136" s="246"/>
      <c r="U136" s="1"/>
      <c r="V136" s="266" t="s">
        <v>108</v>
      </c>
      <c r="W136" s="267"/>
      <c r="X136" s="187" t="str">
        <f>INDEX($C$11:$AC$40,MATCH(G135,$C$11:$C$40,0),26)</f>
        <v>Jaunes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6">H$9</f>
        <v>4</v>
      </c>
      <c r="I139" s="103">
        <f t="shared" si="46"/>
        <v>5</v>
      </c>
      <c r="J139" s="103">
        <f t="shared" si="46"/>
        <v>4</v>
      </c>
      <c r="K139" s="103">
        <f t="shared" si="46"/>
        <v>3</v>
      </c>
      <c r="L139" s="103">
        <f t="shared" si="46"/>
        <v>4</v>
      </c>
      <c r="M139" s="103">
        <f t="shared" si="46"/>
        <v>4</v>
      </c>
      <c r="N139" s="103">
        <f t="shared" si="46"/>
        <v>3</v>
      </c>
      <c r="O139" s="103">
        <f t="shared" si="46"/>
        <v>5</v>
      </c>
      <c r="P139" s="104">
        <f>SUM(G139:O139)</f>
        <v>36</v>
      </c>
      <c r="Q139" s="103">
        <f t="shared" ref="Q139:Y139" si="47">Q$9</f>
        <v>4</v>
      </c>
      <c r="R139" s="105">
        <f t="shared" si="47"/>
        <v>4</v>
      </c>
      <c r="S139" s="105">
        <f t="shared" si="47"/>
        <v>5</v>
      </c>
      <c r="T139" s="105">
        <f t="shared" si="47"/>
        <v>4</v>
      </c>
      <c r="U139" s="105">
        <f t="shared" si="47"/>
        <v>4</v>
      </c>
      <c r="V139" s="105">
        <f t="shared" si="47"/>
        <v>3</v>
      </c>
      <c r="W139" s="105">
        <f t="shared" si="47"/>
        <v>5</v>
      </c>
      <c r="X139" s="105">
        <f t="shared" si="47"/>
        <v>4</v>
      </c>
      <c r="Y139" s="106">
        <f t="shared" si="47"/>
        <v>3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9</v>
      </c>
      <c r="H140" s="108">
        <f t="shared" ref="H140:O140" si="48">H$10</f>
        <v>13</v>
      </c>
      <c r="I140" s="108">
        <f t="shared" si="48"/>
        <v>5</v>
      </c>
      <c r="J140" s="108">
        <f t="shared" si="48"/>
        <v>7</v>
      </c>
      <c r="K140" s="108">
        <f t="shared" si="48"/>
        <v>17</v>
      </c>
      <c r="L140" s="108">
        <f t="shared" si="48"/>
        <v>3</v>
      </c>
      <c r="M140" s="108">
        <f t="shared" si="48"/>
        <v>1</v>
      </c>
      <c r="N140" s="108">
        <f t="shared" si="48"/>
        <v>15</v>
      </c>
      <c r="O140" s="109">
        <f t="shared" si="48"/>
        <v>11</v>
      </c>
      <c r="P140" s="110"/>
      <c r="Q140" s="111">
        <f t="shared" ref="Q140:Y140" si="49">Q$10</f>
        <v>8</v>
      </c>
      <c r="R140" s="112">
        <f t="shared" si="49"/>
        <v>4</v>
      </c>
      <c r="S140" s="112">
        <f t="shared" si="49"/>
        <v>18</v>
      </c>
      <c r="T140" s="112">
        <f t="shared" si="49"/>
        <v>2</v>
      </c>
      <c r="U140" s="112">
        <f t="shared" si="49"/>
        <v>16</v>
      </c>
      <c r="V140" s="112">
        <f t="shared" si="49"/>
        <v>12</v>
      </c>
      <c r="W140" s="112">
        <f t="shared" si="49"/>
        <v>10</v>
      </c>
      <c r="X140" s="112">
        <f t="shared" si="49"/>
        <v>6</v>
      </c>
      <c r="Y140" s="109">
        <f t="shared" si="49"/>
        <v>14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>
        <f>IF($Q136&lt;=18,IF(G140&lt;=$Q136,1,0),IF($Q136&lt;=36,IF(G140&lt;=($Q136-18),2,1),IF($Q136&lt;=54,IF(G140&lt;=($Q136-36),3,2),IF($Q136&gt;54,IF(G140&lt;=($Q136-54),4,3)))))</f>
        <v>3</v>
      </c>
      <c r="H141" s="115">
        <f t="shared" ref="H141:O141" si="50">IF($Q136&lt;=18,IF(H140&lt;=$Q136,1,0),IF($Q136&lt;=36,IF(H140&lt;=($Q136-18),2,1),IF($Q136&lt;=54,IF(H140&lt;=($Q136-36),3,2),IF($Q136&gt;54,IF(H140&lt;=($Q136-54),4,3)))))</f>
        <v>3</v>
      </c>
      <c r="I141" s="115">
        <f t="shared" si="50"/>
        <v>3</v>
      </c>
      <c r="J141" s="115">
        <f t="shared" si="50"/>
        <v>3</v>
      </c>
      <c r="K141" s="115">
        <f t="shared" si="50"/>
        <v>2</v>
      </c>
      <c r="L141" s="115">
        <f t="shared" si="50"/>
        <v>3</v>
      </c>
      <c r="M141" s="115">
        <f t="shared" si="50"/>
        <v>3</v>
      </c>
      <c r="N141" s="115">
        <f t="shared" si="50"/>
        <v>2</v>
      </c>
      <c r="O141" s="116">
        <f t="shared" si="50"/>
        <v>3</v>
      </c>
      <c r="P141" s="117">
        <f>SUM(G141:O141)</f>
        <v>25</v>
      </c>
      <c r="Q141" s="116">
        <f t="shared" ref="Q141:Y141" si="51">IF($Q136&lt;=18,IF(Q140&lt;=$Q136,1,0),IF($Q136&lt;=36,IF(Q140&lt;=($Q136-18),2,1),IF($Q136&lt;=54,IF(Q140&lt;=($Q136-36),3,2),IF($Q136&gt;54,IF(Q140&lt;=($Q136-54),4,3)))))</f>
        <v>3</v>
      </c>
      <c r="R141" s="116">
        <f t="shared" si="51"/>
        <v>3</v>
      </c>
      <c r="S141" s="116">
        <f t="shared" si="51"/>
        <v>2</v>
      </c>
      <c r="T141" s="116">
        <f t="shared" si="51"/>
        <v>3</v>
      </c>
      <c r="U141" s="116">
        <f t="shared" si="51"/>
        <v>2</v>
      </c>
      <c r="V141" s="116">
        <f t="shared" si="51"/>
        <v>3</v>
      </c>
      <c r="W141" s="116">
        <f t="shared" si="51"/>
        <v>3</v>
      </c>
      <c r="X141" s="116">
        <f t="shared" si="51"/>
        <v>3</v>
      </c>
      <c r="Y141" s="116">
        <f t="shared" si="51"/>
        <v>3</v>
      </c>
      <c r="Z141" s="118">
        <f>SUM(Q141:Y141)</f>
        <v>25</v>
      </c>
      <c r="AA141" s="119">
        <f>P141+Z141</f>
        <v>50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2">G13</f>
        <v>8</v>
      </c>
      <c r="H142" s="121">
        <f t="shared" si="52"/>
        <v>5</v>
      </c>
      <c r="I142" s="121">
        <f t="shared" si="52"/>
        <v>9</v>
      </c>
      <c r="J142" s="121">
        <f t="shared" si="52"/>
        <v>6</v>
      </c>
      <c r="K142" s="121">
        <f t="shared" si="52"/>
        <v>3</v>
      </c>
      <c r="L142" s="121">
        <f t="shared" si="52"/>
        <v>6</v>
      </c>
      <c r="M142" s="121">
        <f t="shared" si="52"/>
        <v>7</v>
      </c>
      <c r="N142" s="121">
        <f t="shared" si="52"/>
        <v>4</v>
      </c>
      <c r="O142" s="121">
        <f t="shared" si="52"/>
        <v>7</v>
      </c>
      <c r="P142" s="122">
        <f>SUM(G142:O142)</f>
        <v>55</v>
      </c>
      <c r="Q142" s="123">
        <f t="shared" ref="Q142:Y142" si="53">Q13</f>
        <v>8</v>
      </c>
      <c r="R142" s="121">
        <f t="shared" si="53"/>
        <v>6</v>
      </c>
      <c r="S142" s="121">
        <f t="shared" si="53"/>
        <v>9</v>
      </c>
      <c r="T142" s="121">
        <f t="shared" si="53"/>
        <v>6</v>
      </c>
      <c r="U142" s="121">
        <f t="shared" si="53"/>
        <v>8</v>
      </c>
      <c r="V142" s="121">
        <f t="shared" si="53"/>
        <v>6</v>
      </c>
      <c r="W142" s="121">
        <f t="shared" si="53"/>
        <v>8</v>
      </c>
      <c r="X142" s="121">
        <f t="shared" si="53"/>
        <v>5</v>
      </c>
      <c r="Y142" s="124">
        <f t="shared" si="53"/>
        <v>4</v>
      </c>
      <c r="Z142" s="122">
        <f>SUM(Q142:Y142)</f>
        <v>60</v>
      </c>
      <c r="AA142" s="125">
        <f>P142+Z142</f>
        <v>115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1</v>
      </c>
      <c r="H143" s="127">
        <f t="shared" ref="H143:O143" si="54">IF(H142-H139=-1,3+H141)+IF(H142-H139=0,2+H141)+IF(H142-H139=1,1+H141)+IF(H142-H139=2,H141)+IF(H142-H139=3,IF(H141-1&gt;0,H141-1,0))+IF(H142-H139=4,IF(H141-2&gt;0,H141-2,0))</f>
        <v>4</v>
      </c>
      <c r="I143" s="127">
        <f t="shared" si="54"/>
        <v>1</v>
      </c>
      <c r="J143" s="127">
        <f t="shared" si="54"/>
        <v>3</v>
      </c>
      <c r="K143" s="127">
        <f t="shared" si="54"/>
        <v>4</v>
      </c>
      <c r="L143" s="127">
        <f t="shared" si="54"/>
        <v>3</v>
      </c>
      <c r="M143" s="127">
        <f t="shared" si="54"/>
        <v>2</v>
      </c>
      <c r="N143" s="127">
        <f t="shared" si="54"/>
        <v>3</v>
      </c>
      <c r="O143" s="128">
        <f t="shared" si="54"/>
        <v>3</v>
      </c>
      <c r="P143" s="129">
        <f>SUM(G143:O143)</f>
        <v>24</v>
      </c>
      <c r="Q143" s="130">
        <f t="shared" ref="Q143:Y143" si="55">IF(Q142-Q139=-1,3+Q141)+IF(Q142-Q139=0,2+Q141)+IF(Q142-Q139=1,1+Q141)+IF(Q142-Q139=2,Q141)+IF(Q142-Q139=3,IF(Q141-1&gt;0,Q141-1,0))+IF(Q142-Q139=4,IF(Q141-2&gt;0,Q141-2,0))</f>
        <v>1</v>
      </c>
      <c r="R143" s="131">
        <f t="shared" si="55"/>
        <v>3</v>
      </c>
      <c r="S143" s="131">
        <f t="shared" si="55"/>
        <v>0</v>
      </c>
      <c r="T143" s="131">
        <f t="shared" si="55"/>
        <v>3</v>
      </c>
      <c r="U143" s="131">
        <f t="shared" si="55"/>
        <v>0</v>
      </c>
      <c r="V143" s="131">
        <f t="shared" si="55"/>
        <v>2</v>
      </c>
      <c r="W143" s="131">
        <f t="shared" si="55"/>
        <v>2</v>
      </c>
      <c r="X143" s="131">
        <f t="shared" si="55"/>
        <v>4</v>
      </c>
      <c r="Y143" s="128">
        <f t="shared" si="55"/>
        <v>4</v>
      </c>
      <c r="Z143" s="129">
        <f>SUM(Q143:Y143)</f>
        <v>19</v>
      </c>
      <c r="AA143" s="132">
        <f>P143+Z143</f>
        <v>43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6">IF(G142-G139=-2,4)+IF(G142-G139=-1,3)+IF(G142-G139=0,2)+IF(G142-G139=1,1)+IF(G142-G139&gt;2,0)</f>
        <v>0</v>
      </c>
      <c r="H144" s="134">
        <f t="shared" si="56"/>
        <v>1</v>
      </c>
      <c r="I144" s="134">
        <f t="shared" si="56"/>
        <v>0</v>
      </c>
      <c r="J144" s="134">
        <f t="shared" si="56"/>
        <v>0</v>
      </c>
      <c r="K144" s="134">
        <f t="shared" si="56"/>
        <v>2</v>
      </c>
      <c r="L144" s="134">
        <f t="shared" si="56"/>
        <v>0</v>
      </c>
      <c r="M144" s="134">
        <f t="shared" si="56"/>
        <v>0</v>
      </c>
      <c r="N144" s="134">
        <f t="shared" si="56"/>
        <v>1</v>
      </c>
      <c r="O144" s="135">
        <f t="shared" si="56"/>
        <v>0</v>
      </c>
      <c r="P144" s="136">
        <f>SUM(G144:O144)</f>
        <v>4</v>
      </c>
      <c r="Q144" s="135">
        <f t="shared" ref="Q144:Y144" si="57">IF(Q142-Q139=-2,4)+IF(Q142-Q139=-1,3)+IF(Q142-Q139=0,2)+IF(Q142-Q139=1,1)+IF(Q142-Q139&gt;2,0)</f>
        <v>0</v>
      </c>
      <c r="R144" s="135">
        <f t="shared" si="57"/>
        <v>0</v>
      </c>
      <c r="S144" s="135">
        <f t="shared" si="57"/>
        <v>0</v>
      </c>
      <c r="T144" s="135">
        <f t="shared" si="57"/>
        <v>0</v>
      </c>
      <c r="U144" s="135">
        <f t="shared" si="57"/>
        <v>0</v>
      </c>
      <c r="V144" s="135">
        <f t="shared" si="57"/>
        <v>0</v>
      </c>
      <c r="W144" s="135">
        <f t="shared" si="57"/>
        <v>0</v>
      </c>
      <c r="X144" s="135">
        <f t="shared" si="57"/>
        <v>1</v>
      </c>
      <c r="Y144" s="135">
        <f t="shared" si="57"/>
        <v>1</v>
      </c>
      <c r="Z144" s="136">
        <f>SUM(Q144:Y144)</f>
        <v>2</v>
      </c>
      <c r="AA144" s="137">
        <f>P144+Z144</f>
        <v>6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4</v>
      </c>
      <c r="H145" s="24">
        <f t="shared" ref="H145:O145" si="58">H142-H139</f>
        <v>1</v>
      </c>
      <c r="I145" s="24">
        <f t="shared" si="58"/>
        <v>4</v>
      </c>
      <c r="J145" s="24">
        <f t="shared" si="58"/>
        <v>2</v>
      </c>
      <c r="K145" s="24">
        <f t="shared" si="58"/>
        <v>0</v>
      </c>
      <c r="L145" s="24">
        <f t="shared" si="58"/>
        <v>2</v>
      </c>
      <c r="M145" s="24">
        <f t="shared" si="58"/>
        <v>3</v>
      </c>
      <c r="N145" s="24">
        <f t="shared" si="58"/>
        <v>1</v>
      </c>
      <c r="O145" s="15">
        <f t="shared" si="58"/>
        <v>2</v>
      </c>
      <c r="P145" s="15"/>
      <c r="Q145" s="15">
        <f t="shared" ref="Q145:Y145" si="59">Q142-Q139</f>
        <v>4</v>
      </c>
      <c r="R145" s="15">
        <f t="shared" si="59"/>
        <v>2</v>
      </c>
      <c r="S145" s="15">
        <f t="shared" si="59"/>
        <v>4</v>
      </c>
      <c r="T145" s="15">
        <f t="shared" si="59"/>
        <v>2</v>
      </c>
      <c r="U145" s="15">
        <f t="shared" si="59"/>
        <v>4</v>
      </c>
      <c r="V145" s="15">
        <f t="shared" si="59"/>
        <v>3</v>
      </c>
      <c r="W145" s="15">
        <f t="shared" si="59"/>
        <v>3</v>
      </c>
      <c r="X145" s="15">
        <f t="shared" si="59"/>
        <v>1</v>
      </c>
      <c r="Y145" s="15">
        <f t="shared" si="59"/>
        <v>1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1</v>
      </c>
      <c r="P148" s="241" t="s">
        <v>86</v>
      </c>
      <c r="Q148" s="241"/>
      <c r="R148" s="241"/>
      <c r="S148" s="241"/>
      <c r="T148" s="241"/>
      <c r="U148" s="141">
        <f>COUNTIF(G145:Y145,"=2")</f>
        <v>5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4</v>
      </c>
      <c r="P149" s="241" t="s">
        <v>89</v>
      </c>
      <c r="Q149" s="241"/>
      <c r="R149" s="241"/>
      <c r="S149" s="241"/>
      <c r="T149" s="241"/>
      <c r="U149" s="144">
        <f>COUNTIF(G145:Y145,"&gt;=3")</f>
        <v>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1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4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5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 t="str">
        <f>C14</f>
        <v>DIOT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str">
        <f>INDEX($C$11:$AC$40,MATCH(G158,$C$11:$C$40,0),27)</f>
        <v>H</v>
      </c>
      <c r="Z158" s="75" t="s">
        <v>16</v>
      </c>
      <c r="AA158" s="96">
        <f>$D$3</f>
        <v>45052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8.1</v>
      </c>
      <c r="H159" s="245"/>
      <c r="I159" s="245"/>
      <c r="J159" s="245"/>
      <c r="K159" s="1"/>
      <c r="L159" s="245">
        <f>IF(X158="H",IF($X159="Blancs",$G$3,IF($X159="Jaunes",$G$4,IF($X159="Bleus",$G$5,$G$6))),IF($X159="Blancs",$I$3,IF($X159="Jaunes",$I$4,IF($X159="Bleus",$I$5,$I$6))))</f>
        <v>132</v>
      </c>
      <c r="M159" s="245"/>
      <c r="N159" s="245"/>
      <c r="O159" s="245">
        <f>IF(X158="H",IF($X159="Blancs",$H$3,IF($X159="Jaunes",$H$4,IF($X159="Bleus",$H$5,$H$6))),IF($X159="Blancs",$J$3,IF($X159="Jaunes",$J$4,IF($X159="Bleus",$J$5,$J$6))))</f>
        <v>72.3</v>
      </c>
      <c r="P159" s="245"/>
      <c r="Q159" s="246">
        <f>ROUND((G159*(L159/113)+(O159-AA162)),0)</f>
        <v>10</v>
      </c>
      <c r="R159" s="246"/>
      <c r="S159" s="246"/>
      <c r="T159" s="246"/>
      <c r="U159" s="1"/>
      <c r="V159" s="266" t="s">
        <v>108</v>
      </c>
      <c r="W159" s="267"/>
      <c r="X159" s="187" t="str">
        <f>INDEX($C$11:$AC$40,MATCH(G158,$C$11:$C$40,0),26)</f>
        <v>Blancs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60">H$9</f>
        <v>4</v>
      </c>
      <c r="I162" s="103">
        <f t="shared" si="60"/>
        <v>5</v>
      </c>
      <c r="J162" s="103">
        <f t="shared" si="60"/>
        <v>4</v>
      </c>
      <c r="K162" s="103">
        <f t="shared" si="60"/>
        <v>3</v>
      </c>
      <c r="L162" s="103">
        <f t="shared" si="60"/>
        <v>4</v>
      </c>
      <c r="M162" s="103">
        <f t="shared" si="60"/>
        <v>4</v>
      </c>
      <c r="N162" s="103">
        <f t="shared" si="60"/>
        <v>3</v>
      </c>
      <c r="O162" s="103">
        <f t="shared" si="60"/>
        <v>5</v>
      </c>
      <c r="P162" s="104">
        <f>SUM(G162:O162)</f>
        <v>36</v>
      </c>
      <c r="Q162" s="103">
        <f t="shared" ref="Q162:Y162" si="61">Q$9</f>
        <v>4</v>
      </c>
      <c r="R162" s="105">
        <f t="shared" si="61"/>
        <v>4</v>
      </c>
      <c r="S162" s="105">
        <f t="shared" si="61"/>
        <v>5</v>
      </c>
      <c r="T162" s="105">
        <f t="shared" si="61"/>
        <v>4</v>
      </c>
      <c r="U162" s="105">
        <f t="shared" si="61"/>
        <v>4</v>
      </c>
      <c r="V162" s="105">
        <f t="shared" si="61"/>
        <v>3</v>
      </c>
      <c r="W162" s="105">
        <f t="shared" si="61"/>
        <v>5</v>
      </c>
      <c r="X162" s="105">
        <f t="shared" si="61"/>
        <v>4</v>
      </c>
      <c r="Y162" s="106">
        <f t="shared" si="61"/>
        <v>3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9</v>
      </c>
      <c r="H163" s="108">
        <f t="shared" ref="H163:O163" si="62">H$10</f>
        <v>13</v>
      </c>
      <c r="I163" s="108">
        <f t="shared" si="62"/>
        <v>5</v>
      </c>
      <c r="J163" s="108">
        <f t="shared" si="62"/>
        <v>7</v>
      </c>
      <c r="K163" s="108">
        <f t="shared" si="62"/>
        <v>17</v>
      </c>
      <c r="L163" s="108">
        <f t="shared" si="62"/>
        <v>3</v>
      </c>
      <c r="M163" s="108">
        <f t="shared" si="62"/>
        <v>1</v>
      </c>
      <c r="N163" s="108">
        <f t="shared" si="62"/>
        <v>15</v>
      </c>
      <c r="O163" s="109">
        <f t="shared" si="62"/>
        <v>11</v>
      </c>
      <c r="P163" s="110"/>
      <c r="Q163" s="111">
        <f t="shared" ref="Q163:Y163" si="63">Q$10</f>
        <v>8</v>
      </c>
      <c r="R163" s="112">
        <f t="shared" si="63"/>
        <v>4</v>
      </c>
      <c r="S163" s="112">
        <f t="shared" si="63"/>
        <v>18</v>
      </c>
      <c r="T163" s="112">
        <f t="shared" si="63"/>
        <v>2</v>
      </c>
      <c r="U163" s="112">
        <f t="shared" si="63"/>
        <v>16</v>
      </c>
      <c r="V163" s="112">
        <f t="shared" si="63"/>
        <v>12</v>
      </c>
      <c r="W163" s="112">
        <f t="shared" si="63"/>
        <v>10</v>
      </c>
      <c r="X163" s="112">
        <f t="shared" si="63"/>
        <v>6</v>
      </c>
      <c r="Y163" s="109">
        <f t="shared" si="63"/>
        <v>14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>
        <f>IF($Q159&lt;=18,IF(G163&lt;=$Q159,1,0),IF($Q159&lt;=36,IF(G163&lt;=($Q159-18),2,1),IF($Q159&lt;=54,IF(G163&lt;=($Q159-36),3,2),IF($Q159&gt;54,IF(G163&lt;=($Q159-54),4,3)))))</f>
        <v>1</v>
      </c>
      <c r="H164" s="115">
        <f t="shared" ref="H164:O164" si="64">IF($Q159&lt;=18,IF(H163&lt;=$Q159,1,0),IF($Q159&lt;=36,IF(H163&lt;=($Q159-18),2,1),IF($Q159&lt;=54,IF(H163&lt;=($Q159-36),3,2),IF($Q159&gt;54,IF(H163&lt;=($Q159-54),4,3)))))</f>
        <v>0</v>
      </c>
      <c r="I164" s="115">
        <f t="shared" si="64"/>
        <v>1</v>
      </c>
      <c r="J164" s="115">
        <f t="shared" si="64"/>
        <v>1</v>
      </c>
      <c r="K164" s="115">
        <f t="shared" si="64"/>
        <v>0</v>
      </c>
      <c r="L164" s="115">
        <f t="shared" si="64"/>
        <v>1</v>
      </c>
      <c r="M164" s="115">
        <f t="shared" si="64"/>
        <v>1</v>
      </c>
      <c r="N164" s="115">
        <f t="shared" si="64"/>
        <v>0</v>
      </c>
      <c r="O164" s="116">
        <f t="shared" si="64"/>
        <v>0</v>
      </c>
      <c r="P164" s="117">
        <f>SUM(G164:O164)</f>
        <v>5</v>
      </c>
      <c r="Q164" s="116">
        <f t="shared" ref="Q164:Y164" si="65">IF($Q159&lt;=18,IF(Q163&lt;=$Q159,1,0),IF($Q159&lt;=36,IF(Q163&lt;=($Q159-18),2,1),IF($Q159&lt;=54,IF(Q163&lt;=($Q159-36),3,2),IF($Q159&gt;54,IF(Q163&lt;=($Q159-54),4,3)))))</f>
        <v>1</v>
      </c>
      <c r="R164" s="116">
        <f t="shared" si="65"/>
        <v>1</v>
      </c>
      <c r="S164" s="116">
        <f t="shared" si="65"/>
        <v>0</v>
      </c>
      <c r="T164" s="116">
        <f t="shared" si="65"/>
        <v>1</v>
      </c>
      <c r="U164" s="116">
        <f t="shared" si="65"/>
        <v>0</v>
      </c>
      <c r="V164" s="116">
        <f t="shared" si="65"/>
        <v>0</v>
      </c>
      <c r="W164" s="116">
        <f t="shared" si="65"/>
        <v>1</v>
      </c>
      <c r="X164" s="116">
        <f t="shared" si="65"/>
        <v>1</v>
      </c>
      <c r="Y164" s="116">
        <f t="shared" si="65"/>
        <v>0</v>
      </c>
      <c r="Z164" s="118">
        <f>SUM(Q164:Y164)</f>
        <v>5</v>
      </c>
      <c r="AA164" s="119">
        <f>P164+Z164</f>
        <v>10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6">G14</f>
        <v>3</v>
      </c>
      <c r="H165" s="121">
        <f t="shared" si="66"/>
        <v>5</v>
      </c>
      <c r="I165" s="121">
        <f t="shared" si="66"/>
        <v>6</v>
      </c>
      <c r="J165" s="121">
        <f t="shared" si="66"/>
        <v>5</v>
      </c>
      <c r="K165" s="121">
        <f t="shared" si="66"/>
        <v>3</v>
      </c>
      <c r="L165" s="121">
        <f t="shared" si="66"/>
        <v>4</v>
      </c>
      <c r="M165" s="121">
        <f t="shared" si="66"/>
        <v>5</v>
      </c>
      <c r="N165" s="121">
        <f t="shared" si="66"/>
        <v>3</v>
      </c>
      <c r="O165" s="121">
        <f t="shared" si="66"/>
        <v>7</v>
      </c>
      <c r="P165" s="122">
        <f>SUM(G165:O165)</f>
        <v>41</v>
      </c>
      <c r="Q165" s="123">
        <f t="shared" ref="Q165:Y165" si="67">Q14</f>
        <v>6</v>
      </c>
      <c r="R165" s="121">
        <f t="shared" si="67"/>
        <v>10</v>
      </c>
      <c r="S165" s="121">
        <f t="shared" si="67"/>
        <v>8</v>
      </c>
      <c r="T165" s="121">
        <f t="shared" si="67"/>
        <v>5</v>
      </c>
      <c r="U165" s="121">
        <f t="shared" si="67"/>
        <v>5</v>
      </c>
      <c r="V165" s="121">
        <f t="shared" si="67"/>
        <v>7</v>
      </c>
      <c r="W165" s="121">
        <f t="shared" si="67"/>
        <v>6</v>
      </c>
      <c r="X165" s="121">
        <f t="shared" si="67"/>
        <v>5</v>
      </c>
      <c r="Y165" s="124">
        <f t="shared" si="67"/>
        <v>3</v>
      </c>
      <c r="Z165" s="122">
        <f>SUM(Q165:Y165)</f>
        <v>55</v>
      </c>
      <c r="AA165" s="125">
        <f>P165+Z165</f>
        <v>96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4</v>
      </c>
      <c r="H166" s="127">
        <f t="shared" ref="H166:O166" si="68">IF(H165-H162=-1,3+H164)+IF(H165-H162=0,2+H164)+IF(H165-H162=1,1+H164)+IF(H165-H162=2,H164)+IF(H165-H162=3,IF(H164-1&gt;0,H164-1,0))+IF(H165-H162=4,IF(H164-2&gt;0,H164-2,0))</f>
        <v>1</v>
      </c>
      <c r="I166" s="127">
        <f t="shared" si="68"/>
        <v>2</v>
      </c>
      <c r="J166" s="127">
        <f t="shared" si="68"/>
        <v>2</v>
      </c>
      <c r="K166" s="127">
        <f t="shared" si="68"/>
        <v>2</v>
      </c>
      <c r="L166" s="127">
        <f t="shared" si="68"/>
        <v>3</v>
      </c>
      <c r="M166" s="127">
        <f t="shared" si="68"/>
        <v>2</v>
      </c>
      <c r="N166" s="127">
        <f t="shared" si="68"/>
        <v>2</v>
      </c>
      <c r="O166" s="128">
        <f t="shared" si="68"/>
        <v>0</v>
      </c>
      <c r="P166" s="129">
        <f>SUM(G166:O166)</f>
        <v>18</v>
      </c>
      <c r="Q166" s="130">
        <f t="shared" ref="Q166:Y166" si="69">IF(Q165-Q162=-1,3+Q164)+IF(Q165-Q162=0,2+Q164)+IF(Q165-Q162=1,1+Q164)+IF(Q165-Q162=2,Q164)+IF(Q165-Q162=3,IF(Q164-1&gt;0,Q164-1,0))+IF(Q165-Q162=4,IF(Q164-2&gt;0,Q164-2,0))</f>
        <v>1</v>
      </c>
      <c r="R166" s="131">
        <f t="shared" si="69"/>
        <v>0</v>
      </c>
      <c r="S166" s="131">
        <f t="shared" si="69"/>
        <v>0</v>
      </c>
      <c r="T166" s="131">
        <f t="shared" si="69"/>
        <v>2</v>
      </c>
      <c r="U166" s="131">
        <f t="shared" si="69"/>
        <v>1</v>
      </c>
      <c r="V166" s="131">
        <f t="shared" si="69"/>
        <v>0</v>
      </c>
      <c r="W166" s="131">
        <f t="shared" si="69"/>
        <v>2</v>
      </c>
      <c r="X166" s="131">
        <f t="shared" si="69"/>
        <v>2</v>
      </c>
      <c r="Y166" s="128">
        <f t="shared" si="69"/>
        <v>2</v>
      </c>
      <c r="Z166" s="129">
        <f>SUM(Q166:Y166)</f>
        <v>10</v>
      </c>
      <c r="AA166" s="132">
        <f>P166+Z166</f>
        <v>28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70">IF(G165-G162=-2,4)+IF(G165-G162=-1,3)+IF(G165-G162=0,2)+IF(G165-G162=1,1)+IF(G165-G162&gt;2,0)</f>
        <v>3</v>
      </c>
      <c r="H167" s="134">
        <f t="shared" si="70"/>
        <v>1</v>
      </c>
      <c r="I167" s="134">
        <f t="shared" si="70"/>
        <v>1</v>
      </c>
      <c r="J167" s="134">
        <f t="shared" si="70"/>
        <v>1</v>
      </c>
      <c r="K167" s="134">
        <f t="shared" si="70"/>
        <v>2</v>
      </c>
      <c r="L167" s="134">
        <f t="shared" si="70"/>
        <v>2</v>
      </c>
      <c r="M167" s="134">
        <f t="shared" si="70"/>
        <v>1</v>
      </c>
      <c r="N167" s="134">
        <f t="shared" si="70"/>
        <v>2</v>
      </c>
      <c r="O167" s="135">
        <f t="shared" si="70"/>
        <v>0</v>
      </c>
      <c r="P167" s="136">
        <f>SUM(G167:O167)</f>
        <v>13</v>
      </c>
      <c r="Q167" s="135">
        <f t="shared" ref="Q167:Y167" si="71">IF(Q165-Q162=-2,4)+IF(Q165-Q162=-1,3)+IF(Q165-Q162=0,2)+IF(Q165-Q162=1,1)+IF(Q165-Q162&gt;2,0)</f>
        <v>0</v>
      </c>
      <c r="R167" s="135">
        <f t="shared" si="71"/>
        <v>0</v>
      </c>
      <c r="S167" s="135">
        <f t="shared" si="71"/>
        <v>0</v>
      </c>
      <c r="T167" s="135">
        <f t="shared" si="71"/>
        <v>1</v>
      </c>
      <c r="U167" s="135">
        <f t="shared" si="71"/>
        <v>1</v>
      </c>
      <c r="V167" s="135">
        <f t="shared" si="71"/>
        <v>0</v>
      </c>
      <c r="W167" s="135">
        <f t="shared" si="71"/>
        <v>1</v>
      </c>
      <c r="X167" s="135">
        <f t="shared" si="71"/>
        <v>1</v>
      </c>
      <c r="Y167" s="135">
        <f t="shared" si="71"/>
        <v>2</v>
      </c>
      <c r="Z167" s="136">
        <f>SUM(Q167:Y167)</f>
        <v>6</v>
      </c>
      <c r="AA167" s="137">
        <f>P167+Z167</f>
        <v>19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-1</v>
      </c>
      <c r="H168" s="24">
        <f t="shared" ref="H168:O168" si="72">H165-H162</f>
        <v>1</v>
      </c>
      <c r="I168" s="24">
        <f t="shared" si="72"/>
        <v>1</v>
      </c>
      <c r="J168" s="24">
        <f t="shared" si="72"/>
        <v>1</v>
      </c>
      <c r="K168" s="24">
        <f t="shared" si="72"/>
        <v>0</v>
      </c>
      <c r="L168" s="24">
        <f t="shared" si="72"/>
        <v>0</v>
      </c>
      <c r="M168" s="24">
        <f t="shared" si="72"/>
        <v>1</v>
      </c>
      <c r="N168" s="24">
        <f t="shared" si="72"/>
        <v>0</v>
      </c>
      <c r="O168" s="15">
        <f t="shared" si="72"/>
        <v>2</v>
      </c>
      <c r="P168" s="15"/>
      <c r="Q168" s="15">
        <f t="shared" ref="Q168:Y168" si="73">Q165-Q162</f>
        <v>2</v>
      </c>
      <c r="R168" s="15">
        <f t="shared" si="73"/>
        <v>6</v>
      </c>
      <c r="S168" s="15">
        <f t="shared" si="73"/>
        <v>3</v>
      </c>
      <c r="T168" s="15">
        <f t="shared" si="73"/>
        <v>1</v>
      </c>
      <c r="U168" s="15">
        <f t="shared" si="73"/>
        <v>1</v>
      </c>
      <c r="V168" s="15">
        <f t="shared" si="73"/>
        <v>4</v>
      </c>
      <c r="W168" s="15">
        <f t="shared" si="73"/>
        <v>1</v>
      </c>
      <c r="X168" s="15">
        <f t="shared" si="73"/>
        <v>1</v>
      </c>
      <c r="Y168" s="15">
        <f t="shared" si="73"/>
        <v>0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4</v>
      </c>
      <c r="P171" s="241" t="s">
        <v>86</v>
      </c>
      <c r="Q171" s="241"/>
      <c r="R171" s="241"/>
      <c r="S171" s="241"/>
      <c r="T171" s="241"/>
      <c r="U171" s="141">
        <f>COUNTIF(G168:Y168,"=2")</f>
        <v>2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1</v>
      </c>
      <c r="M172" s="251" t="s">
        <v>88</v>
      </c>
      <c r="N172" s="251"/>
      <c r="O172" s="145">
        <f>COUNTIF(G168:Y168,"=1")</f>
        <v>8</v>
      </c>
      <c r="P172" s="241" t="s">
        <v>89</v>
      </c>
      <c r="Q172" s="241"/>
      <c r="R172" s="241"/>
      <c r="S172" s="241"/>
      <c r="T172" s="241"/>
      <c r="U172" s="144">
        <f>COUNTIF(G168:Y168,"&gt;=3")</f>
        <v>3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4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8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2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3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 t="str">
        <f>C15</f>
        <v>FARE-PIORUNSKI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str">
        <f>INDEX($C$11:$AC$40,MATCH(G181,$C$11:$C$40,0),27)</f>
        <v>H</v>
      </c>
      <c r="Z181" s="75" t="s">
        <v>16</v>
      </c>
      <c r="AA181" s="96">
        <f>$D$3</f>
        <v>45052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24</v>
      </c>
      <c r="H182" s="245"/>
      <c r="I182" s="245"/>
      <c r="J182" s="245"/>
      <c r="K182" s="1"/>
      <c r="L182" s="245">
        <f>IF(X181="H",IF($X182="Blancs",$G$3,IF($X182="Jaunes",$G$4,IF($X182="Bleus",$G$5,$G$6))),IF($X182="Blancs",$I$3,IF($X182="Jaunes",$I$4,IF($X182="Bleus",$I$5,$I$6))))</f>
        <v>128</v>
      </c>
      <c r="M182" s="245"/>
      <c r="N182" s="245"/>
      <c r="O182" s="245">
        <f>IF(X181="H",IF($X182="Blancs",$H$3,IF($X182="Jaunes",$H$4,IF($X182="Bleus",$H$5,$H$6))),IF($X182="Blancs",$J$3,IF($X182="Jaunes",$J$4,IF($X182="Bleus",$J$5,$J$6))))</f>
        <v>70</v>
      </c>
      <c r="P182" s="245"/>
      <c r="Q182" s="246">
        <f>ROUND((G182*(L182/113)+(O182-AA185)),0)</f>
        <v>25</v>
      </c>
      <c r="R182" s="246"/>
      <c r="S182" s="246"/>
      <c r="T182" s="246"/>
      <c r="U182" s="1"/>
      <c r="V182" s="266" t="s">
        <v>108</v>
      </c>
      <c r="W182" s="267"/>
      <c r="X182" s="187" t="str">
        <f>INDEX($C$11:$AC$40,MATCH(G181,$C$11:$C$40,0),26)</f>
        <v>Jaunes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4">H$9</f>
        <v>4</v>
      </c>
      <c r="I185" s="103">
        <f t="shared" si="74"/>
        <v>5</v>
      </c>
      <c r="J185" s="103">
        <f t="shared" si="74"/>
        <v>4</v>
      </c>
      <c r="K185" s="103">
        <f t="shared" si="74"/>
        <v>3</v>
      </c>
      <c r="L185" s="103">
        <f t="shared" si="74"/>
        <v>4</v>
      </c>
      <c r="M185" s="103">
        <f t="shared" si="74"/>
        <v>4</v>
      </c>
      <c r="N185" s="103">
        <f t="shared" si="74"/>
        <v>3</v>
      </c>
      <c r="O185" s="103">
        <f t="shared" si="74"/>
        <v>5</v>
      </c>
      <c r="P185" s="104">
        <f>SUM(G185:O185)</f>
        <v>36</v>
      </c>
      <c r="Q185" s="103">
        <f t="shared" ref="Q185:Y185" si="75">Q$9</f>
        <v>4</v>
      </c>
      <c r="R185" s="105">
        <f t="shared" si="75"/>
        <v>4</v>
      </c>
      <c r="S185" s="105">
        <f t="shared" si="75"/>
        <v>5</v>
      </c>
      <c r="T185" s="105">
        <f t="shared" si="75"/>
        <v>4</v>
      </c>
      <c r="U185" s="105">
        <f t="shared" si="75"/>
        <v>4</v>
      </c>
      <c r="V185" s="105">
        <f t="shared" si="75"/>
        <v>3</v>
      </c>
      <c r="W185" s="105">
        <f t="shared" si="75"/>
        <v>5</v>
      </c>
      <c r="X185" s="105">
        <f t="shared" si="75"/>
        <v>4</v>
      </c>
      <c r="Y185" s="106">
        <f t="shared" si="75"/>
        <v>3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9</v>
      </c>
      <c r="H186" s="108">
        <f t="shared" ref="H186:O186" si="76">H$10</f>
        <v>13</v>
      </c>
      <c r="I186" s="108">
        <f t="shared" si="76"/>
        <v>5</v>
      </c>
      <c r="J186" s="108">
        <f t="shared" si="76"/>
        <v>7</v>
      </c>
      <c r="K186" s="108">
        <f t="shared" si="76"/>
        <v>17</v>
      </c>
      <c r="L186" s="108">
        <f t="shared" si="76"/>
        <v>3</v>
      </c>
      <c r="M186" s="108">
        <f t="shared" si="76"/>
        <v>1</v>
      </c>
      <c r="N186" s="108">
        <f t="shared" si="76"/>
        <v>15</v>
      </c>
      <c r="O186" s="109">
        <f t="shared" si="76"/>
        <v>11</v>
      </c>
      <c r="P186" s="110"/>
      <c r="Q186" s="111">
        <f t="shared" ref="Q186:Y186" si="77">Q$10</f>
        <v>8</v>
      </c>
      <c r="R186" s="112">
        <f t="shared" si="77"/>
        <v>4</v>
      </c>
      <c r="S186" s="112">
        <f t="shared" si="77"/>
        <v>18</v>
      </c>
      <c r="T186" s="112">
        <f t="shared" si="77"/>
        <v>2</v>
      </c>
      <c r="U186" s="112">
        <f t="shared" si="77"/>
        <v>16</v>
      </c>
      <c r="V186" s="112">
        <f t="shared" si="77"/>
        <v>12</v>
      </c>
      <c r="W186" s="112">
        <f t="shared" si="77"/>
        <v>10</v>
      </c>
      <c r="X186" s="112">
        <f t="shared" si="77"/>
        <v>6</v>
      </c>
      <c r="Y186" s="109">
        <f t="shared" si="77"/>
        <v>14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>
        <f>IF($Q182&lt;=18,IF(G186&lt;=$Q182,1,0),IF($Q182&lt;=36,IF(G186&lt;=($Q182-18),2,1),IF($Q182&lt;=54,IF(G186&lt;=($Q182-36),3,2),IF($Q182&gt;54,IF(G186&lt;=($Q182-54),4,3)))))</f>
        <v>1</v>
      </c>
      <c r="H187" s="115">
        <f t="shared" ref="H187:O187" si="78">IF($Q182&lt;=18,IF(H186&lt;=$Q182,1,0),IF($Q182&lt;=36,IF(H186&lt;=($Q182-18),2,1),IF($Q182&lt;=54,IF(H186&lt;=($Q182-36),3,2),IF($Q182&gt;54,IF(H186&lt;=($Q182-54),4,3)))))</f>
        <v>1</v>
      </c>
      <c r="I187" s="115">
        <f t="shared" si="78"/>
        <v>2</v>
      </c>
      <c r="J187" s="115">
        <f t="shared" si="78"/>
        <v>2</v>
      </c>
      <c r="K187" s="115">
        <f t="shared" si="78"/>
        <v>1</v>
      </c>
      <c r="L187" s="115">
        <f t="shared" si="78"/>
        <v>2</v>
      </c>
      <c r="M187" s="115">
        <f t="shared" si="78"/>
        <v>2</v>
      </c>
      <c r="N187" s="115">
        <f t="shared" si="78"/>
        <v>1</v>
      </c>
      <c r="O187" s="116">
        <f t="shared" si="78"/>
        <v>1</v>
      </c>
      <c r="P187" s="117">
        <f>SUM(G187:O187)</f>
        <v>13</v>
      </c>
      <c r="Q187" s="116">
        <f t="shared" ref="Q187:Y187" si="79">IF($Q182&lt;=18,IF(Q186&lt;=$Q182,1,0),IF($Q182&lt;=36,IF(Q186&lt;=($Q182-18),2,1),IF($Q182&lt;=54,IF(Q186&lt;=($Q182-36),3,2),IF($Q182&gt;54,IF(Q186&lt;=($Q182-54),4,3)))))</f>
        <v>1</v>
      </c>
      <c r="R187" s="116">
        <f t="shared" si="79"/>
        <v>2</v>
      </c>
      <c r="S187" s="116">
        <f t="shared" si="79"/>
        <v>1</v>
      </c>
      <c r="T187" s="116">
        <f t="shared" si="79"/>
        <v>2</v>
      </c>
      <c r="U187" s="116">
        <f t="shared" si="79"/>
        <v>1</v>
      </c>
      <c r="V187" s="116">
        <f t="shared" si="79"/>
        <v>1</v>
      </c>
      <c r="W187" s="116">
        <f t="shared" si="79"/>
        <v>1</v>
      </c>
      <c r="X187" s="116">
        <f t="shared" si="79"/>
        <v>2</v>
      </c>
      <c r="Y187" s="116">
        <f t="shared" si="79"/>
        <v>1</v>
      </c>
      <c r="Z187" s="118">
        <f>SUM(Q187:Y187)</f>
        <v>12</v>
      </c>
      <c r="AA187" s="119">
        <f>P187+Z187</f>
        <v>25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80">G15</f>
        <v>7</v>
      </c>
      <c r="H188" s="121">
        <f t="shared" si="80"/>
        <v>6</v>
      </c>
      <c r="I188" s="121">
        <f t="shared" si="80"/>
        <v>7</v>
      </c>
      <c r="J188" s="121">
        <f t="shared" si="80"/>
        <v>8</v>
      </c>
      <c r="K188" s="121">
        <f t="shared" si="80"/>
        <v>4</v>
      </c>
      <c r="L188" s="121">
        <f t="shared" si="80"/>
        <v>5</v>
      </c>
      <c r="M188" s="121">
        <f t="shared" si="80"/>
        <v>6</v>
      </c>
      <c r="N188" s="121">
        <f t="shared" si="80"/>
        <v>3</v>
      </c>
      <c r="O188" s="121">
        <f t="shared" si="80"/>
        <v>5</v>
      </c>
      <c r="P188" s="122">
        <f>SUM(G188:O188)</f>
        <v>51</v>
      </c>
      <c r="Q188" s="123">
        <f t="shared" ref="Q188:Y188" si="81">Q15</f>
        <v>6</v>
      </c>
      <c r="R188" s="121">
        <f t="shared" si="81"/>
        <v>5</v>
      </c>
      <c r="S188" s="121">
        <f t="shared" si="81"/>
        <v>8</v>
      </c>
      <c r="T188" s="121">
        <f t="shared" si="81"/>
        <v>5</v>
      </c>
      <c r="U188" s="121">
        <f t="shared" si="81"/>
        <v>7</v>
      </c>
      <c r="V188" s="121">
        <f t="shared" si="81"/>
        <v>5</v>
      </c>
      <c r="W188" s="121">
        <f t="shared" si="81"/>
        <v>6</v>
      </c>
      <c r="X188" s="121">
        <f t="shared" si="81"/>
        <v>6</v>
      </c>
      <c r="Y188" s="124">
        <f t="shared" si="81"/>
        <v>4</v>
      </c>
      <c r="Z188" s="122">
        <f>SUM(Q188:Y188)</f>
        <v>52</v>
      </c>
      <c r="AA188" s="125">
        <f>P188+Z188</f>
        <v>103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2">IF(H188-H185=-1,3+H187)+IF(H188-H185=0,2+H187)+IF(H188-H185=1,1+H187)+IF(H188-H185=2,H187)+IF(H188-H185=3,IF(H187-1&gt;0,H187-1,0))+IF(H188-H185=4,IF(H187-2&gt;0,H187-2,0))</f>
        <v>1</v>
      </c>
      <c r="I189" s="127">
        <f t="shared" si="82"/>
        <v>2</v>
      </c>
      <c r="J189" s="127">
        <f t="shared" si="82"/>
        <v>0</v>
      </c>
      <c r="K189" s="127">
        <f t="shared" si="82"/>
        <v>2</v>
      </c>
      <c r="L189" s="127">
        <f t="shared" si="82"/>
        <v>3</v>
      </c>
      <c r="M189" s="127">
        <f t="shared" si="82"/>
        <v>2</v>
      </c>
      <c r="N189" s="127">
        <f t="shared" si="82"/>
        <v>3</v>
      </c>
      <c r="O189" s="128">
        <f t="shared" si="82"/>
        <v>3</v>
      </c>
      <c r="P189" s="129">
        <f>SUM(G189:O189)</f>
        <v>16</v>
      </c>
      <c r="Q189" s="130">
        <f t="shared" ref="Q189:Y189" si="83">IF(Q188-Q185=-1,3+Q187)+IF(Q188-Q185=0,2+Q187)+IF(Q188-Q185=1,1+Q187)+IF(Q188-Q185=2,Q187)+IF(Q188-Q185=3,IF(Q187-1&gt;0,Q187-1,0))+IF(Q188-Q185=4,IF(Q187-2&gt;0,Q187-2,0))</f>
        <v>1</v>
      </c>
      <c r="R189" s="131">
        <f t="shared" si="83"/>
        <v>3</v>
      </c>
      <c r="S189" s="131">
        <f t="shared" si="83"/>
        <v>0</v>
      </c>
      <c r="T189" s="131">
        <f t="shared" si="83"/>
        <v>3</v>
      </c>
      <c r="U189" s="131">
        <f t="shared" si="83"/>
        <v>0</v>
      </c>
      <c r="V189" s="131">
        <f t="shared" si="83"/>
        <v>1</v>
      </c>
      <c r="W189" s="131">
        <f t="shared" si="83"/>
        <v>2</v>
      </c>
      <c r="X189" s="131">
        <f t="shared" si="83"/>
        <v>2</v>
      </c>
      <c r="Y189" s="128">
        <f t="shared" si="83"/>
        <v>2</v>
      </c>
      <c r="Z189" s="129">
        <f>SUM(Q189:Y189)</f>
        <v>14</v>
      </c>
      <c r="AA189" s="132">
        <f>P189+Z189</f>
        <v>30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4">IF(G188-G185=-2,4)+IF(G188-G185=-1,3)+IF(G188-G185=0,2)+IF(G188-G185=1,1)+IF(G188-G185&gt;2,0)</f>
        <v>0</v>
      </c>
      <c r="H190" s="134">
        <f t="shared" si="84"/>
        <v>0</v>
      </c>
      <c r="I190" s="134">
        <f t="shared" si="84"/>
        <v>0</v>
      </c>
      <c r="J190" s="134">
        <f t="shared" si="84"/>
        <v>0</v>
      </c>
      <c r="K190" s="134">
        <f t="shared" si="84"/>
        <v>1</v>
      </c>
      <c r="L190" s="134">
        <f t="shared" si="84"/>
        <v>1</v>
      </c>
      <c r="M190" s="134">
        <f t="shared" si="84"/>
        <v>0</v>
      </c>
      <c r="N190" s="134">
        <f t="shared" si="84"/>
        <v>2</v>
      </c>
      <c r="O190" s="135">
        <f t="shared" si="84"/>
        <v>2</v>
      </c>
      <c r="P190" s="136">
        <f>SUM(G190:O190)</f>
        <v>6</v>
      </c>
      <c r="Q190" s="135">
        <f t="shared" ref="Q190:Y190" si="85">IF(Q188-Q185=-2,4)+IF(Q188-Q185=-1,3)+IF(Q188-Q185=0,2)+IF(Q188-Q185=1,1)+IF(Q188-Q185&gt;2,0)</f>
        <v>0</v>
      </c>
      <c r="R190" s="135">
        <f t="shared" si="85"/>
        <v>1</v>
      </c>
      <c r="S190" s="135">
        <f t="shared" si="85"/>
        <v>0</v>
      </c>
      <c r="T190" s="135">
        <f t="shared" si="85"/>
        <v>1</v>
      </c>
      <c r="U190" s="135">
        <f t="shared" si="85"/>
        <v>0</v>
      </c>
      <c r="V190" s="135">
        <f t="shared" si="85"/>
        <v>0</v>
      </c>
      <c r="W190" s="135">
        <f t="shared" si="85"/>
        <v>1</v>
      </c>
      <c r="X190" s="135">
        <f t="shared" si="85"/>
        <v>0</v>
      </c>
      <c r="Y190" s="135">
        <f t="shared" si="85"/>
        <v>1</v>
      </c>
      <c r="Z190" s="136">
        <f>SUM(Q190:Y190)</f>
        <v>4</v>
      </c>
      <c r="AA190" s="137">
        <f>P190+Z190</f>
        <v>10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3</v>
      </c>
      <c r="H191" s="24">
        <f t="shared" ref="H191:O191" si="86">H188-H185</f>
        <v>2</v>
      </c>
      <c r="I191" s="24">
        <f t="shared" si="86"/>
        <v>2</v>
      </c>
      <c r="J191" s="24">
        <f t="shared" si="86"/>
        <v>4</v>
      </c>
      <c r="K191" s="24">
        <f t="shared" si="86"/>
        <v>1</v>
      </c>
      <c r="L191" s="24">
        <f t="shared" si="86"/>
        <v>1</v>
      </c>
      <c r="M191" s="24">
        <f t="shared" si="86"/>
        <v>2</v>
      </c>
      <c r="N191" s="24">
        <f t="shared" si="86"/>
        <v>0</v>
      </c>
      <c r="O191" s="15">
        <f t="shared" si="86"/>
        <v>0</v>
      </c>
      <c r="P191" s="15"/>
      <c r="Q191" s="15">
        <f t="shared" ref="Q191:Y191" si="87">Q188-Q185</f>
        <v>2</v>
      </c>
      <c r="R191" s="15">
        <f t="shared" si="87"/>
        <v>1</v>
      </c>
      <c r="S191" s="15">
        <f t="shared" si="87"/>
        <v>3</v>
      </c>
      <c r="T191" s="15">
        <f t="shared" si="87"/>
        <v>1</v>
      </c>
      <c r="U191" s="15">
        <f t="shared" si="87"/>
        <v>3</v>
      </c>
      <c r="V191" s="15">
        <f t="shared" si="87"/>
        <v>2</v>
      </c>
      <c r="W191" s="15">
        <f t="shared" si="87"/>
        <v>1</v>
      </c>
      <c r="X191" s="15">
        <f t="shared" si="87"/>
        <v>2</v>
      </c>
      <c r="Y191" s="15">
        <f t="shared" si="87"/>
        <v>1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2</v>
      </c>
      <c r="P194" s="241" t="s">
        <v>86</v>
      </c>
      <c r="Q194" s="241"/>
      <c r="R194" s="241"/>
      <c r="S194" s="241"/>
      <c r="T194" s="241"/>
      <c r="U194" s="141">
        <f>COUNTIF(G191:Y191,"=2")</f>
        <v>6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6</v>
      </c>
      <c r="P195" s="241" t="s">
        <v>89</v>
      </c>
      <c r="Q195" s="241"/>
      <c r="R195" s="241"/>
      <c r="S195" s="241"/>
      <c r="T195" s="241"/>
      <c r="U195" s="144">
        <f>COUNTIF(G191:Y191,"&gt;=3")</f>
        <v>4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2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6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6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4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 t="str">
        <f>C16</f>
        <v>HERRAULT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str">
        <f>INDEX($C$11:$AC$40,MATCH(G204,$C$11:$C$40,0),27)</f>
        <v>H</v>
      </c>
      <c r="Z204" s="75" t="s">
        <v>16</v>
      </c>
      <c r="AA204" s="96">
        <f>$D$3</f>
        <v>45052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8.6</v>
      </c>
      <c r="H205" s="245"/>
      <c r="I205" s="245"/>
      <c r="J205" s="245"/>
      <c r="K205" s="1"/>
      <c r="L205" s="245">
        <f>IF(X204="H",IF($X205="Blancs",$G$3,IF($X205="Jaunes",$G$4,IF($X205="Bleus",$G$5,$G$6))),IF($X205="Blancs",$I$3,IF($X205="Jaunes",$I$4,IF($X205="Bleus",$I$5,$I$6))))</f>
        <v>132</v>
      </c>
      <c r="M205" s="245"/>
      <c r="N205" s="245"/>
      <c r="O205" s="245">
        <f>IF(X204="H",IF($X205="Blancs",$H$3,IF($X205="Jaunes",$H$4,IF($X205="Bleus",$H$5,$H$6))),IF($X205="Blancs",$J$3,IF($X205="Jaunes",$J$4,IF($X205="Bleus",$J$5,$J$6))))</f>
        <v>72.3</v>
      </c>
      <c r="P205" s="245"/>
      <c r="Q205" s="246">
        <f>ROUND((G205*(L205/113)+(O205-AA208)),0)</f>
        <v>10</v>
      </c>
      <c r="R205" s="246"/>
      <c r="S205" s="246"/>
      <c r="T205" s="246"/>
      <c r="U205" s="1"/>
      <c r="V205" s="266" t="s">
        <v>108</v>
      </c>
      <c r="W205" s="267"/>
      <c r="X205" s="187" t="str">
        <f>INDEX($C$11:$AC$40,MATCH(G204,$C$11:$C$40,0),26)</f>
        <v>Blancs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8">H$9</f>
        <v>4</v>
      </c>
      <c r="I208" s="103">
        <f t="shared" si="88"/>
        <v>5</v>
      </c>
      <c r="J208" s="103">
        <f t="shared" si="88"/>
        <v>4</v>
      </c>
      <c r="K208" s="103">
        <f t="shared" si="88"/>
        <v>3</v>
      </c>
      <c r="L208" s="103">
        <f t="shared" si="88"/>
        <v>4</v>
      </c>
      <c r="M208" s="103">
        <f t="shared" si="88"/>
        <v>4</v>
      </c>
      <c r="N208" s="103">
        <f t="shared" si="88"/>
        <v>3</v>
      </c>
      <c r="O208" s="103">
        <f t="shared" si="88"/>
        <v>5</v>
      </c>
      <c r="P208" s="104">
        <f>SUM(G208:O208)</f>
        <v>36</v>
      </c>
      <c r="Q208" s="103">
        <f t="shared" ref="Q208:Y208" si="89">Q$9</f>
        <v>4</v>
      </c>
      <c r="R208" s="105">
        <f t="shared" si="89"/>
        <v>4</v>
      </c>
      <c r="S208" s="105">
        <f t="shared" si="89"/>
        <v>5</v>
      </c>
      <c r="T208" s="105">
        <f t="shared" si="89"/>
        <v>4</v>
      </c>
      <c r="U208" s="105">
        <f t="shared" si="89"/>
        <v>4</v>
      </c>
      <c r="V208" s="105">
        <f t="shared" si="89"/>
        <v>3</v>
      </c>
      <c r="W208" s="105">
        <f t="shared" si="89"/>
        <v>5</v>
      </c>
      <c r="X208" s="105">
        <f t="shared" si="89"/>
        <v>4</v>
      </c>
      <c r="Y208" s="106">
        <f t="shared" si="89"/>
        <v>3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9</v>
      </c>
      <c r="H209" s="108">
        <f t="shared" ref="H209:O209" si="90">H$10</f>
        <v>13</v>
      </c>
      <c r="I209" s="108">
        <f t="shared" si="90"/>
        <v>5</v>
      </c>
      <c r="J209" s="108">
        <f t="shared" si="90"/>
        <v>7</v>
      </c>
      <c r="K209" s="108">
        <f t="shared" si="90"/>
        <v>17</v>
      </c>
      <c r="L209" s="108">
        <f t="shared" si="90"/>
        <v>3</v>
      </c>
      <c r="M209" s="108">
        <f t="shared" si="90"/>
        <v>1</v>
      </c>
      <c r="N209" s="108">
        <f t="shared" si="90"/>
        <v>15</v>
      </c>
      <c r="O209" s="109">
        <f t="shared" si="90"/>
        <v>11</v>
      </c>
      <c r="P209" s="110"/>
      <c r="Q209" s="111">
        <f t="shared" ref="Q209:Y209" si="91">Q$10</f>
        <v>8</v>
      </c>
      <c r="R209" s="112">
        <f t="shared" si="91"/>
        <v>4</v>
      </c>
      <c r="S209" s="112">
        <f t="shared" si="91"/>
        <v>18</v>
      </c>
      <c r="T209" s="112">
        <f t="shared" si="91"/>
        <v>2</v>
      </c>
      <c r="U209" s="112">
        <f t="shared" si="91"/>
        <v>16</v>
      </c>
      <c r="V209" s="112">
        <f t="shared" si="91"/>
        <v>12</v>
      </c>
      <c r="W209" s="112">
        <f t="shared" si="91"/>
        <v>10</v>
      </c>
      <c r="X209" s="112">
        <f t="shared" si="91"/>
        <v>6</v>
      </c>
      <c r="Y209" s="109">
        <f t="shared" si="91"/>
        <v>14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>
        <f>IF($Q205&lt;=18,IF(G209&lt;=$Q205,1,0),IF($Q205&lt;=36,IF(G209&lt;=($Q205-18),2,1),IF($Q205&lt;=54,IF(G209&lt;=($Q205-36),3,2),IF($Q205&gt;54,IF(G209&lt;=($Q205-54),4,3)))))</f>
        <v>1</v>
      </c>
      <c r="H210" s="115">
        <f t="shared" ref="H210:O210" si="92">IF($Q205&lt;=18,IF(H209&lt;=$Q205,1,0),IF($Q205&lt;=36,IF(H209&lt;=($Q205-18),2,1),IF($Q205&lt;=54,IF(H209&lt;=($Q205-36),3,2),IF($Q205&gt;54,IF(H209&lt;=($Q205-54),4,3)))))</f>
        <v>0</v>
      </c>
      <c r="I210" s="115">
        <f t="shared" si="92"/>
        <v>1</v>
      </c>
      <c r="J210" s="115">
        <f t="shared" si="92"/>
        <v>1</v>
      </c>
      <c r="K210" s="115">
        <f t="shared" si="92"/>
        <v>0</v>
      </c>
      <c r="L210" s="115">
        <f t="shared" si="92"/>
        <v>1</v>
      </c>
      <c r="M210" s="115">
        <f t="shared" si="92"/>
        <v>1</v>
      </c>
      <c r="N210" s="115">
        <f t="shared" si="92"/>
        <v>0</v>
      </c>
      <c r="O210" s="116">
        <f t="shared" si="92"/>
        <v>0</v>
      </c>
      <c r="P210" s="117">
        <f>SUM(G210:O210)</f>
        <v>5</v>
      </c>
      <c r="Q210" s="116">
        <f t="shared" ref="Q210:Y210" si="93">IF($Q205&lt;=18,IF(Q209&lt;=$Q205,1,0),IF($Q205&lt;=36,IF(Q209&lt;=($Q205-18),2,1),IF($Q205&lt;=54,IF(Q209&lt;=($Q205-36),3,2),IF($Q205&gt;54,IF(Q209&lt;=($Q205-54),4,3)))))</f>
        <v>1</v>
      </c>
      <c r="R210" s="116">
        <f t="shared" si="93"/>
        <v>1</v>
      </c>
      <c r="S210" s="116">
        <f t="shared" si="93"/>
        <v>0</v>
      </c>
      <c r="T210" s="116">
        <f t="shared" si="93"/>
        <v>1</v>
      </c>
      <c r="U210" s="116">
        <f t="shared" si="93"/>
        <v>0</v>
      </c>
      <c r="V210" s="116">
        <f t="shared" si="93"/>
        <v>0</v>
      </c>
      <c r="W210" s="116">
        <f t="shared" si="93"/>
        <v>1</v>
      </c>
      <c r="X210" s="116">
        <f t="shared" si="93"/>
        <v>1</v>
      </c>
      <c r="Y210" s="116">
        <f t="shared" si="93"/>
        <v>0</v>
      </c>
      <c r="Z210" s="118">
        <f>SUM(Q210:Y210)</f>
        <v>5</v>
      </c>
      <c r="AA210" s="119">
        <f>P210+Z210</f>
        <v>10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4">G16</f>
        <v>5</v>
      </c>
      <c r="H211" s="121">
        <f t="shared" si="94"/>
        <v>5</v>
      </c>
      <c r="I211" s="121">
        <f t="shared" si="94"/>
        <v>5</v>
      </c>
      <c r="J211" s="121">
        <f t="shared" si="94"/>
        <v>3</v>
      </c>
      <c r="K211" s="121">
        <f t="shared" si="94"/>
        <v>3</v>
      </c>
      <c r="L211" s="121">
        <f t="shared" si="94"/>
        <v>4</v>
      </c>
      <c r="M211" s="121">
        <f t="shared" si="94"/>
        <v>6</v>
      </c>
      <c r="N211" s="121">
        <f t="shared" si="94"/>
        <v>3</v>
      </c>
      <c r="O211" s="121">
        <f t="shared" si="94"/>
        <v>5</v>
      </c>
      <c r="P211" s="122">
        <f>SUM(G211:O211)</f>
        <v>39</v>
      </c>
      <c r="Q211" s="123">
        <f t="shared" ref="Q211:Y211" si="95">Q16</f>
        <v>6</v>
      </c>
      <c r="R211" s="121">
        <f t="shared" si="95"/>
        <v>5</v>
      </c>
      <c r="S211" s="121">
        <f t="shared" si="95"/>
        <v>5</v>
      </c>
      <c r="T211" s="121">
        <f t="shared" si="95"/>
        <v>4</v>
      </c>
      <c r="U211" s="121">
        <f t="shared" si="95"/>
        <v>5</v>
      </c>
      <c r="V211" s="121">
        <f t="shared" si="95"/>
        <v>3</v>
      </c>
      <c r="W211" s="121">
        <f t="shared" si="95"/>
        <v>7</v>
      </c>
      <c r="X211" s="121">
        <f t="shared" si="95"/>
        <v>5</v>
      </c>
      <c r="Y211" s="124">
        <f t="shared" si="95"/>
        <v>4</v>
      </c>
      <c r="Z211" s="122">
        <f>SUM(Q211:Y211)</f>
        <v>44</v>
      </c>
      <c r="AA211" s="125">
        <f>P211+Z211</f>
        <v>83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2</v>
      </c>
      <c r="H212" s="127">
        <f t="shared" ref="H212:O212" si="96">IF(H211-H208=-1,3+H210)+IF(H211-H208=0,2+H210)+IF(H211-H208=1,1+H210)+IF(H211-H208=2,H210)+IF(H211-H208=3,IF(H210-1&gt;0,H210-1,0))+IF(H211-H208=4,IF(H210-2&gt;0,H210-2,0))</f>
        <v>1</v>
      </c>
      <c r="I212" s="127">
        <f t="shared" si="96"/>
        <v>3</v>
      </c>
      <c r="J212" s="127">
        <f t="shared" si="96"/>
        <v>4</v>
      </c>
      <c r="K212" s="127">
        <f t="shared" si="96"/>
        <v>2</v>
      </c>
      <c r="L212" s="127">
        <f t="shared" si="96"/>
        <v>3</v>
      </c>
      <c r="M212" s="127">
        <f t="shared" si="96"/>
        <v>1</v>
      </c>
      <c r="N212" s="127">
        <f t="shared" si="96"/>
        <v>2</v>
      </c>
      <c r="O212" s="128">
        <f t="shared" si="96"/>
        <v>2</v>
      </c>
      <c r="P212" s="129">
        <f>SUM(G212:O212)</f>
        <v>20</v>
      </c>
      <c r="Q212" s="130">
        <f t="shared" ref="Q212:Y212" si="97">IF(Q211-Q208=-1,3+Q210)+IF(Q211-Q208=0,2+Q210)+IF(Q211-Q208=1,1+Q210)+IF(Q211-Q208=2,Q210)+IF(Q211-Q208=3,IF(Q210-1&gt;0,Q210-1,0))+IF(Q211-Q208=4,IF(Q210-2&gt;0,Q210-2,0))</f>
        <v>1</v>
      </c>
      <c r="R212" s="131">
        <f t="shared" si="97"/>
        <v>2</v>
      </c>
      <c r="S212" s="131">
        <f t="shared" si="97"/>
        <v>2</v>
      </c>
      <c r="T212" s="131">
        <f t="shared" si="97"/>
        <v>3</v>
      </c>
      <c r="U212" s="131">
        <f t="shared" si="97"/>
        <v>1</v>
      </c>
      <c r="V212" s="131">
        <f t="shared" si="97"/>
        <v>2</v>
      </c>
      <c r="W212" s="131">
        <f t="shared" si="97"/>
        <v>1</v>
      </c>
      <c r="X212" s="131">
        <f t="shared" si="97"/>
        <v>2</v>
      </c>
      <c r="Y212" s="128">
        <f t="shared" si="97"/>
        <v>1</v>
      </c>
      <c r="Z212" s="129">
        <f>SUM(Q212:Y212)</f>
        <v>15</v>
      </c>
      <c r="AA212" s="132">
        <f>P212+Z212</f>
        <v>35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8">IF(G211-G208=-2,4)+IF(G211-G208=-1,3)+IF(G211-G208=0,2)+IF(G211-G208=1,1)+IF(G211-G208&gt;2,0)</f>
        <v>1</v>
      </c>
      <c r="H213" s="134">
        <f t="shared" si="98"/>
        <v>1</v>
      </c>
      <c r="I213" s="134">
        <f t="shared" si="98"/>
        <v>2</v>
      </c>
      <c r="J213" s="134">
        <f t="shared" si="98"/>
        <v>3</v>
      </c>
      <c r="K213" s="134">
        <f t="shared" si="98"/>
        <v>2</v>
      </c>
      <c r="L213" s="134">
        <f t="shared" si="98"/>
        <v>2</v>
      </c>
      <c r="M213" s="134">
        <f t="shared" si="98"/>
        <v>0</v>
      </c>
      <c r="N213" s="134">
        <f t="shared" si="98"/>
        <v>2</v>
      </c>
      <c r="O213" s="135">
        <f t="shared" si="98"/>
        <v>2</v>
      </c>
      <c r="P213" s="136">
        <f>SUM(G213:O213)</f>
        <v>15</v>
      </c>
      <c r="Q213" s="135">
        <f t="shared" ref="Q213:Y213" si="99">IF(Q211-Q208=-2,4)+IF(Q211-Q208=-1,3)+IF(Q211-Q208=0,2)+IF(Q211-Q208=1,1)+IF(Q211-Q208&gt;2,0)</f>
        <v>0</v>
      </c>
      <c r="R213" s="135">
        <f t="shared" si="99"/>
        <v>1</v>
      </c>
      <c r="S213" s="135">
        <f t="shared" si="99"/>
        <v>2</v>
      </c>
      <c r="T213" s="135">
        <f t="shared" si="99"/>
        <v>2</v>
      </c>
      <c r="U213" s="135">
        <f t="shared" si="99"/>
        <v>1</v>
      </c>
      <c r="V213" s="135">
        <f t="shared" si="99"/>
        <v>2</v>
      </c>
      <c r="W213" s="135">
        <f t="shared" si="99"/>
        <v>0</v>
      </c>
      <c r="X213" s="135">
        <f t="shared" si="99"/>
        <v>1</v>
      </c>
      <c r="Y213" s="135">
        <f t="shared" si="99"/>
        <v>1</v>
      </c>
      <c r="Z213" s="136">
        <f>SUM(Q213:Y213)</f>
        <v>10</v>
      </c>
      <c r="AA213" s="137">
        <f>P213+Z213</f>
        <v>25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1</v>
      </c>
      <c r="H214" s="24">
        <f t="shared" ref="H214:O214" si="100">H211-H208</f>
        <v>1</v>
      </c>
      <c r="I214" s="24">
        <f t="shared" si="100"/>
        <v>0</v>
      </c>
      <c r="J214" s="24">
        <f t="shared" si="100"/>
        <v>-1</v>
      </c>
      <c r="K214" s="24">
        <f t="shared" si="100"/>
        <v>0</v>
      </c>
      <c r="L214" s="24">
        <f t="shared" si="100"/>
        <v>0</v>
      </c>
      <c r="M214" s="24">
        <f t="shared" si="100"/>
        <v>2</v>
      </c>
      <c r="N214" s="24">
        <f t="shared" si="100"/>
        <v>0</v>
      </c>
      <c r="O214" s="15">
        <f t="shared" si="100"/>
        <v>0</v>
      </c>
      <c r="P214" s="15"/>
      <c r="Q214" s="15">
        <f t="shared" ref="Q214:Y214" si="101">Q211-Q208</f>
        <v>2</v>
      </c>
      <c r="R214" s="15">
        <f t="shared" si="101"/>
        <v>1</v>
      </c>
      <c r="S214" s="15">
        <f t="shared" si="101"/>
        <v>0</v>
      </c>
      <c r="T214" s="15">
        <f t="shared" si="101"/>
        <v>0</v>
      </c>
      <c r="U214" s="15">
        <f t="shared" si="101"/>
        <v>1</v>
      </c>
      <c r="V214" s="15">
        <f t="shared" si="101"/>
        <v>0</v>
      </c>
      <c r="W214" s="15">
        <f t="shared" si="101"/>
        <v>2</v>
      </c>
      <c r="X214" s="15">
        <f t="shared" si="101"/>
        <v>1</v>
      </c>
      <c r="Y214" s="15">
        <f t="shared" si="101"/>
        <v>1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8</v>
      </c>
      <c r="P217" s="241" t="s">
        <v>86</v>
      </c>
      <c r="Q217" s="241"/>
      <c r="R217" s="241"/>
      <c r="S217" s="241"/>
      <c r="T217" s="241"/>
      <c r="U217" s="141">
        <f>COUNTIF(G214:Y214,"=2")</f>
        <v>3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1</v>
      </c>
      <c r="M218" s="251" t="s">
        <v>88</v>
      </c>
      <c r="N218" s="251"/>
      <c r="O218" s="145">
        <f>COUNTIF(G214:Y214,"=1")</f>
        <v>6</v>
      </c>
      <c r="P218" s="241" t="s">
        <v>89</v>
      </c>
      <c r="Q218" s="241"/>
      <c r="R218" s="241"/>
      <c r="S218" s="241"/>
      <c r="T218" s="241"/>
      <c r="U218" s="144">
        <f>COUNTIF(G214:Y214,"&gt;=3")</f>
        <v>0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8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6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3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0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 t="str">
        <f>C17</f>
        <v>JACQUEMIN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str">
        <f>INDEX($C$11:$AC$40,MATCH(G227,$C$11:$C$40,0),27)</f>
        <v>H</v>
      </c>
      <c r="Z227" s="75" t="s">
        <v>16</v>
      </c>
      <c r="AA227" s="96">
        <f>$D$3</f>
        <v>45052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17.2</v>
      </c>
      <c r="H228" s="245"/>
      <c r="I228" s="245"/>
      <c r="J228" s="245"/>
      <c r="K228" s="1"/>
      <c r="L228" s="245">
        <f>IF(X227="H",IF($X228="Blancs",$G$3,IF($X228="Jaunes",$G$4,IF($X228="Bleus",$G$5,$G$6))),IF($X228="Blancs",$I$3,IF($X228="Jaunes",$I$4,IF($X228="Bleus",$I$5,$I$6))))</f>
        <v>128</v>
      </c>
      <c r="M228" s="245"/>
      <c r="N228" s="245"/>
      <c r="O228" s="245">
        <f>IF(X227="H",IF($X228="Blancs",$H$3,IF($X228="Jaunes",$H$4,IF($X228="Bleus",$H$5,$H$6))),IF($X228="Blancs",$J$3,IF($X228="Jaunes",$J$4,IF($X228="Bleus",$J$5,$J$6))))</f>
        <v>70</v>
      </c>
      <c r="P228" s="245"/>
      <c r="Q228" s="246">
        <f>ROUND((G228*(L228/113)+(O228-AA231)),0)</f>
        <v>17</v>
      </c>
      <c r="R228" s="246"/>
      <c r="S228" s="246"/>
      <c r="T228" s="246"/>
      <c r="U228" s="1"/>
      <c r="V228" s="266" t="s">
        <v>108</v>
      </c>
      <c r="W228" s="267"/>
      <c r="X228" s="187" t="str">
        <f>INDEX($C$11:$AC$40,MATCH(G227,$C$11:$C$40,0),26)</f>
        <v>Jaunes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2">H$9</f>
        <v>4</v>
      </c>
      <c r="I231" s="103">
        <f t="shared" si="102"/>
        <v>5</v>
      </c>
      <c r="J231" s="103">
        <f t="shared" si="102"/>
        <v>4</v>
      </c>
      <c r="K231" s="103">
        <f t="shared" si="102"/>
        <v>3</v>
      </c>
      <c r="L231" s="103">
        <f t="shared" si="102"/>
        <v>4</v>
      </c>
      <c r="M231" s="103">
        <f t="shared" si="102"/>
        <v>4</v>
      </c>
      <c r="N231" s="103">
        <f t="shared" si="102"/>
        <v>3</v>
      </c>
      <c r="O231" s="103">
        <f t="shared" si="102"/>
        <v>5</v>
      </c>
      <c r="P231" s="104">
        <f>SUM(G231:O231)</f>
        <v>36</v>
      </c>
      <c r="Q231" s="103">
        <f t="shared" ref="Q231:Y231" si="103">Q$9</f>
        <v>4</v>
      </c>
      <c r="R231" s="105">
        <f t="shared" si="103"/>
        <v>4</v>
      </c>
      <c r="S231" s="105">
        <f t="shared" si="103"/>
        <v>5</v>
      </c>
      <c r="T231" s="105">
        <f t="shared" si="103"/>
        <v>4</v>
      </c>
      <c r="U231" s="105">
        <f t="shared" si="103"/>
        <v>4</v>
      </c>
      <c r="V231" s="105">
        <f t="shared" si="103"/>
        <v>3</v>
      </c>
      <c r="W231" s="105">
        <f t="shared" si="103"/>
        <v>5</v>
      </c>
      <c r="X231" s="105">
        <f t="shared" si="103"/>
        <v>4</v>
      </c>
      <c r="Y231" s="106">
        <f t="shared" si="103"/>
        <v>3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9</v>
      </c>
      <c r="H232" s="108">
        <f t="shared" ref="H232:O232" si="104">H$10</f>
        <v>13</v>
      </c>
      <c r="I232" s="108">
        <f t="shared" si="104"/>
        <v>5</v>
      </c>
      <c r="J232" s="108">
        <f t="shared" si="104"/>
        <v>7</v>
      </c>
      <c r="K232" s="108">
        <f t="shared" si="104"/>
        <v>17</v>
      </c>
      <c r="L232" s="108">
        <f t="shared" si="104"/>
        <v>3</v>
      </c>
      <c r="M232" s="108">
        <f t="shared" si="104"/>
        <v>1</v>
      </c>
      <c r="N232" s="108">
        <f t="shared" si="104"/>
        <v>15</v>
      </c>
      <c r="O232" s="109">
        <f t="shared" si="104"/>
        <v>11</v>
      </c>
      <c r="P232" s="110"/>
      <c r="Q232" s="111">
        <f t="shared" ref="Q232:Y232" si="105">Q$10</f>
        <v>8</v>
      </c>
      <c r="R232" s="112">
        <f t="shared" si="105"/>
        <v>4</v>
      </c>
      <c r="S232" s="112">
        <f t="shared" si="105"/>
        <v>18</v>
      </c>
      <c r="T232" s="112">
        <f t="shared" si="105"/>
        <v>2</v>
      </c>
      <c r="U232" s="112">
        <f t="shared" si="105"/>
        <v>16</v>
      </c>
      <c r="V232" s="112">
        <f t="shared" si="105"/>
        <v>12</v>
      </c>
      <c r="W232" s="112">
        <f t="shared" si="105"/>
        <v>10</v>
      </c>
      <c r="X232" s="112">
        <f t="shared" si="105"/>
        <v>6</v>
      </c>
      <c r="Y232" s="109">
        <f t="shared" si="105"/>
        <v>14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>
        <f>IF($Q228&lt;=18,IF(G232&lt;=$Q228,1,0),IF($Q228&lt;=36,IF(G232&lt;=($Q228-18),2,1),IF($Q228&lt;=54,IF(G232&lt;=($Q228-36),3,2),IF($Q228&gt;54,IF(G232&lt;=($Q228-54),4,3)))))</f>
        <v>1</v>
      </c>
      <c r="H233" s="115">
        <f t="shared" ref="H233:O233" si="106">IF($Q228&lt;=18,IF(H232&lt;=$Q228,1,0),IF($Q228&lt;=36,IF(H232&lt;=($Q228-18),2,1),IF($Q228&lt;=54,IF(H232&lt;=($Q228-36),3,2),IF($Q228&gt;54,IF(H232&lt;=($Q228-54),4,3)))))</f>
        <v>1</v>
      </c>
      <c r="I233" s="115">
        <f t="shared" si="106"/>
        <v>1</v>
      </c>
      <c r="J233" s="115">
        <f t="shared" si="106"/>
        <v>1</v>
      </c>
      <c r="K233" s="115">
        <f t="shared" si="106"/>
        <v>1</v>
      </c>
      <c r="L233" s="115">
        <f t="shared" si="106"/>
        <v>1</v>
      </c>
      <c r="M233" s="115">
        <f t="shared" si="106"/>
        <v>1</v>
      </c>
      <c r="N233" s="115">
        <f t="shared" si="106"/>
        <v>1</v>
      </c>
      <c r="O233" s="116">
        <f t="shared" si="106"/>
        <v>1</v>
      </c>
      <c r="P233" s="117">
        <f>SUM(G233:O233)</f>
        <v>9</v>
      </c>
      <c r="Q233" s="116">
        <f t="shared" ref="Q233:Y233" si="107">IF($Q228&lt;=18,IF(Q232&lt;=$Q228,1,0),IF($Q228&lt;=36,IF(Q232&lt;=($Q228-18),2,1),IF($Q228&lt;=54,IF(Q232&lt;=($Q228-36),3,2),IF($Q228&gt;54,IF(Q232&lt;=($Q228-54),4,3)))))</f>
        <v>1</v>
      </c>
      <c r="R233" s="116">
        <f t="shared" si="107"/>
        <v>1</v>
      </c>
      <c r="S233" s="116">
        <f t="shared" si="107"/>
        <v>0</v>
      </c>
      <c r="T233" s="116">
        <f t="shared" si="107"/>
        <v>1</v>
      </c>
      <c r="U233" s="116">
        <f t="shared" si="107"/>
        <v>1</v>
      </c>
      <c r="V233" s="116">
        <f t="shared" si="107"/>
        <v>1</v>
      </c>
      <c r="W233" s="116">
        <f t="shared" si="107"/>
        <v>1</v>
      </c>
      <c r="X233" s="116">
        <f t="shared" si="107"/>
        <v>1</v>
      </c>
      <c r="Y233" s="116">
        <f t="shared" si="107"/>
        <v>1</v>
      </c>
      <c r="Z233" s="118">
        <f>SUM(Q233:Y233)</f>
        <v>8</v>
      </c>
      <c r="AA233" s="119">
        <f>P233+Z233</f>
        <v>17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8">G17</f>
        <v>6</v>
      </c>
      <c r="H234" s="121">
        <f t="shared" si="108"/>
        <v>6</v>
      </c>
      <c r="I234" s="121">
        <f t="shared" si="108"/>
        <v>6</v>
      </c>
      <c r="J234" s="121">
        <f t="shared" si="108"/>
        <v>4</v>
      </c>
      <c r="K234" s="121">
        <f t="shared" si="108"/>
        <v>4</v>
      </c>
      <c r="L234" s="121">
        <f t="shared" si="108"/>
        <v>5</v>
      </c>
      <c r="M234" s="121">
        <f t="shared" si="108"/>
        <v>4</v>
      </c>
      <c r="N234" s="121">
        <f t="shared" si="108"/>
        <v>4</v>
      </c>
      <c r="O234" s="121">
        <f t="shared" si="108"/>
        <v>5</v>
      </c>
      <c r="P234" s="122">
        <f>SUM(G234:O234)</f>
        <v>44</v>
      </c>
      <c r="Q234" s="123">
        <f t="shared" ref="Q234:Y234" si="109">Q17</f>
        <v>5</v>
      </c>
      <c r="R234" s="121">
        <f t="shared" si="109"/>
        <v>6</v>
      </c>
      <c r="S234" s="121">
        <f t="shared" si="109"/>
        <v>6</v>
      </c>
      <c r="T234" s="121">
        <f t="shared" si="109"/>
        <v>6</v>
      </c>
      <c r="U234" s="121">
        <f t="shared" si="109"/>
        <v>6</v>
      </c>
      <c r="V234" s="121">
        <f t="shared" si="109"/>
        <v>4</v>
      </c>
      <c r="W234" s="121">
        <f t="shared" si="109"/>
        <v>6</v>
      </c>
      <c r="X234" s="121">
        <f t="shared" si="109"/>
        <v>6</v>
      </c>
      <c r="Y234" s="124">
        <f t="shared" si="109"/>
        <v>5</v>
      </c>
      <c r="Z234" s="122">
        <f>SUM(Q234:Y234)</f>
        <v>50</v>
      </c>
      <c r="AA234" s="125">
        <f>P234+Z234</f>
        <v>94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1</v>
      </c>
      <c r="H235" s="127">
        <f t="shared" ref="H235:O235" si="110">IF(H234-H231=-1,3+H233)+IF(H234-H231=0,2+H233)+IF(H234-H231=1,1+H233)+IF(H234-H231=2,H233)+IF(H234-H231=3,IF(H233-1&gt;0,H233-1,0))+IF(H234-H231=4,IF(H233-2&gt;0,H233-2,0))</f>
        <v>1</v>
      </c>
      <c r="I235" s="127">
        <f t="shared" si="110"/>
        <v>2</v>
      </c>
      <c r="J235" s="127">
        <f t="shared" si="110"/>
        <v>3</v>
      </c>
      <c r="K235" s="127">
        <f t="shared" si="110"/>
        <v>2</v>
      </c>
      <c r="L235" s="127">
        <f t="shared" si="110"/>
        <v>2</v>
      </c>
      <c r="M235" s="127">
        <f t="shared" si="110"/>
        <v>3</v>
      </c>
      <c r="N235" s="127">
        <f t="shared" si="110"/>
        <v>2</v>
      </c>
      <c r="O235" s="128">
        <f t="shared" si="110"/>
        <v>3</v>
      </c>
      <c r="P235" s="129">
        <f>SUM(G235:O235)</f>
        <v>19</v>
      </c>
      <c r="Q235" s="130">
        <f t="shared" ref="Q235:Y235" si="111">IF(Q234-Q231=-1,3+Q233)+IF(Q234-Q231=0,2+Q233)+IF(Q234-Q231=1,1+Q233)+IF(Q234-Q231=2,Q233)+IF(Q234-Q231=3,IF(Q233-1&gt;0,Q233-1,0))+IF(Q234-Q231=4,IF(Q233-2&gt;0,Q233-2,0))</f>
        <v>2</v>
      </c>
      <c r="R235" s="131">
        <f t="shared" si="111"/>
        <v>1</v>
      </c>
      <c r="S235" s="131">
        <f t="shared" si="111"/>
        <v>1</v>
      </c>
      <c r="T235" s="131">
        <f t="shared" si="111"/>
        <v>1</v>
      </c>
      <c r="U235" s="131">
        <f t="shared" si="111"/>
        <v>1</v>
      </c>
      <c r="V235" s="131">
        <f t="shared" si="111"/>
        <v>2</v>
      </c>
      <c r="W235" s="131">
        <f t="shared" si="111"/>
        <v>2</v>
      </c>
      <c r="X235" s="131">
        <f t="shared" si="111"/>
        <v>1</v>
      </c>
      <c r="Y235" s="128">
        <f t="shared" si="111"/>
        <v>1</v>
      </c>
      <c r="Z235" s="129">
        <f>SUM(Q235:Y235)</f>
        <v>12</v>
      </c>
      <c r="AA235" s="132">
        <f>P235+Z235</f>
        <v>31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2">IF(G234-G231=-2,4)+IF(G234-G231=-1,3)+IF(G234-G231=0,2)+IF(G234-G231=1,1)+IF(G234-G231&gt;2,0)</f>
        <v>0</v>
      </c>
      <c r="H236" s="134">
        <f t="shared" si="112"/>
        <v>0</v>
      </c>
      <c r="I236" s="134">
        <f t="shared" si="112"/>
        <v>1</v>
      </c>
      <c r="J236" s="134">
        <f t="shared" si="112"/>
        <v>2</v>
      </c>
      <c r="K236" s="134">
        <f t="shared" si="112"/>
        <v>1</v>
      </c>
      <c r="L236" s="134">
        <f t="shared" si="112"/>
        <v>1</v>
      </c>
      <c r="M236" s="134">
        <f t="shared" si="112"/>
        <v>2</v>
      </c>
      <c r="N236" s="134">
        <f t="shared" si="112"/>
        <v>1</v>
      </c>
      <c r="O236" s="135">
        <f t="shared" si="112"/>
        <v>2</v>
      </c>
      <c r="P236" s="136">
        <f>SUM(G236:O236)</f>
        <v>10</v>
      </c>
      <c r="Q236" s="135">
        <f t="shared" ref="Q236:Y236" si="113">IF(Q234-Q231=-2,4)+IF(Q234-Q231=-1,3)+IF(Q234-Q231=0,2)+IF(Q234-Q231=1,1)+IF(Q234-Q231&gt;2,0)</f>
        <v>1</v>
      </c>
      <c r="R236" s="135">
        <f t="shared" si="113"/>
        <v>0</v>
      </c>
      <c r="S236" s="135">
        <f t="shared" si="113"/>
        <v>1</v>
      </c>
      <c r="T236" s="135">
        <f t="shared" si="113"/>
        <v>0</v>
      </c>
      <c r="U236" s="135">
        <f t="shared" si="113"/>
        <v>0</v>
      </c>
      <c r="V236" s="135">
        <f t="shared" si="113"/>
        <v>1</v>
      </c>
      <c r="W236" s="135">
        <f t="shared" si="113"/>
        <v>1</v>
      </c>
      <c r="X236" s="135">
        <f t="shared" si="113"/>
        <v>0</v>
      </c>
      <c r="Y236" s="135">
        <f t="shared" si="113"/>
        <v>0</v>
      </c>
      <c r="Z236" s="136">
        <f>SUM(Q236:Y236)</f>
        <v>4</v>
      </c>
      <c r="AA236" s="137">
        <f>P236+Z236</f>
        <v>14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2</v>
      </c>
      <c r="H237" s="24">
        <f t="shared" ref="H237:O237" si="114">H234-H231</f>
        <v>2</v>
      </c>
      <c r="I237" s="24">
        <f t="shared" si="114"/>
        <v>1</v>
      </c>
      <c r="J237" s="24">
        <f t="shared" si="114"/>
        <v>0</v>
      </c>
      <c r="K237" s="24">
        <f t="shared" si="114"/>
        <v>1</v>
      </c>
      <c r="L237" s="24">
        <f t="shared" si="114"/>
        <v>1</v>
      </c>
      <c r="M237" s="24">
        <f t="shared" si="114"/>
        <v>0</v>
      </c>
      <c r="N237" s="24">
        <f t="shared" si="114"/>
        <v>1</v>
      </c>
      <c r="O237" s="15">
        <f t="shared" si="114"/>
        <v>0</v>
      </c>
      <c r="P237" s="15"/>
      <c r="Q237" s="15">
        <f t="shared" ref="Q237:Y237" si="115">Q234-Q231</f>
        <v>1</v>
      </c>
      <c r="R237" s="15">
        <f t="shared" si="115"/>
        <v>2</v>
      </c>
      <c r="S237" s="15">
        <f t="shared" si="115"/>
        <v>1</v>
      </c>
      <c r="T237" s="15">
        <f t="shared" si="115"/>
        <v>2</v>
      </c>
      <c r="U237" s="15">
        <f t="shared" si="115"/>
        <v>2</v>
      </c>
      <c r="V237" s="15">
        <f t="shared" si="115"/>
        <v>1</v>
      </c>
      <c r="W237" s="15">
        <f t="shared" si="115"/>
        <v>1</v>
      </c>
      <c r="X237" s="15">
        <f t="shared" si="115"/>
        <v>2</v>
      </c>
      <c r="Y237" s="15">
        <f t="shared" si="115"/>
        <v>2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3</v>
      </c>
      <c r="P240" s="241" t="s">
        <v>86</v>
      </c>
      <c r="Q240" s="241"/>
      <c r="R240" s="241"/>
      <c r="S240" s="241"/>
      <c r="T240" s="241"/>
      <c r="U240" s="141">
        <f>COUNTIF(G237:Y237,"=2")</f>
        <v>7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8</v>
      </c>
      <c r="P241" s="241" t="s">
        <v>89</v>
      </c>
      <c r="Q241" s="241"/>
      <c r="R241" s="241"/>
      <c r="S241" s="241"/>
      <c r="T241" s="241"/>
      <c r="U241" s="144">
        <f>COUNTIF(G237:Y237,"&gt;=3")</f>
        <v>0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3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8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7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0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 t="str">
        <f>C18</f>
        <v>LEVEQUE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str">
        <f>INDEX($C$11:$AC$40,MATCH(G250,$C$11:$C$40,0),27)</f>
        <v>H</v>
      </c>
      <c r="Z250" s="75" t="s">
        <v>16</v>
      </c>
      <c r="AA250" s="96">
        <f>$D$3</f>
        <v>45052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24.1</v>
      </c>
      <c r="H251" s="245"/>
      <c r="I251" s="245"/>
      <c r="J251" s="245"/>
      <c r="K251" s="1"/>
      <c r="L251" s="245">
        <f>IF(X250="H",IF($X251="Blancs",$G$3,IF($X251="Jaunes",$G$4,IF($X251="Bleus",$G$5,$G$6))),IF($X251="Blancs",$I$3,IF($X251="Jaunes",$I$4,IF($X251="Bleus",$I$5,$I$6))))</f>
        <v>128</v>
      </c>
      <c r="M251" s="245"/>
      <c r="N251" s="245"/>
      <c r="O251" s="245">
        <f>IF(X250="H",IF($X251="Blancs",$H$3,IF($X251="Jaunes",$H$4,IF($X251="Bleus",$H$5,$H$6))),IF($X251="Blancs",$J$3,IF($X251="Jaunes",$J$4,IF($X251="Bleus",$J$5,$J$6))))</f>
        <v>70</v>
      </c>
      <c r="P251" s="245"/>
      <c r="Q251" s="246">
        <f>ROUND((G251*(L251/113)+(O251-AA254)),0)</f>
        <v>25</v>
      </c>
      <c r="R251" s="246"/>
      <c r="S251" s="246"/>
      <c r="T251" s="246"/>
      <c r="U251" s="1"/>
      <c r="V251" s="266" t="s">
        <v>108</v>
      </c>
      <c r="W251" s="267"/>
      <c r="X251" s="187" t="str">
        <f>INDEX($C$11:$AC$40,MATCH(G250,$C$11:$C$40,0),26)</f>
        <v>Jaunes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6">H$9</f>
        <v>4</v>
      </c>
      <c r="I254" s="103">
        <f t="shared" si="116"/>
        <v>5</v>
      </c>
      <c r="J254" s="103">
        <f t="shared" si="116"/>
        <v>4</v>
      </c>
      <c r="K254" s="103">
        <f t="shared" si="116"/>
        <v>3</v>
      </c>
      <c r="L254" s="103">
        <f t="shared" si="116"/>
        <v>4</v>
      </c>
      <c r="M254" s="103">
        <f t="shared" si="116"/>
        <v>4</v>
      </c>
      <c r="N254" s="103">
        <f t="shared" si="116"/>
        <v>3</v>
      </c>
      <c r="O254" s="103">
        <f t="shared" si="116"/>
        <v>5</v>
      </c>
      <c r="P254" s="104">
        <f>SUM(G254:O254)</f>
        <v>36</v>
      </c>
      <c r="Q254" s="103">
        <f t="shared" ref="Q254:Y254" si="117">Q$9</f>
        <v>4</v>
      </c>
      <c r="R254" s="105">
        <f t="shared" si="117"/>
        <v>4</v>
      </c>
      <c r="S254" s="105">
        <f t="shared" si="117"/>
        <v>5</v>
      </c>
      <c r="T254" s="105">
        <f t="shared" si="117"/>
        <v>4</v>
      </c>
      <c r="U254" s="105">
        <f t="shared" si="117"/>
        <v>4</v>
      </c>
      <c r="V254" s="105">
        <f t="shared" si="117"/>
        <v>3</v>
      </c>
      <c r="W254" s="105">
        <f t="shared" si="117"/>
        <v>5</v>
      </c>
      <c r="X254" s="105">
        <f t="shared" si="117"/>
        <v>4</v>
      </c>
      <c r="Y254" s="106">
        <f t="shared" si="117"/>
        <v>3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9</v>
      </c>
      <c r="H255" s="108">
        <f t="shared" ref="H255:O255" si="118">H$10</f>
        <v>13</v>
      </c>
      <c r="I255" s="108">
        <f t="shared" si="118"/>
        <v>5</v>
      </c>
      <c r="J255" s="108">
        <f t="shared" si="118"/>
        <v>7</v>
      </c>
      <c r="K255" s="108">
        <f t="shared" si="118"/>
        <v>17</v>
      </c>
      <c r="L255" s="108">
        <f t="shared" si="118"/>
        <v>3</v>
      </c>
      <c r="M255" s="108">
        <f t="shared" si="118"/>
        <v>1</v>
      </c>
      <c r="N255" s="108">
        <f t="shared" si="118"/>
        <v>15</v>
      </c>
      <c r="O255" s="109">
        <f t="shared" si="118"/>
        <v>11</v>
      </c>
      <c r="P255" s="110"/>
      <c r="Q255" s="111">
        <f t="shared" ref="Q255:Y255" si="119">Q$10</f>
        <v>8</v>
      </c>
      <c r="R255" s="112">
        <f t="shared" si="119"/>
        <v>4</v>
      </c>
      <c r="S255" s="112">
        <f t="shared" si="119"/>
        <v>18</v>
      </c>
      <c r="T255" s="112">
        <f t="shared" si="119"/>
        <v>2</v>
      </c>
      <c r="U255" s="112">
        <f t="shared" si="119"/>
        <v>16</v>
      </c>
      <c r="V255" s="112">
        <f t="shared" si="119"/>
        <v>12</v>
      </c>
      <c r="W255" s="112">
        <f t="shared" si="119"/>
        <v>10</v>
      </c>
      <c r="X255" s="112">
        <f t="shared" si="119"/>
        <v>6</v>
      </c>
      <c r="Y255" s="109">
        <f t="shared" si="119"/>
        <v>14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>
        <f>IF($Q251&lt;=18,IF(G255&lt;=$Q251,1,0),IF($Q251&lt;=36,IF(G255&lt;=($Q251-18),2,1),IF($Q251&lt;=54,IF(G255&lt;=($Q251-36),3,2),IF($Q251&gt;54,IF(G255&lt;=($Q251-54),4,3)))))</f>
        <v>1</v>
      </c>
      <c r="H256" s="115">
        <f t="shared" ref="H256:O256" si="120">IF($Q251&lt;=18,IF(H255&lt;=$Q251,1,0),IF($Q251&lt;=36,IF(H255&lt;=($Q251-18),2,1),IF($Q251&lt;=54,IF(H255&lt;=($Q251-36),3,2),IF($Q251&gt;54,IF(H255&lt;=($Q251-54),4,3)))))</f>
        <v>1</v>
      </c>
      <c r="I256" s="115">
        <f t="shared" si="120"/>
        <v>2</v>
      </c>
      <c r="J256" s="115">
        <f t="shared" si="120"/>
        <v>2</v>
      </c>
      <c r="K256" s="115">
        <f t="shared" si="120"/>
        <v>1</v>
      </c>
      <c r="L256" s="115">
        <f t="shared" si="120"/>
        <v>2</v>
      </c>
      <c r="M256" s="115">
        <f t="shared" si="120"/>
        <v>2</v>
      </c>
      <c r="N256" s="115">
        <f t="shared" si="120"/>
        <v>1</v>
      </c>
      <c r="O256" s="116">
        <f t="shared" si="120"/>
        <v>1</v>
      </c>
      <c r="P256" s="117">
        <f>SUM(G256:O256)</f>
        <v>13</v>
      </c>
      <c r="Q256" s="116">
        <f t="shared" ref="Q256:Y256" si="121">IF($Q251&lt;=18,IF(Q255&lt;=$Q251,1,0),IF($Q251&lt;=36,IF(Q255&lt;=($Q251-18),2,1),IF($Q251&lt;=54,IF(Q255&lt;=($Q251-36),3,2),IF($Q251&gt;54,IF(Q255&lt;=($Q251-54),4,3)))))</f>
        <v>1</v>
      </c>
      <c r="R256" s="116">
        <f t="shared" si="121"/>
        <v>2</v>
      </c>
      <c r="S256" s="116">
        <f t="shared" si="121"/>
        <v>1</v>
      </c>
      <c r="T256" s="116">
        <f t="shared" si="121"/>
        <v>2</v>
      </c>
      <c r="U256" s="116">
        <f t="shared" si="121"/>
        <v>1</v>
      </c>
      <c r="V256" s="116">
        <f t="shared" si="121"/>
        <v>1</v>
      </c>
      <c r="W256" s="116">
        <f t="shared" si="121"/>
        <v>1</v>
      </c>
      <c r="X256" s="116">
        <f t="shared" si="121"/>
        <v>2</v>
      </c>
      <c r="Y256" s="116">
        <f t="shared" si="121"/>
        <v>1</v>
      </c>
      <c r="Z256" s="118">
        <f>SUM(Q256:Y256)</f>
        <v>12</v>
      </c>
      <c r="AA256" s="119">
        <f>P256+Z256</f>
        <v>25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2">G18</f>
        <v>6</v>
      </c>
      <c r="H257" s="121">
        <f t="shared" si="122"/>
        <v>6</v>
      </c>
      <c r="I257" s="121">
        <f t="shared" si="122"/>
        <v>8</v>
      </c>
      <c r="J257" s="121">
        <f t="shared" si="122"/>
        <v>5</v>
      </c>
      <c r="K257" s="121">
        <f t="shared" si="122"/>
        <v>5</v>
      </c>
      <c r="L257" s="121">
        <f t="shared" si="122"/>
        <v>5</v>
      </c>
      <c r="M257" s="121">
        <f t="shared" si="122"/>
        <v>6</v>
      </c>
      <c r="N257" s="121">
        <f t="shared" si="122"/>
        <v>5</v>
      </c>
      <c r="O257" s="121">
        <f t="shared" si="122"/>
        <v>7</v>
      </c>
      <c r="P257" s="122">
        <f>SUM(G257:O257)</f>
        <v>53</v>
      </c>
      <c r="Q257" s="123">
        <f t="shared" ref="Q257:Y257" si="123">Q18</f>
        <v>6</v>
      </c>
      <c r="R257" s="121">
        <f t="shared" si="123"/>
        <v>7</v>
      </c>
      <c r="S257" s="121">
        <f t="shared" si="123"/>
        <v>8</v>
      </c>
      <c r="T257" s="121">
        <f t="shared" si="123"/>
        <v>6</v>
      </c>
      <c r="U257" s="121">
        <f t="shared" si="123"/>
        <v>7</v>
      </c>
      <c r="V257" s="121">
        <f t="shared" si="123"/>
        <v>4</v>
      </c>
      <c r="W257" s="121">
        <f t="shared" si="123"/>
        <v>8</v>
      </c>
      <c r="X257" s="121">
        <f t="shared" si="123"/>
        <v>7</v>
      </c>
      <c r="Y257" s="124">
        <f t="shared" si="123"/>
        <v>5</v>
      </c>
      <c r="Z257" s="122">
        <f>SUM(Q257:Y257)</f>
        <v>58</v>
      </c>
      <c r="AA257" s="125">
        <f>P257+Z257</f>
        <v>111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1</v>
      </c>
      <c r="H258" s="127">
        <f t="shared" ref="H258:O258" si="124">IF(H257-H254=-1,3+H256)+IF(H257-H254=0,2+H256)+IF(H257-H254=1,1+H256)+IF(H257-H254=2,H256)+IF(H257-H254=3,IF(H256-1&gt;0,H256-1,0))+IF(H257-H254=4,IF(H256-2&gt;0,H256-2,0))</f>
        <v>1</v>
      </c>
      <c r="I258" s="127">
        <f t="shared" si="124"/>
        <v>1</v>
      </c>
      <c r="J258" s="127">
        <f t="shared" si="124"/>
        <v>3</v>
      </c>
      <c r="K258" s="127">
        <f t="shared" si="124"/>
        <v>1</v>
      </c>
      <c r="L258" s="127">
        <f t="shared" si="124"/>
        <v>3</v>
      </c>
      <c r="M258" s="127">
        <f t="shared" si="124"/>
        <v>2</v>
      </c>
      <c r="N258" s="127">
        <f t="shared" si="124"/>
        <v>1</v>
      </c>
      <c r="O258" s="128">
        <f t="shared" si="124"/>
        <v>1</v>
      </c>
      <c r="P258" s="129">
        <f>SUM(G258:O258)</f>
        <v>14</v>
      </c>
      <c r="Q258" s="130">
        <f t="shared" ref="Q258:Y258" si="125">IF(Q257-Q254=-1,3+Q256)+IF(Q257-Q254=0,2+Q256)+IF(Q257-Q254=1,1+Q256)+IF(Q257-Q254=2,Q256)+IF(Q257-Q254=3,IF(Q256-1&gt;0,Q256-1,0))+IF(Q257-Q254=4,IF(Q256-2&gt;0,Q256-2,0))</f>
        <v>1</v>
      </c>
      <c r="R258" s="131">
        <f t="shared" si="125"/>
        <v>1</v>
      </c>
      <c r="S258" s="131">
        <f t="shared" si="125"/>
        <v>0</v>
      </c>
      <c r="T258" s="131">
        <f t="shared" si="125"/>
        <v>2</v>
      </c>
      <c r="U258" s="131">
        <f t="shared" si="125"/>
        <v>0</v>
      </c>
      <c r="V258" s="131">
        <f t="shared" si="125"/>
        <v>2</v>
      </c>
      <c r="W258" s="131">
        <f t="shared" si="125"/>
        <v>0</v>
      </c>
      <c r="X258" s="131">
        <f t="shared" si="125"/>
        <v>1</v>
      </c>
      <c r="Y258" s="128">
        <f t="shared" si="125"/>
        <v>1</v>
      </c>
      <c r="Z258" s="129">
        <f>SUM(Q258:Y258)</f>
        <v>8</v>
      </c>
      <c r="AA258" s="132">
        <f>P258+Z258</f>
        <v>22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6">IF(G257-G254=-2,4)+IF(G257-G254=-1,3)+IF(G257-G254=0,2)+IF(G257-G254=1,1)+IF(G257-G254&gt;2,0)</f>
        <v>0</v>
      </c>
      <c r="H259" s="134">
        <f t="shared" si="126"/>
        <v>0</v>
      </c>
      <c r="I259" s="134">
        <f t="shared" si="126"/>
        <v>0</v>
      </c>
      <c r="J259" s="134">
        <f t="shared" si="126"/>
        <v>1</v>
      </c>
      <c r="K259" s="134">
        <f t="shared" si="126"/>
        <v>0</v>
      </c>
      <c r="L259" s="134">
        <f t="shared" si="126"/>
        <v>1</v>
      </c>
      <c r="M259" s="134">
        <f t="shared" si="126"/>
        <v>0</v>
      </c>
      <c r="N259" s="134">
        <f t="shared" si="126"/>
        <v>0</v>
      </c>
      <c r="O259" s="135">
        <f t="shared" si="126"/>
        <v>0</v>
      </c>
      <c r="P259" s="136">
        <f>SUM(G259:O259)</f>
        <v>2</v>
      </c>
      <c r="Q259" s="135">
        <f t="shared" ref="Q259:Y259" si="127">IF(Q257-Q254=-2,4)+IF(Q257-Q254=-1,3)+IF(Q257-Q254=0,2)+IF(Q257-Q254=1,1)+IF(Q257-Q254&gt;2,0)</f>
        <v>0</v>
      </c>
      <c r="R259" s="135">
        <f t="shared" si="127"/>
        <v>0</v>
      </c>
      <c r="S259" s="135">
        <f t="shared" si="127"/>
        <v>0</v>
      </c>
      <c r="T259" s="135">
        <f t="shared" si="127"/>
        <v>0</v>
      </c>
      <c r="U259" s="135">
        <f t="shared" si="127"/>
        <v>0</v>
      </c>
      <c r="V259" s="135">
        <f t="shared" si="127"/>
        <v>1</v>
      </c>
      <c r="W259" s="135">
        <f t="shared" si="127"/>
        <v>0</v>
      </c>
      <c r="X259" s="135">
        <f t="shared" si="127"/>
        <v>0</v>
      </c>
      <c r="Y259" s="135">
        <f t="shared" si="127"/>
        <v>0</v>
      </c>
      <c r="Z259" s="136">
        <f>SUM(Q259:Y259)</f>
        <v>1</v>
      </c>
      <c r="AA259" s="137">
        <f>P259+Z259</f>
        <v>3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2</v>
      </c>
      <c r="H260" s="24">
        <f t="shared" ref="H260:O260" si="128">H257-H254</f>
        <v>2</v>
      </c>
      <c r="I260" s="24">
        <f t="shared" si="128"/>
        <v>3</v>
      </c>
      <c r="J260" s="24">
        <f t="shared" si="128"/>
        <v>1</v>
      </c>
      <c r="K260" s="24">
        <f t="shared" si="128"/>
        <v>2</v>
      </c>
      <c r="L260" s="24">
        <f t="shared" si="128"/>
        <v>1</v>
      </c>
      <c r="M260" s="24">
        <f t="shared" si="128"/>
        <v>2</v>
      </c>
      <c r="N260" s="24">
        <f t="shared" si="128"/>
        <v>2</v>
      </c>
      <c r="O260" s="15">
        <f t="shared" si="128"/>
        <v>2</v>
      </c>
      <c r="P260" s="15"/>
      <c r="Q260" s="15">
        <f t="shared" ref="Q260:Y260" si="129">Q257-Q254</f>
        <v>2</v>
      </c>
      <c r="R260" s="15">
        <f t="shared" si="129"/>
        <v>3</v>
      </c>
      <c r="S260" s="15">
        <f t="shared" si="129"/>
        <v>3</v>
      </c>
      <c r="T260" s="15">
        <f t="shared" si="129"/>
        <v>2</v>
      </c>
      <c r="U260" s="15">
        <f t="shared" si="129"/>
        <v>3</v>
      </c>
      <c r="V260" s="15">
        <f t="shared" si="129"/>
        <v>1</v>
      </c>
      <c r="W260" s="15">
        <f t="shared" si="129"/>
        <v>3</v>
      </c>
      <c r="X260" s="15">
        <f t="shared" si="129"/>
        <v>3</v>
      </c>
      <c r="Y260" s="15">
        <f t="shared" si="129"/>
        <v>2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9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3</v>
      </c>
      <c r="P264" s="241" t="s">
        <v>89</v>
      </c>
      <c r="Q264" s="241"/>
      <c r="R264" s="241"/>
      <c r="S264" s="241"/>
      <c r="T264" s="241"/>
      <c r="U264" s="144">
        <f>COUNTIF(G260:Y260,"&gt;=3")</f>
        <v>6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3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9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6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 t="str">
        <f>C19</f>
        <v>MAITRE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str">
        <f>INDEX($C$11:$AC$40,MATCH(G273,$C$11:$C$40,0),27)</f>
        <v>H</v>
      </c>
      <c r="Z273" s="75" t="s">
        <v>16</v>
      </c>
      <c r="AA273" s="96">
        <f>$D$3</f>
        <v>45052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23.8</v>
      </c>
      <c r="H274" s="245"/>
      <c r="I274" s="245"/>
      <c r="J274" s="245"/>
      <c r="K274" s="1"/>
      <c r="L274" s="245">
        <f>IF(X273="H",IF($X274="Blancs",$G$3,IF($X274="Jaunes",$G$4,IF($X274="Bleus",$G$5,$G$6))),IF($X274="Blancs",$I$3,IF($X274="Jaunes",$I$4,IF($X274="Bleus",$I$5,$I$6))))</f>
        <v>128</v>
      </c>
      <c r="M274" s="245"/>
      <c r="N274" s="245"/>
      <c r="O274" s="245">
        <f>IF(X273="H",IF($X274="Blancs",$H$3,IF($X274="Jaunes",$H$4,IF($X274="Bleus",$H$5,$H$6))),IF($X274="Blancs",$J$3,IF($X274="Jaunes",$J$4,IF($X274="Bleus",$J$5,$J$6))))</f>
        <v>70</v>
      </c>
      <c r="P274" s="245"/>
      <c r="Q274" s="246">
        <f>ROUND((G274*(L274/113)+(O274-AA277)),0)</f>
        <v>25</v>
      </c>
      <c r="R274" s="246"/>
      <c r="S274" s="246"/>
      <c r="T274" s="246"/>
      <c r="U274" s="1"/>
      <c r="V274" s="266" t="s">
        <v>108</v>
      </c>
      <c r="W274" s="267"/>
      <c r="X274" s="187" t="str">
        <f>INDEX($C$11:$AC$40,MATCH(G273,$C$11:$C$40,0),26)</f>
        <v>Jaunes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30">H$9</f>
        <v>4</v>
      </c>
      <c r="I277" s="103">
        <f t="shared" si="130"/>
        <v>5</v>
      </c>
      <c r="J277" s="103">
        <f t="shared" si="130"/>
        <v>4</v>
      </c>
      <c r="K277" s="103">
        <f t="shared" si="130"/>
        <v>3</v>
      </c>
      <c r="L277" s="103">
        <f t="shared" si="130"/>
        <v>4</v>
      </c>
      <c r="M277" s="103">
        <f t="shared" si="130"/>
        <v>4</v>
      </c>
      <c r="N277" s="103">
        <f t="shared" si="130"/>
        <v>3</v>
      </c>
      <c r="O277" s="103">
        <f t="shared" si="130"/>
        <v>5</v>
      </c>
      <c r="P277" s="104">
        <f>SUM(G277:O277)</f>
        <v>36</v>
      </c>
      <c r="Q277" s="103">
        <f t="shared" ref="Q277:Y277" si="131">Q$9</f>
        <v>4</v>
      </c>
      <c r="R277" s="105">
        <f t="shared" si="131"/>
        <v>4</v>
      </c>
      <c r="S277" s="105">
        <f t="shared" si="131"/>
        <v>5</v>
      </c>
      <c r="T277" s="105">
        <f t="shared" si="131"/>
        <v>4</v>
      </c>
      <c r="U277" s="105">
        <f t="shared" si="131"/>
        <v>4</v>
      </c>
      <c r="V277" s="105">
        <f t="shared" si="131"/>
        <v>3</v>
      </c>
      <c r="W277" s="105">
        <f t="shared" si="131"/>
        <v>5</v>
      </c>
      <c r="X277" s="105">
        <f t="shared" si="131"/>
        <v>4</v>
      </c>
      <c r="Y277" s="106">
        <f t="shared" si="131"/>
        <v>3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9</v>
      </c>
      <c r="H278" s="108">
        <f t="shared" ref="H278:O278" si="132">H$10</f>
        <v>13</v>
      </c>
      <c r="I278" s="108">
        <f t="shared" si="132"/>
        <v>5</v>
      </c>
      <c r="J278" s="108">
        <f t="shared" si="132"/>
        <v>7</v>
      </c>
      <c r="K278" s="108">
        <f t="shared" si="132"/>
        <v>17</v>
      </c>
      <c r="L278" s="108">
        <f t="shared" si="132"/>
        <v>3</v>
      </c>
      <c r="M278" s="108">
        <f t="shared" si="132"/>
        <v>1</v>
      </c>
      <c r="N278" s="108">
        <f t="shared" si="132"/>
        <v>15</v>
      </c>
      <c r="O278" s="109">
        <f t="shared" si="132"/>
        <v>11</v>
      </c>
      <c r="P278" s="110"/>
      <c r="Q278" s="111">
        <f t="shared" ref="Q278:Y278" si="133">Q$10</f>
        <v>8</v>
      </c>
      <c r="R278" s="112">
        <f t="shared" si="133"/>
        <v>4</v>
      </c>
      <c r="S278" s="112">
        <f t="shared" si="133"/>
        <v>18</v>
      </c>
      <c r="T278" s="112">
        <f t="shared" si="133"/>
        <v>2</v>
      </c>
      <c r="U278" s="112">
        <f t="shared" si="133"/>
        <v>16</v>
      </c>
      <c r="V278" s="112">
        <f t="shared" si="133"/>
        <v>12</v>
      </c>
      <c r="W278" s="112">
        <f t="shared" si="133"/>
        <v>10</v>
      </c>
      <c r="X278" s="112">
        <f t="shared" si="133"/>
        <v>6</v>
      </c>
      <c r="Y278" s="109">
        <f t="shared" si="133"/>
        <v>14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>
        <f>IF($Q274&lt;=18,IF(G278&lt;=$Q274,1,0),IF($Q274&lt;=36,IF(G278&lt;=($Q274-18),2,1),IF($Q274&lt;=54,IF(G278&lt;=($Q274-36),3,2),IF($Q274&gt;54,IF(G278&lt;=($Q274-54),4,3)))))</f>
        <v>1</v>
      </c>
      <c r="H279" s="115">
        <f t="shared" ref="H279:O279" si="134">IF($Q274&lt;=18,IF(H278&lt;=$Q274,1,0),IF($Q274&lt;=36,IF(H278&lt;=($Q274-18),2,1),IF($Q274&lt;=54,IF(H278&lt;=($Q274-36),3,2),IF($Q274&gt;54,IF(H278&lt;=($Q274-54),4,3)))))</f>
        <v>1</v>
      </c>
      <c r="I279" s="115">
        <f t="shared" si="134"/>
        <v>2</v>
      </c>
      <c r="J279" s="115">
        <f t="shared" si="134"/>
        <v>2</v>
      </c>
      <c r="K279" s="115">
        <f t="shared" si="134"/>
        <v>1</v>
      </c>
      <c r="L279" s="115">
        <f t="shared" si="134"/>
        <v>2</v>
      </c>
      <c r="M279" s="115">
        <f t="shared" si="134"/>
        <v>2</v>
      </c>
      <c r="N279" s="115">
        <f t="shared" si="134"/>
        <v>1</v>
      </c>
      <c r="O279" s="116">
        <f t="shared" si="134"/>
        <v>1</v>
      </c>
      <c r="P279" s="117">
        <f>SUM(G279:O279)</f>
        <v>13</v>
      </c>
      <c r="Q279" s="116">
        <f t="shared" ref="Q279:Y279" si="135">IF($Q274&lt;=18,IF(Q278&lt;=$Q274,1,0),IF($Q274&lt;=36,IF(Q278&lt;=($Q274-18),2,1),IF($Q274&lt;=54,IF(Q278&lt;=($Q274-36),3,2),IF($Q274&gt;54,IF(Q278&lt;=($Q274-54),4,3)))))</f>
        <v>1</v>
      </c>
      <c r="R279" s="116">
        <f t="shared" si="135"/>
        <v>2</v>
      </c>
      <c r="S279" s="116">
        <f t="shared" si="135"/>
        <v>1</v>
      </c>
      <c r="T279" s="116">
        <f t="shared" si="135"/>
        <v>2</v>
      </c>
      <c r="U279" s="116">
        <f t="shared" si="135"/>
        <v>1</v>
      </c>
      <c r="V279" s="116">
        <f t="shared" si="135"/>
        <v>1</v>
      </c>
      <c r="W279" s="116">
        <f t="shared" si="135"/>
        <v>1</v>
      </c>
      <c r="X279" s="116">
        <f t="shared" si="135"/>
        <v>2</v>
      </c>
      <c r="Y279" s="116">
        <f t="shared" si="135"/>
        <v>1</v>
      </c>
      <c r="Z279" s="118">
        <f>SUM(Q279:Y279)</f>
        <v>12</v>
      </c>
      <c r="AA279" s="119">
        <f>P279+Z279</f>
        <v>25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6">G19</f>
        <v>8</v>
      </c>
      <c r="H280" s="121">
        <f t="shared" si="136"/>
        <v>10</v>
      </c>
      <c r="I280" s="121">
        <f t="shared" si="136"/>
        <v>6</v>
      </c>
      <c r="J280" s="121">
        <f t="shared" si="136"/>
        <v>10</v>
      </c>
      <c r="K280" s="121">
        <f t="shared" si="136"/>
        <v>3</v>
      </c>
      <c r="L280" s="121">
        <f t="shared" si="136"/>
        <v>5</v>
      </c>
      <c r="M280" s="121">
        <f t="shared" si="136"/>
        <v>5</v>
      </c>
      <c r="N280" s="121">
        <f t="shared" si="136"/>
        <v>3</v>
      </c>
      <c r="O280" s="121">
        <f t="shared" si="136"/>
        <v>6</v>
      </c>
      <c r="P280" s="122">
        <f>SUM(G280:O280)</f>
        <v>56</v>
      </c>
      <c r="Q280" s="123">
        <f t="shared" ref="Q280:Y280" si="137">Q19</f>
        <v>5</v>
      </c>
      <c r="R280" s="121">
        <f t="shared" si="137"/>
        <v>5</v>
      </c>
      <c r="S280" s="121">
        <f t="shared" si="137"/>
        <v>6</v>
      </c>
      <c r="T280" s="121">
        <f t="shared" si="137"/>
        <v>5</v>
      </c>
      <c r="U280" s="121">
        <f t="shared" si="137"/>
        <v>6</v>
      </c>
      <c r="V280" s="121">
        <f t="shared" si="137"/>
        <v>5</v>
      </c>
      <c r="W280" s="121">
        <f t="shared" si="137"/>
        <v>7</v>
      </c>
      <c r="X280" s="121">
        <f t="shared" si="137"/>
        <v>6</v>
      </c>
      <c r="Y280" s="124">
        <f t="shared" si="137"/>
        <v>4</v>
      </c>
      <c r="Z280" s="122">
        <f>SUM(Q280:Y280)</f>
        <v>49</v>
      </c>
      <c r="AA280" s="125">
        <f>P280+Z280</f>
        <v>105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8">IF(H280-H277=-1,3+H279)+IF(H280-H277=0,2+H279)+IF(H280-H277=1,1+H279)+IF(H280-H277=2,H279)+IF(H280-H277=3,IF(H279-1&gt;0,H279-1,0))+IF(H280-H277=4,IF(H279-2&gt;0,H279-2,0))</f>
        <v>0</v>
      </c>
      <c r="I281" s="127">
        <f t="shared" si="138"/>
        <v>3</v>
      </c>
      <c r="J281" s="127">
        <f t="shared" si="138"/>
        <v>0</v>
      </c>
      <c r="K281" s="127">
        <f t="shared" si="138"/>
        <v>3</v>
      </c>
      <c r="L281" s="127">
        <f t="shared" si="138"/>
        <v>3</v>
      </c>
      <c r="M281" s="127">
        <f t="shared" si="138"/>
        <v>3</v>
      </c>
      <c r="N281" s="127">
        <f t="shared" si="138"/>
        <v>3</v>
      </c>
      <c r="O281" s="128">
        <f t="shared" si="138"/>
        <v>2</v>
      </c>
      <c r="P281" s="129">
        <f>SUM(G281:O281)</f>
        <v>17</v>
      </c>
      <c r="Q281" s="130">
        <f t="shared" ref="Q281:Y281" si="139">IF(Q280-Q277=-1,3+Q279)+IF(Q280-Q277=0,2+Q279)+IF(Q280-Q277=1,1+Q279)+IF(Q280-Q277=2,Q279)+IF(Q280-Q277=3,IF(Q279-1&gt;0,Q279-1,0))+IF(Q280-Q277=4,IF(Q279-2&gt;0,Q279-2,0))</f>
        <v>2</v>
      </c>
      <c r="R281" s="131">
        <f t="shared" si="139"/>
        <v>3</v>
      </c>
      <c r="S281" s="131">
        <f t="shared" si="139"/>
        <v>2</v>
      </c>
      <c r="T281" s="131">
        <f t="shared" si="139"/>
        <v>3</v>
      </c>
      <c r="U281" s="131">
        <f t="shared" si="139"/>
        <v>1</v>
      </c>
      <c r="V281" s="131">
        <f t="shared" si="139"/>
        <v>1</v>
      </c>
      <c r="W281" s="131">
        <f t="shared" si="139"/>
        <v>1</v>
      </c>
      <c r="X281" s="131">
        <f t="shared" si="139"/>
        <v>2</v>
      </c>
      <c r="Y281" s="128">
        <f t="shared" si="139"/>
        <v>2</v>
      </c>
      <c r="Z281" s="129">
        <f>SUM(Q281:Y281)</f>
        <v>17</v>
      </c>
      <c r="AA281" s="132">
        <f>P281+Z281</f>
        <v>34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40">IF(G280-G277=-2,4)+IF(G280-G277=-1,3)+IF(G280-G277=0,2)+IF(G280-G277=1,1)+IF(G280-G277&gt;2,0)</f>
        <v>0</v>
      </c>
      <c r="H282" s="134">
        <f t="shared" si="140"/>
        <v>0</v>
      </c>
      <c r="I282" s="134">
        <f t="shared" si="140"/>
        <v>1</v>
      </c>
      <c r="J282" s="134">
        <f t="shared" si="140"/>
        <v>0</v>
      </c>
      <c r="K282" s="134">
        <f t="shared" si="140"/>
        <v>2</v>
      </c>
      <c r="L282" s="134">
        <f t="shared" si="140"/>
        <v>1</v>
      </c>
      <c r="M282" s="134">
        <f t="shared" si="140"/>
        <v>1</v>
      </c>
      <c r="N282" s="134">
        <f t="shared" si="140"/>
        <v>2</v>
      </c>
      <c r="O282" s="135">
        <f t="shared" si="140"/>
        <v>1</v>
      </c>
      <c r="P282" s="136">
        <f>SUM(G282:O282)</f>
        <v>8</v>
      </c>
      <c r="Q282" s="135">
        <f t="shared" ref="Q282:Y282" si="141">IF(Q280-Q277=-2,4)+IF(Q280-Q277=-1,3)+IF(Q280-Q277=0,2)+IF(Q280-Q277=1,1)+IF(Q280-Q277&gt;2,0)</f>
        <v>1</v>
      </c>
      <c r="R282" s="135">
        <f t="shared" si="141"/>
        <v>1</v>
      </c>
      <c r="S282" s="135">
        <f t="shared" si="141"/>
        <v>1</v>
      </c>
      <c r="T282" s="135">
        <f t="shared" si="141"/>
        <v>1</v>
      </c>
      <c r="U282" s="135">
        <f t="shared" si="141"/>
        <v>0</v>
      </c>
      <c r="V282" s="135">
        <f t="shared" si="141"/>
        <v>0</v>
      </c>
      <c r="W282" s="135">
        <f t="shared" si="141"/>
        <v>0</v>
      </c>
      <c r="X282" s="135">
        <f t="shared" si="141"/>
        <v>0</v>
      </c>
      <c r="Y282" s="135">
        <f t="shared" si="141"/>
        <v>1</v>
      </c>
      <c r="Z282" s="136">
        <f>SUM(Q282:Y282)</f>
        <v>5</v>
      </c>
      <c r="AA282" s="137">
        <f>P282+Z282</f>
        <v>13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4</v>
      </c>
      <c r="H283" s="24">
        <f t="shared" ref="H283:O283" si="142">H280-H277</f>
        <v>6</v>
      </c>
      <c r="I283" s="24">
        <f t="shared" si="142"/>
        <v>1</v>
      </c>
      <c r="J283" s="24">
        <f t="shared" si="142"/>
        <v>6</v>
      </c>
      <c r="K283" s="24">
        <f t="shared" si="142"/>
        <v>0</v>
      </c>
      <c r="L283" s="24">
        <f t="shared" si="142"/>
        <v>1</v>
      </c>
      <c r="M283" s="24">
        <f t="shared" si="142"/>
        <v>1</v>
      </c>
      <c r="N283" s="24">
        <f t="shared" si="142"/>
        <v>0</v>
      </c>
      <c r="O283" s="15">
        <f t="shared" si="142"/>
        <v>1</v>
      </c>
      <c r="P283" s="15"/>
      <c r="Q283" s="15">
        <f t="shared" ref="Q283:Y283" si="143">Q280-Q277</f>
        <v>1</v>
      </c>
      <c r="R283" s="15">
        <f t="shared" si="143"/>
        <v>1</v>
      </c>
      <c r="S283" s="15">
        <f t="shared" si="143"/>
        <v>1</v>
      </c>
      <c r="T283" s="15">
        <f t="shared" si="143"/>
        <v>1</v>
      </c>
      <c r="U283" s="15">
        <f t="shared" si="143"/>
        <v>2</v>
      </c>
      <c r="V283" s="15">
        <f t="shared" si="143"/>
        <v>2</v>
      </c>
      <c r="W283" s="15">
        <f t="shared" si="143"/>
        <v>2</v>
      </c>
      <c r="X283" s="15">
        <f t="shared" si="143"/>
        <v>2</v>
      </c>
      <c r="Y283" s="15">
        <f t="shared" si="143"/>
        <v>1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2</v>
      </c>
      <c r="P286" s="241" t="s">
        <v>86</v>
      </c>
      <c r="Q286" s="241"/>
      <c r="R286" s="241"/>
      <c r="S286" s="241"/>
      <c r="T286" s="241"/>
      <c r="U286" s="141">
        <f>COUNTIF(G283:Y283,"=2")</f>
        <v>4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9</v>
      </c>
      <c r="P287" s="241" t="s">
        <v>89</v>
      </c>
      <c r="Q287" s="241"/>
      <c r="R287" s="241"/>
      <c r="S287" s="241"/>
      <c r="T287" s="241"/>
      <c r="U287" s="144">
        <f>COUNTIF(G283:Y283,"&gt;=3")</f>
        <v>3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2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9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4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3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 t="str">
        <f>C20</f>
        <v>MORVAN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str">
        <f>INDEX($C$11:$AC$40,MATCH(G296,$C$11:$C$40,0),27)</f>
        <v>H</v>
      </c>
      <c r="Z296" s="75" t="s">
        <v>16</v>
      </c>
      <c r="AA296" s="96">
        <f>$D$3</f>
        <v>45052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54</v>
      </c>
      <c r="H297" s="245"/>
      <c r="I297" s="245"/>
      <c r="J297" s="245"/>
      <c r="K297" s="1"/>
      <c r="L297" s="245">
        <f>IF(X296="H",IF($X297="Blancs",$G$3,IF($X297="Jaunes",$G$4,IF($X297="Bleus",$G$5,$G$6))),IF($X297="Blancs",$I$3,IF($X297="Jaunes",$I$4,IF($X297="Bleus",$I$5,$I$6))))</f>
        <v>128</v>
      </c>
      <c r="M297" s="245"/>
      <c r="N297" s="245"/>
      <c r="O297" s="245">
        <f>IF(X296="H",IF($X297="Blancs",$H$3,IF($X297="Jaunes",$H$4,IF($X297="Bleus",$H$5,$H$6))),IF($X297="Blancs",$J$3,IF($X297="Jaunes",$J$4,IF($X297="Bleus",$J$5,$J$6))))</f>
        <v>70</v>
      </c>
      <c r="P297" s="245"/>
      <c r="Q297" s="246">
        <f>ROUND((G297*(L297/113)+(O297-AA300)),0)</f>
        <v>59</v>
      </c>
      <c r="R297" s="246"/>
      <c r="S297" s="246"/>
      <c r="T297" s="246"/>
      <c r="U297" s="1"/>
      <c r="V297" s="266" t="s">
        <v>108</v>
      </c>
      <c r="W297" s="267"/>
      <c r="X297" s="187" t="str">
        <f>INDEX($C$11:$AC$40,MATCH(G296,$C$11:$C$40,0),26)</f>
        <v>Jaunes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4">H$9</f>
        <v>4</v>
      </c>
      <c r="I300" s="103">
        <f t="shared" si="144"/>
        <v>5</v>
      </c>
      <c r="J300" s="103">
        <f t="shared" si="144"/>
        <v>4</v>
      </c>
      <c r="K300" s="103">
        <f t="shared" si="144"/>
        <v>3</v>
      </c>
      <c r="L300" s="103">
        <f t="shared" si="144"/>
        <v>4</v>
      </c>
      <c r="M300" s="103">
        <f t="shared" si="144"/>
        <v>4</v>
      </c>
      <c r="N300" s="103">
        <f t="shared" si="144"/>
        <v>3</v>
      </c>
      <c r="O300" s="103">
        <f t="shared" si="144"/>
        <v>5</v>
      </c>
      <c r="P300" s="104">
        <f>SUM(G300:O300)</f>
        <v>36</v>
      </c>
      <c r="Q300" s="103">
        <f t="shared" ref="Q300:Y300" si="145">Q$9</f>
        <v>4</v>
      </c>
      <c r="R300" s="105">
        <f t="shared" si="145"/>
        <v>4</v>
      </c>
      <c r="S300" s="105">
        <f t="shared" si="145"/>
        <v>5</v>
      </c>
      <c r="T300" s="105">
        <f t="shared" si="145"/>
        <v>4</v>
      </c>
      <c r="U300" s="105">
        <f t="shared" si="145"/>
        <v>4</v>
      </c>
      <c r="V300" s="105">
        <f t="shared" si="145"/>
        <v>3</v>
      </c>
      <c r="W300" s="105">
        <f t="shared" si="145"/>
        <v>5</v>
      </c>
      <c r="X300" s="105">
        <f t="shared" si="145"/>
        <v>4</v>
      </c>
      <c r="Y300" s="106">
        <f t="shared" si="145"/>
        <v>3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9</v>
      </c>
      <c r="H301" s="108">
        <f t="shared" ref="H301:O301" si="146">H$10</f>
        <v>13</v>
      </c>
      <c r="I301" s="108">
        <f t="shared" si="146"/>
        <v>5</v>
      </c>
      <c r="J301" s="108">
        <f t="shared" si="146"/>
        <v>7</v>
      </c>
      <c r="K301" s="108">
        <f t="shared" si="146"/>
        <v>17</v>
      </c>
      <c r="L301" s="108">
        <f t="shared" si="146"/>
        <v>3</v>
      </c>
      <c r="M301" s="108">
        <f t="shared" si="146"/>
        <v>1</v>
      </c>
      <c r="N301" s="108">
        <f t="shared" si="146"/>
        <v>15</v>
      </c>
      <c r="O301" s="109">
        <f t="shared" si="146"/>
        <v>11</v>
      </c>
      <c r="P301" s="110"/>
      <c r="Q301" s="111">
        <f t="shared" ref="Q301:Y301" si="147">Q$10</f>
        <v>8</v>
      </c>
      <c r="R301" s="112">
        <f t="shared" si="147"/>
        <v>4</v>
      </c>
      <c r="S301" s="112">
        <f t="shared" si="147"/>
        <v>18</v>
      </c>
      <c r="T301" s="112">
        <f t="shared" si="147"/>
        <v>2</v>
      </c>
      <c r="U301" s="112">
        <f t="shared" si="147"/>
        <v>16</v>
      </c>
      <c r="V301" s="112">
        <f t="shared" si="147"/>
        <v>12</v>
      </c>
      <c r="W301" s="112">
        <f t="shared" si="147"/>
        <v>10</v>
      </c>
      <c r="X301" s="112">
        <f t="shared" si="147"/>
        <v>6</v>
      </c>
      <c r="Y301" s="109">
        <f t="shared" si="147"/>
        <v>14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>
        <f>IF($Q297&lt;=18,IF(G301&lt;=$Q297,1,0),IF($Q297&lt;=36,IF(G301&lt;=($Q297-18),2,1),IF($Q297&lt;=54,IF(G301&lt;=($Q297-36),3,2),IF($Q297&gt;54,IF(G301&lt;=($Q297-54),4,3)))))</f>
        <v>3</v>
      </c>
      <c r="H302" s="115">
        <f t="shared" ref="H302:O302" si="148">IF($Q297&lt;=18,IF(H301&lt;=$Q297,1,0),IF($Q297&lt;=36,IF(H301&lt;=($Q297-18),2,1),IF($Q297&lt;=54,IF(H301&lt;=($Q297-36),3,2),IF($Q297&gt;54,IF(H301&lt;=($Q297-54),4,3)))))</f>
        <v>3</v>
      </c>
      <c r="I302" s="115">
        <f t="shared" si="148"/>
        <v>4</v>
      </c>
      <c r="J302" s="115">
        <f t="shared" si="148"/>
        <v>3</v>
      </c>
      <c r="K302" s="115">
        <f t="shared" si="148"/>
        <v>3</v>
      </c>
      <c r="L302" s="115">
        <f t="shared" si="148"/>
        <v>4</v>
      </c>
      <c r="M302" s="115">
        <f t="shared" si="148"/>
        <v>4</v>
      </c>
      <c r="N302" s="115">
        <f t="shared" si="148"/>
        <v>3</v>
      </c>
      <c r="O302" s="116">
        <f t="shared" si="148"/>
        <v>3</v>
      </c>
      <c r="P302" s="117">
        <f>SUM(G302:O302)</f>
        <v>30</v>
      </c>
      <c r="Q302" s="116">
        <f t="shared" ref="Q302:Y302" si="149">IF($Q297&lt;=18,IF(Q301&lt;=$Q297,1,0),IF($Q297&lt;=36,IF(Q301&lt;=($Q297-18),2,1),IF($Q297&lt;=54,IF(Q301&lt;=($Q297-36),3,2),IF($Q297&gt;54,IF(Q301&lt;=($Q297-54),4,3)))))</f>
        <v>3</v>
      </c>
      <c r="R302" s="116">
        <f t="shared" si="149"/>
        <v>4</v>
      </c>
      <c r="S302" s="116">
        <f t="shared" si="149"/>
        <v>3</v>
      </c>
      <c r="T302" s="116">
        <f t="shared" si="149"/>
        <v>4</v>
      </c>
      <c r="U302" s="116">
        <f t="shared" si="149"/>
        <v>3</v>
      </c>
      <c r="V302" s="116">
        <f t="shared" si="149"/>
        <v>3</v>
      </c>
      <c r="W302" s="116">
        <f t="shared" si="149"/>
        <v>3</v>
      </c>
      <c r="X302" s="116">
        <f t="shared" si="149"/>
        <v>3</v>
      </c>
      <c r="Y302" s="116">
        <f t="shared" si="149"/>
        <v>3</v>
      </c>
      <c r="Z302" s="118">
        <f>SUM(Q302:Y302)</f>
        <v>29</v>
      </c>
      <c r="AA302" s="119">
        <f>P302+Z302</f>
        <v>59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50">G20</f>
        <v>10</v>
      </c>
      <c r="H303" s="121">
        <f t="shared" si="150"/>
        <v>6</v>
      </c>
      <c r="I303" s="121">
        <f t="shared" si="150"/>
        <v>8</v>
      </c>
      <c r="J303" s="121">
        <f t="shared" si="150"/>
        <v>9</v>
      </c>
      <c r="K303" s="121">
        <f t="shared" si="150"/>
        <v>8</v>
      </c>
      <c r="L303" s="121">
        <f t="shared" si="150"/>
        <v>8</v>
      </c>
      <c r="M303" s="121">
        <f t="shared" si="150"/>
        <v>10</v>
      </c>
      <c r="N303" s="121">
        <f t="shared" si="150"/>
        <v>5</v>
      </c>
      <c r="O303" s="121">
        <f t="shared" si="150"/>
        <v>10</v>
      </c>
      <c r="P303" s="122">
        <f>SUM(G303:O303)</f>
        <v>74</v>
      </c>
      <c r="Q303" s="123">
        <f t="shared" ref="Q303:Y303" si="151">Q20</f>
        <v>10</v>
      </c>
      <c r="R303" s="121">
        <f t="shared" si="151"/>
        <v>8</v>
      </c>
      <c r="S303" s="121">
        <f t="shared" si="151"/>
        <v>10</v>
      </c>
      <c r="T303" s="121">
        <f t="shared" si="151"/>
        <v>7</v>
      </c>
      <c r="U303" s="121">
        <f t="shared" si="151"/>
        <v>10</v>
      </c>
      <c r="V303" s="121">
        <f t="shared" si="151"/>
        <v>6</v>
      </c>
      <c r="W303" s="121">
        <f t="shared" si="151"/>
        <v>10</v>
      </c>
      <c r="X303" s="121">
        <f t="shared" si="151"/>
        <v>10</v>
      </c>
      <c r="Y303" s="124">
        <f t="shared" si="151"/>
        <v>3</v>
      </c>
      <c r="Z303" s="122">
        <f>SUM(Q303:Y303)</f>
        <v>74</v>
      </c>
      <c r="AA303" s="125">
        <f>P303+Z303</f>
        <v>148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2">IF(H303-H300=-1,3+H302)+IF(H303-H300=0,2+H302)+IF(H303-H300=1,1+H302)+IF(H303-H300=2,H302)+IF(H303-H300=3,IF(H302-1&gt;0,H302-1,0))+IF(H303-H300=4,IF(H302-2&gt;0,H302-2,0))</f>
        <v>3</v>
      </c>
      <c r="I304" s="127">
        <f t="shared" si="152"/>
        <v>3</v>
      </c>
      <c r="J304" s="127">
        <f t="shared" si="152"/>
        <v>0</v>
      </c>
      <c r="K304" s="127">
        <f t="shared" si="152"/>
        <v>0</v>
      </c>
      <c r="L304" s="127">
        <f t="shared" si="152"/>
        <v>2</v>
      </c>
      <c r="M304" s="127">
        <f t="shared" si="152"/>
        <v>0</v>
      </c>
      <c r="N304" s="127">
        <f t="shared" si="152"/>
        <v>3</v>
      </c>
      <c r="O304" s="128">
        <f t="shared" si="152"/>
        <v>0</v>
      </c>
      <c r="P304" s="129">
        <f>SUM(G304:O304)</f>
        <v>11</v>
      </c>
      <c r="Q304" s="130">
        <f t="shared" ref="Q304:Y304" si="153">IF(Q303-Q300=-1,3+Q302)+IF(Q303-Q300=0,2+Q302)+IF(Q303-Q300=1,1+Q302)+IF(Q303-Q300=2,Q302)+IF(Q303-Q300=3,IF(Q302-1&gt;0,Q302-1,0))+IF(Q303-Q300=4,IF(Q302-2&gt;0,Q302-2,0))</f>
        <v>0</v>
      </c>
      <c r="R304" s="131">
        <f t="shared" si="153"/>
        <v>2</v>
      </c>
      <c r="S304" s="131">
        <f t="shared" si="153"/>
        <v>0</v>
      </c>
      <c r="T304" s="131">
        <f t="shared" si="153"/>
        <v>3</v>
      </c>
      <c r="U304" s="131">
        <f t="shared" si="153"/>
        <v>0</v>
      </c>
      <c r="V304" s="131">
        <f t="shared" si="153"/>
        <v>2</v>
      </c>
      <c r="W304" s="131">
        <f t="shared" si="153"/>
        <v>0</v>
      </c>
      <c r="X304" s="131">
        <f t="shared" si="153"/>
        <v>0</v>
      </c>
      <c r="Y304" s="128">
        <f t="shared" si="153"/>
        <v>5</v>
      </c>
      <c r="Z304" s="129">
        <f>SUM(Q304:Y304)</f>
        <v>12</v>
      </c>
      <c r="AA304" s="132">
        <f>P304+Z304</f>
        <v>23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4">IF(G303-G300=-2,4)+IF(G303-G300=-1,3)+IF(G303-G300=0,2)+IF(G303-G300=1,1)+IF(G303-G300&gt;2,0)</f>
        <v>0</v>
      </c>
      <c r="H305" s="134">
        <f t="shared" si="154"/>
        <v>0</v>
      </c>
      <c r="I305" s="134">
        <f t="shared" si="154"/>
        <v>0</v>
      </c>
      <c r="J305" s="134">
        <f t="shared" si="154"/>
        <v>0</v>
      </c>
      <c r="K305" s="134">
        <f t="shared" si="154"/>
        <v>0</v>
      </c>
      <c r="L305" s="134">
        <f t="shared" si="154"/>
        <v>0</v>
      </c>
      <c r="M305" s="134">
        <f t="shared" si="154"/>
        <v>0</v>
      </c>
      <c r="N305" s="134">
        <f t="shared" si="154"/>
        <v>0</v>
      </c>
      <c r="O305" s="135">
        <f t="shared" si="154"/>
        <v>0</v>
      </c>
      <c r="P305" s="136">
        <f>SUM(G305:O305)</f>
        <v>0</v>
      </c>
      <c r="Q305" s="135">
        <f t="shared" ref="Q305:Y305" si="155">IF(Q303-Q300=-2,4)+IF(Q303-Q300=-1,3)+IF(Q303-Q300=0,2)+IF(Q303-Q300=1,1)+IF(Q303-Q300&gt;2,0)</f>
        <v>0</v>
      </c>
      <c r="R305" s="135">
        <f t="shared" si="155"/>
        <v>0</v>
      </c>
      <c r="S305" s="135">
        <f t="shared" si="155"/>
        <v>0</v>
      </c>
      <c r="T305" s="135">
        <f t="shared" si="155"/>
        <v>0</v>
      </c>
      <c r="U305" s="135">
        <f t="shared" si="155"/>
        <v>0</v>
      </c>
      <c r="V305" s="135">
        <f t="shared" si="155"/>
        <v>0</v>
      </c>
      <c r="W305" s="135">
        <f t="shared" si="155"/>
        <v>0</v>
      </c>
      <c r="X305" s="135">
        <f t="shared" si="155"/>
        <v>0</v>
      </c>
      <c r="Y305" s="135">
        <f t="shared" si="155"/>
        <v>2</v>
      </c>
      <c r="Z305" s="136">
        <f>SUM(Q305:Y305)</f>
        <v>2</v>
      </c>
      <c r="AA305" s="137">
        <f>P305+Z305</f>
        <v>2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6">H303-H300</f>
        <v>2</v>
      </c>
      <c r="I306" s="24">
        <f t="shared" si="156"/>
        <v>3</v>
      </c>
      <c r="J306" s="24">
        <f t="shared" si="156"/>
        <v>5</v>
      </c>
      <c r="K306" s="24">
        <f t="shared" si="156"/>
        <v>5</v>
      </c>
      <c r="L306" s="24">
        <f t="shared" si="156"/>
        <v>4</v>
      </c>
      <c r="M306" s="24">
        <f t="shared" si="156"/>
        <v>6</v>
      </c>
      <c r="N306" s="24">
        <f t="shared" si="156"/>
        <v>2</v>
      </c>
      <c r="O306" s="15">
        <f t="shared" si="156"/>
        <v>5</v>
      </c>
      <c r="P306" s="15"/>
      <c r="Q306" s="15">
        <f t="shared" ref="Q306:Y306" si="157">Q303-Q300</f>
        <v>6</v>
      </c>
      <c r="R306" s="15">
        <f t="shared" si="157"/>
        <v>4</v>
      </c>
      <c r="S306" s="15">
        <f t="shared" si="157"/>
        <v>5</v>
      </c>
      <c r="T306" s="15">
        <f t="shared" si="157"/>
        <v>3</v>
      </c>
      <c r="U306" s="15">
        <f t="shared" si="157"/>
        <v>6</v>
      </c>
      <c r="V306" s="15">
        <f t="shared" si="157"/>
        <v>3</v>
      </c>
      <c r="W306" s="15">
        <f t="shared" si="157"/>
        <v>5</v>
      </c>
      <c r="X306" s="15">
        <f t="shared" si="157"/>
        <v>6</v>
      </c>
      <c r="Y306" s="15">
        <f t="shared" si="157"/>
        <v>0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1</v>
      </c>
      <c r="P309" s="241" t="s">
        <v>86</v>
      </c>
      <c r="Q309" s="241"/>
      <c r="R309" s="241"/>
      <c r="S309" s="241"/>
      <c r="T309" s="241"/>
      <c r="U309" s="141">
        <f>COUNTIF(G306:Y306,"=2")</f>
        <v>2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15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1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2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15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 t="str">
        <f>C21</f>
        <v>VERRIER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str">
        <f>INDEX($C$11:$AC$40,MATCH(G319,$C$11:$C$40,0),27)</f>
        <v>H</v>
      </c>
      <c r="Z319" s="75" t="s">
        <v>16</v>
      </c>
      <c r="AA319" s="96">
        <f>$D$3</f>
        <v>45052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14.8</v>
      </c>
      <c r="H320" s="245"/>
      <c r="I320" s="245"/>
      <c r="J320" s="245"/>
      <c r="K320" s="1"/>
      <c r="L320" s="245">
        <f>IF(X319="H",IF($X320="Blancs",$G$3,IF($X320="Jaunes",$G$4,IF($X320="Bleus",$G$5,$G$6))),IF($X320="Blancs",$I$3,IF($X320="Jaunes",$I$4,IF($X320="Bleus",$I$5,$I$6))))</f>
        <v>128</v>
      </c>
      <c r="M320" s="245"/>
      <c r="N320" s="245"/>
      <c r="O320" s="245">
        <f>IF(X319="H",IF($X320="Blancs",$H$3,IF($X320="Jaunes",$H$4,IF($X320="Bleus",$H$5,$H$6))),IF($X320="Blancs",$J$3,IF($X320="Jaunes",$J$4,IF($X320="Bleus",$J$5,$J$6))))</f>
        <v>70</v>
      </c>
      <c r="P320" s="245"/>
      <c r="Q320" s="246">
        <f>ROUND((G320*(L320/113)+(O320-AA323)),0)</f>
        <v>15</v>
      </c>
      <c r="R320" s="246"/>
      <c r="S320" s="246"/>
      <c r="T320" s="246"/>
      <c r="U320" s="1"/>
      <c r="V320" s="266" t="s">
        <v>108</v>
      </c>
      <c r="W320" s="267"/>
      <c r="X320" s="187" t="str">
        <f>INDEX($C$11:$AC$40,MATCH(G319,$C$11:$C$40,0),26)</f>
        <v>Jaunes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8">H$9</f>
        <v>4</v>
      </c>
      <c r="I323" s="103">
        <f t="shared" si="158"/>
        <v>5</v>
      </c>
      <c r="J323" s="103">
        <f t="shared" si="158"/>
        <v>4</v>
      </c>
      <c r="K323" s="103">
        <f t="shared" si="158"/>
        <v>3</v>
      </c>
      <c r="L323" s="103">
        <f t="shared" si="158"/>
        <v>4</v>
      </c>
      <c r="M323" s="103">
        <f t="shared" si="158"/>
        <v>4</v>
      </c>
      <c r="N323" s="103">
        <f t="shared" si="158"/>
        <v>3</v>
      </c>
      <c r="O323" s="103">
        <f t="shared" si="158"/>
        <v>5</v>
      </c>
      <c r="P323" s="104">
        <f>SUM(G323:O323)</f>
        <v>36</v>
      </c>
      <c r="Q323" s="103">
        <f t="shared" ref="Q323:Y323" si="159">Q$9</f>
        <v>4</v>
      </c>
      <c r="R323" s="105">
        <f t="shared" si="159"/>
        <v>4</v>
      </c>
      <c r="S323" s="105">
        <f t="shared" si="159"/>
        <v>5</v>
      </c>
      <c r="T323" s="105">
        <f t="shared" si="159"/>
        <v>4</v>
      </c>
      <c r="U323" s="105">
        <f t="shared" si="159"/>
        <v>4</v>
      </c>
      <c r="V323" s="105">
        <f t="shared" si="159"/>
        <v>3</v>
      </c>
      <c r="W323" s="105">
        <f t="shared" si="159"/>
        <v>5</v>
      </c>
      <c r="X323" s="105">
        <f t="shared" si="159"/>
        <v>4</v>
      </c>
      <c r="Y323" s="106">
        <f t="shared" si="159"/>
        <v>3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9</v>
      </c>
      <c r="H324" s="108">
        <f t="shared" ref="H324:O324" si="160">H$10</f>
        <v>13</v>
      </c>
      <c r="I324" s="108">
        <f t="shared" si="160"/>
        <v>5</v>
      </c>
      <c r="J324" s="108">
        <f t="shared" si="160"/>
        <v>7</v>
      </c>
      <c r="K324" s="108">
        <f t="shared" si="160"/>
        <v>17</v>
      </c>
      <c r="L324" s="108">
        <f t="shared" si="160"/>
        <v>3</v>
      </c>
      <c r="M324" s="108">
        <f t="shared" si="160"/>
        <v>1</v>
      </c>
      <c r="N324" s="108">
        <f t="shared" si="160"/>
        <v>15</v>
      </c>
      <c r="O324" s="109">
        <f t="shared" si="160"/>
        <v>11</v>
      </c>
      <c r="P324" s="110"/>
      <c r="Q324" s="111">
        <f t="shared" ref="Q324:Y324" si="161">Q$10</f>
        <v>8</v>
      </c>
      <c r="R324" s="112">
        <f t="shared" si="161"/>
        <v>4</v>
      </c>
      <c r="S324" s="112">
        <f t="shared" si="161"/>
        <v>18</v>
      </c>
      <c r="T324" s="112">
        <f t="shared" si="161"/>
        <v>2</v>
      </c>
      <c r="U324" s="112">
        <f t="shared" si="161"/>
        <v>16</v>
      </c>
      <c r="V324" s="112">
        <f t="shared" si="161"/>
        <v>12</v>
      </c>
      <c r="W324" s="112">
        <f t="shared" si="161"/>
        <v>10</v>
      </c>
      <c r="X324" s="112">
        <f t="shared" si="161"/>
        <v>6</v>
      </c>
      <c r="Y324" s="109">
        <f t="shared" si="161"/>
        <v>14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>
        <f>IF($Q320&lt;=18,IF(G324&lt;=$Q320,1,0),IF($Q320&lt;=36,IF(G324&lt;=($Q320-18),2,1),IF($Q320&lt;=54,IF(G324&lt;=($Q320-36),3,2),IF($Q320&gt;54,IF(G324&lt;=($Q320-54),4,3)))))</f>
        <v>1</v>
      </c>
      <c r="H325" s="115">
        <f t="shared" ref="H325:O325" si="162">IF($Q320&lt;=18,IF(H324&lt;=$Q320,1,0),IF($Q320&lt;=36,IF(H324&lt;=($Q320-18),2,1),IF($Q320&lt;=54,IF(H324&lt;=($Q320-36),3,2),IF($Q320&gt;54,IF(H324&lt;=($Q320-54),4,3)))))</f>
        <v>1</v>
      </c>
      <c r="I325" s="115">
        <f t="shared" si="162"/>
        <v>1</v>
      </c>
      <c r="J325" s="115">
        <f t="shared" si="162"/>
        <v>1</v>
      </c>
      <c r="K325" s="115">
        <f t="shared" si="162"/>
        <v>0</v>
      </c>
      <c r="L325" s="115">
        <f t="shared" si="162"/>
        <v>1</v>
      </c>
      <c r="M325" s="115">
        <f t="shared" si="162"/>
        <v>1</v>
      </c>
      <c r="N325" s="115">
        <f t="shared" si="162"/>
        <v>1</v>
      </c>
      <c r="O325" s="116">
        <f t="shared" si="162"/>
        <v>1</v>
      </c>
      <c r="P325" s="117">
        <f>SUM(G325:O325)</f>
        <v>8</v>
      </c>
      <c r="Q325" s="116">
        <f t="shared" ref="Q325:Y325" si="163">IF($Q320&lt;=18,IF(Q324&lt;=$Q320,1,0),IF($Q320&lt;=36,IF(Q324&lt;=($Q320-18),2,1),IF($Q320&lt;=54,IF(Q324&lt;=($Q320-36),3,2),IF($Q320&gt;54,IF(Q324&lt;=($Q320-54),4,3)))))</f>
        <v>1</v>
      </c>
      <c r="R325" s="116">
        <f t="shared" si="163"/>
        <v>1</v>
      </c>
      <c r="S325" s="116">
        <f t="shared" si="163"/>
        <v>0</v>
      </c>
      <c r="T325" s="116">
        <f t="shared" si="163"/>
        <v>1</v>
      </c>
      <c r="U325" s="116">
        <f t="shared" si="163"/>
        <v>0</v>
      </c>
      <c r="V325" s="116">
        <f t="shared" si="163"/>
        <v>1</v>
      </c>
      <c r="W325" s="116">
        <f t="shared" si="163"/>
        <v>1</v>
      </c>
      <c r="X325" s="116">
        <f t="shared" si="163"/>
        <v>1</v>
      </c>
      <c r="Y325" s="116">
        <f t="shared" si="163"/>
        <v>1</v>
      </c>
      <c r="Z325" s="118">
        <f>SUM(Q325:Y325)</f>
        <v>7</v>
      </c>
      <c r="AA325" s="119">
        <f>P325+Z325</f>
        <v>15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4">G21</f>
        <v>10</v>
      </c>
      <c r="H326" s="121">
        <f t="shared" si="164"/>
        <v>4</v>
      </c>
      <c r="I326" s="121">
        <f t="shared" si="164"/>
        <v>6</v>
      </c>
      <c r="J326" s="121">
        <f t="shared" si="164"/>
        <v>6</v>
      </c>
      <c r="K326" s="121">
        <f t="shared" si="164"/>
        <v>5</v>
      </c>
      <c r="L326" s="121">
        <f t="shared" si="164"/>
        <v>4</v>
      </c>
      <c r="M326" s="121">
        <f t="shared" si="164"/>
        <v>5</v>
      </c>
      <c r="N326" s="121">
        <f t="shared" si="164"/>
        <v>4</v>
      </c>
      <c r="O326" s="121">
        <f t="shared" si="164"/>
        <v>5</v>
      </c>
      <c r="P326" s="122">
        <f>SUM(G326:O326)</f>
        <v>49</v>
      </c>
      <c r="Q326" s="123">
        <f t="shared" ref="Q326:Y326" si="165">Q21</f>
        <v>5</v>
      </c>
      <c r="R326" s="121">
        <f t="shared" si="165"/>
        <v>5</v>
      </c>
      <c r="S326" s="121">
        <f t="shared" si="165"/>
        <v>6</v>
      </c>
      <c r="T326" s="121">
        <f t="shared" si="165"/>
        <v>5</v>
      </c>
      <c r="U326" s="121">
        <f t="shared" si="165"/>
        <v>5</v>
      </c>
      <c r="V326" s="121">
        <f t="shared" si="165"/>
        <v>4</v>
      </c>
      <c r="W326" s="121">
        <f t="shared" si="165"/>
        <v>6</v>
      </c>
      <c r="X326" s="121">
        <f t="shared" si="165"/>
        <v>5</v>
      </c>
      <c r="Y326" s="124">
        <f t="shared" si="165"/>
        <v>4</v>
      </c>
      <c r="Z326" s="122">
        <f>SUM(Q326:Y326)</f>
        <v>45</v>
      </c>
      <c r="AA326" s="125">
        <f>P326+Z326</f>
        <v>94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6">IF(H326-H323=-1,3+H325)+IF(H326-H323=0,2+H325)+IF(H326-H323=1,1+H325)+IF(H326-H323=2,H325)+IF(H326-H323=3,IF(H325-1&gt;0,H325-1,0))+IF(H326-H323=4,IF(H325-2&gt;0,H325-2,0))</f>
        <v>3</v>
      </c>
      <c r="I327" s="127">
        <f t="shared" si="166"/>
        <v>2</v>
      </c>
      <c r="J327" s="127">
        <f t="shared" si="166"/>
        <v>1</v>
      </c>
      <c r="K327" s="127">
        <f t="shared" si="166"/>
        <v>0</v>
      </c>
      <c r="L327" s="127">
        <f t="shared" si="166"/>
        <v>3</v>
      </c>
      <c r="M327" s="127">
        <f t="shared" si="166"/>
        <v>2</v>
      </c>
      <c r="N327" s="127">
        <f t="shared" si="166"/>
        <v>2</v>
      </c>
      <c r="O327" s="128">
        <f t="shared" si="166"/>
        <v>3</v>
      </c>
      <c r="P327" s="129">
        <f>SUM(G327:O327)</f>
        <v>16</v>
      </c>
      <c r="Q327" s="130">
        <f t="shared" ref="Q327:Y327" si="167">IF(Q326-Q323=-1,3+Q325)+IF(Q326-Q323=0,2+Q325)+IF(Q326-Q323=1,1+Q325)+IF(Q326-Q323=2,Q325)+IF(Q326-Q323=3,IF(Q325-1&gt;0,Q325-1,0))+IF(Q326-Q323=4,IF(Q325-2&gt;0,Q325-2,0))</f>
        <v>2</v>
      </c>
      <c r="R327" s="131">
        <f t="shared" si="167"/>
        <v>2</v>
      </c>
      <c r="S327" s="131">
        <f t="shared" si="167"/>
        <v>1</v>
      </c>
      <c r="T327" s="131">
        <f t="shared" si="167"/>
        <v>2</v>
      </c>
      <c r="U327" s="131">
        <f t="shared" si="167"/>
        <v>1</v>
      </c>
      <c r="V327" s="131">
        <f t="shared" si="167"/>
        <v>2</v>
      </c>
      <c r="W327" s="131">
        <f t="shared" si="167"/>
        <v>2</v>
      </c>
      <c r="X327" s="131">
        <f t="shared" si="167"/>
        <v>2</v>
      </c>
      <c r="Y327" s="128">
        <f t="shared" si="167"/>
        <v>2</v>
      </c>
      <c r="Z327" s="129">
        <f>SUM(Q327:Y327)</f>
        <v>16</v>
      </c>
      <c r="AA327" s="132">
        <f>P327+Z327</f>
        <v>32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8">IF(G326-G323=-2,4)+IF(G326-G323=-1,3)+IF(G326-G323=0,2)+IF(G326-G323=1,1)+IF(G326-G323&gt;2,0)</f>
        <v>0</v>
      </c>
      <c r="H328" s="134">
        <f t="shared" si="168"/>
        <v>2</v>
      </c>
      <c r="I328" s="134">
        <f t="shared" si="168"/>
        <v>1</v>
      </c>
      <c r="J328" s="134">
        <f t="shared" si="168"/>
        <v>0</v>
      </c>
      <c r="K328" s="134">
        <f t="shared" si="168"/>
        <v>0</v>
      </c>
      <c r="L328" s="134">
        <f t="shared" si="168"/>
        <v>2</v>
      </c>
      <c r="M328" s="134">
        <f t="shared" si="168"/>
        <v>1</v>
      </c>
      <c r="N328" s="134">
        <f t="shared" si="168"/>
        <v>1</v>
      </c>
      <c r="O328" s="135">
        <f t="shared" si="168"/>
        <v>2</v>
      </c>
      <c r="P328" s="136">
        <f>SUM(G328:O328)</f>
        <v>9</v>
      </c>
      <c r="Q328" s="135">
        <f t="shared" ref="Q328:Y328" si="169">IF(Q326-Q323=-2,4)+IF(Q326-Q323=-1,3)+IF(Q326-Q323=0,2)+IF(Q326-Q323=1,1)+IF(Q326-Q323&gt;2,0)</f>
        <v>1</v>
      </c>
      <c r="R328" s="135">
        <f t="shared" si="169"/>
        <v>1</v>
      </c>
      <c r="S328" s="135">
        <f t="shared" si="169"/>
        <v>1</v>
      </c>
      <c r="T328" s="135">
        <f t="shared" si="169"/>
        <v>1</v>
      </c>
      <c r="U328" s="135">
        <f t="shared" si="169"/>
        <v>1</v>
      </c>
      <c r="V328" s="135">
        <f t="shared" si="169"/>
        <v>1</v>
      </c>
      <c r="W328" s="135">
        <f t="shared" si="169"/>
        <v>1</v>
      </c>
      <c r="X328" s="135">
        <f t="shared" si="169"/>
        <v>1</v>
      </c>
      <c r="Y328" s="135">
        <f t="shared" si="169"/>
        <v>1</v>
      </c>
      <c r="Z328" s="136">
        <f>SUM(Q328:Y328)</f>
        <v>9</v>
      </c>
      <c r="AA328" s="137">
        <f>P328+Z328</f>
        <v>18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70">H326-H323</f>
        <v>0</v>
      </c>
      <c r="I329" s="24">
        <f t="shared" si="170"/>
        <v>1</v>
      </c>
      <c r="J329" s="24">
        <f t="shared" si="170"/>
        <v>2</v>
      </c>
      <c r="K329" s="24">
        <f t="shared" si="170"/>
        <v>2</v>
      </c>
      <c r="L329" s="24">
        <f t="shared" si="170"/>
        <v>0</v>
      </c>
      <c r="M329" s="24">
        <f t="shared" si="170"/>
        <v>1</v>
      </c>
      <c r="N329" s="24">
        <f t="shared" si="170"/>
        <v>1</v>
      </c>
      <c r="O329" s="15">
        <f t="shared" si="170"/>
        <v>0</v>
      </c>
      <c r="P329" s="15"/>
      <c r="Q329" s="15">
        <f t="shared" ref="Q329:Y329" si="171">Q326-Q323</f>
        <v>1</v>
      </c>
      <c r="R329" s="15">
        <f t="shared" si="171"/>
        <v>1</v>
      </c>
      <c r="S329" s="15">
        <f t="shared" si="171"/>
        <v>1</v>
      </c>
      <c r="T329" s="15">
        <f t="shared" si="171"/>
        <v>1</v>
      </c>
      <c r="U329" s="15">
        <f t="shared" si="171"/>
        <v>1</v>
      </c>
      <c r="V329" s="15">
        <f t="shared" si="171"/>
        <v>1</v>
      </c>
      <c r="W329" s="15">
        <f t="shared" si="171"/>
        <v>1</v>
      </c>
      <c r="X329" s="15">
        <f t="shared" si="171"/>
        <v>1</v>
      </c>
      <c r="Y329" s="15">
        <f t="shared" si="171"/>
        <v>1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3</v>
      </c>
      <c r="P332" s="241" t="s">
        <v>86</v>
      </c>
      <c r="Q332" s="241"/>
      <c r="R332" s="241"/>
      <c r="S332" s="241"/>
      <c r="T332" s="241"/>
      <c r="U332" s="141">
        <f>COUNTIF(G329:Y329,"=2")</f>
        <v>2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12</v>
      </c>
      <c r="P333" s="241" t="s">
        <v>89</v>
      </c>
      <c r="Q333" s="241"/>
      <c r="R333" s="241"/>
      <c r="S333" s="241"/>
      <c r="T333" s="241"/>
      <c r="U333" s="144">
        <f>COUNTIF(G329:Y329,"&gt;=3")</f>
        <v>1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3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12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2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 t="str">
        <f>C22</f>
        <v>ZIAR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str">
        <f>INDEX($C$11:$AC$40,MATCH(G342,$C$11:$C$40,0),27)</f>
        <v>H</v>
      </c>
      <c r="Z342" s="75" t="s">
        <v>16</v>
      </c>
      <c r="AA342" s="96">
        <f>$D$3</f>
        <v>45052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17.899999999999999</v>
      </c>
      <c r="H343" s="245"/>
      <c r="I343" s="245"/>
      <c r="J343" s="245"/>
      <c r="K343" s="1"/>
      <c r="L343" s="245">
        <f>IF(X342="H",IF($X343="Blancs",$G$3,IF($X343="Jaunes",$G$4,IF($X343="Bleus",$G$5,$G$6))),IF($X343="Blancs",$I$3,IF($X343="Jaunes",$I$4,IF($X343="Bleus",$I$5,$I$6))))</f>
        <v>128</v>
      </c>
      <c r="M343" s="245"/>
      <c r="N343" s="245"/>
      <c r="O343" s="245">
        <f>IF(X342="H",IF($X343="Blancs",$H$3,IF($X343="Jaunes",$H$4,IF($X343="Bleus",$H$5,$H$6))),IF($X343="Blancs",$J$3,IF($X343="Jaunes",$J$4,IF($X343="Bleus",$J$5,$J$6))))</f>
        <v>70</v>
      </c>
      <c r="P343" s="245"/>
      <c r="Q343" s="246">
        <f>ROUND((G343*(L343/113)+(O343-AA346)),0)</f>
        <v>18</v>
      </c>
      <c r="R343" s="246"/>
      <c r="S343" s="246"/>
      <c r="T343" s="246"/>
      <c r="U343" s="1"/>
      <c r="V343" s="266" t="s">
        <v>108</v>
      </c>
      <c r="W343" s="267"/>
      <c r="X343" s="187" t="str">
        <f>INDEX($C$11:$AC$40,MATCH(G342,$C$11:$C$40,0),26)</f>
        <v>Jaunes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2">H$9</f>
        <v>4</v>
      </c>
      <c r="I346" s="103">
        <f t="shared" si="172"/>
        <v>5</v>
      </c>
      <c r="J346" s="103">
        <f t="shared" si="172"/>
        <v>4</v>
      </c>
      <c r="K346" s="103">
        <f t="shared" si="172"/>
        <v>3</v>
      </c>
      <c r="L346" s="103">
        <f t="shared" si="172"/>
        <v>4</v>
      </c>
      <c r="M346" s="103">
        <f t="shared" si="172"/>
        <v>4</v>
      </c>
      <c r="N346" s="103">
        <f t="shared" si="172"/>
        <v>3</v>
      </c>
      <c r="O346" s="103">
        <f t="shared" si="172"/>
        <v>5</v>
      </c>
      <c r="P346" s="104">
        <f>SUM(G346:O346)</f>
        <v>36</v>
      </c>
      <c r="Q346" s="103">
        <f t="shared" ref="Q346:Y346" si="173">Q$9</f>
        <v>4</v>
      </c>
      <c r="R346" s="105">
        <f t="shared" si="173"/>
        <v>4</v>
      </c>
      <c r="S346" s="105">
        <f t="shared" si="173"/>
        <v>5</v>
      </c>
      <c r="T346" s="105">
        <f t="shared" si="173"/>
        <v>4</v>
      </c>
      <c r="U346" s="105">
        <f t="shared" si="173"/>
        <v>4</v>
      </c>
      <c r="V346" s="105">
        <f t="shared" si="173"/>
        <v>3</v>
      </c>
      <c r="W346" s="105">
        <f t="shared" si="173"/>
        <v>5</v>
      </c>
      <c r="X346" s="105">
        <f t="shared" si="173"/>
        <v>4</v>
      </c>
      <c r="Y346" s="106">
        <f t="shared" si="173"/>
        <v>3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9</v>
      </c>
      <c r="H347" s="108">
        <f t="shared" ref="H347:O347" si="174">H$10</f>
        <v>13</v>
      </c>
      <c r="I347" s="108">
        <f t="shared" si="174"/>
        <v>5</v>
      </c>
      <c r="J347" s="108">
        <f t="shared" si="174"/>
        <v>7</v>
      </c>
      <c r="K347" s="108">
        <f t="shared" si="174"/>
        <v>17</v>
      </c>
      <c r="L347" s="108">
        <f t="shared" si="174"/>
        <v>3</v>
      </c>
      <c r="M347" s="108">
        <f t="shared" si="174"/>
        <v>1</v>
      </c>
      <c r="N347" s="108">
        <f t="shared" si="174"/>
        <v>15</v>
      </c>
      <c r="O347" s="109">
        <f t="shared" si="174"/>
        <v>11</v>
      </c>
      <c r="P347" s="110"/>
      <c r="Q347" s="111">
        <f t="shared" ref="Q347:Y347" si="175">Q$10</f>
        <v>8</v>
      </c>
      <c r="R347" s="112">
        <f t="shared" si="175"/>
        <v>4</v>
      </c>
      <c r="S347" s="112">
        <f t="shared" si="175"/>
        <v>18</v>
      </c>
      <c r="T347" s="112">
        <f t="shared" si="175"/>
        <v>2</v>
      </c>
      <c r="U347" s="112">
        <f t="shared" si="175"/>
        <v>16</v>
      </c>
      <c r="V347" s="112">
        <f t="shared" si="175"/>
        <v>12</v>
      </c>
      <c r="W347" s="112">
        <f t="shared" si="175"/>
        <v>10</v>
      </c>
      <c r="X347" s="112">
        <f t="shared" si="175"/>
        <v>6</v>
      </c>
      <c r="Y347" s="109">
        <f t="shared" si="175"/>
        <v>14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>
        <f>IF($Q343&lt;=18,IF(G347&lt;=$Q343,1,0),IF($Q343&lt;=36,IF(G347&lt;=($Q343-18),2,1),IF($Q343&lt;=54,IF(G347&lt;=($Q343-36),3,2),IF($Q343&gt;54,IF(G347&lt;=($Q343-54),4,3)))))</f>
        <v>1</v>
      </c>
      <c r="H348" s="115">
        <f t="shared" ref="H348:O348" si="176">IF($Q343&lt;=18,IF(H347&lt;=$Q343,1,0),IF($Q343&lt;=36,IF(H347&lt;=($Q343-18),2,1),IF($Q343&lt;=54,IF(H347&lt;=($Q343-36),3,2),IF($Q343&gt;54,IF(H347&lt;=($Q343-54),4,3)))))</f>
        <v>1</v>
      </c>
      <c r="I348" s="115">
        <f t="shared" si="176"/>
        <v>1</v>
      </c>
      <c r="J348" s="115">
        <f t="shared" si="176"/>
        <v>1</v>
      </c>
      <c r="K348" s="115">
        <f t="shared" si="176"/>
        <v>1</v>
      </c>
      <c r="L348" s="115">
        <f t="shared" si="176"/>
        <v>1</v>
      </c>
      <c r="M348" s="115">
        <f t="shared" si="176"/>
        <v>1</v>
      </c>
      <c r="N348" s="115">
        <f t="shared" si="176"/>
        <v>1</v>
      </c>
      <c r="O348" s="116">
        <f t="shared" si="176"/>
        <v>1</v>
      </c>
      <c r="P348" s="117">
        <f>SUM(G348:O348)</f>
        <v>9</v>
      </c>
      <c r="Q348" s="116">
        <f t="shared" ref="Q348:Y348" si="177">IF($Q343&lt;=18,IF(Q347&lt;=$Q343,1,0),IF($Q343&lt;=36,IF(Q347&lt;=($Q343-18),2,1),IF($Q343&lt;=54,IF(Q347&lt;=($Q343-36),3,2),IF($Q343&gt;54,IF(Q347&lt;=($Q343-54),4,3)))))</f>
        <v>1</v>
      </c>
      <c r="R348" s="116">
        <f t="shared" si="177"/>
        <v>1</v>
      </c>
      <c r="S348" s="116">
        <f t="shared" si="177"/>
        <v>1</v>
      </c>
      <c r="T348" s="116">
        <f t="shared" si="177"/>
        <v>1</v>
      </c>
      <c r="U348" s="116">
        <f t="shared" si="177"/>
        <v>1</v>
      </c>
      <c r="V348" s="116">
        <f t="shared" si="177"/>
        <v>1</v>
      </c>
      <c r="W348" s="116">
        <f t="shared" si="177"/>
        <v>1</v>
      </c>
      <c r="X348" s="116">
        <f t="shared" si="177"/>
        <v>1</v>
      </c>
      <c r="Y348" s="116">
        <f t="shared" si="177"/>
        <v>1</v>
      </c>
      <c r="Z348" s="118">
        <f>SUM(Q348:Y348)</f>
        <v>9</v>
      </c>
      <c r="AA348" s="119">
        <f>P348+Z348</f>
        <v>18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8">G22</f>
        <v>5</v>
      </c>
      <c r="H349" s="121">
        <f t="shared" si="178"/>
        <v>7</v>
      </c>
      <c r="I349" s="121">
        <f t="shared" si="178"/>
        <v>5</v>
      </c>
      <c r="J349" s="121">
        <f t="shared" si="178"/>
        <v>5</v>
      </c>
      <c r="K349" s="121">
        <f t="shared" si="178"/>
        <v>5</v>
      </c>
      <c r="L349" s="121">
        <f t="shared" si="178"/>
        <v>4</v>
      </c>
      <c r="M349" s="121">
        <f t="shared" si="178"/>
        <v>5</v>
      </c>
      <c r="N349" s="121">
        <f t="shared" si="178"/>
        <v>5</v>
      </c>
      <c r="O349" s="121">
        <f t="shared" si="178"/>
        <v>6</v>
      </c>
      <c r="P349" s="122">
        <f>SUM(G349:O349)</f>
        <v>47</v>
      </c>
      <c r="Q349" s="123">
        <f t="shared" ref="Q349:Y349" si="179">Q22</f>
        <v>4</v>
      </c>
      <c r="R349" s="121">
        <f t="shared" si="179"/>
        <v>6</v>
      </c>
      <c r="S349" s="121">
        <f t="shared" si="179"/>
        <v>6</v>
      </c>
      <c r="T349" s="121">
        <f t="shared" si="179"/>
        <v>6</v>
      </c>
      <c r="U349" s="121">
        <f t="shared" si="179"/>
        <v>6</v>
      </c>
      <c r="V349" s="121">
        <f t="shared" si="179"/>
        <v>5</v>
      </c>
      <c r="W349" s="121">
        <f t="shared" si="179"/>
        <v>10</v>
      </c>
      <c r="X349" s="121">
        <f t="shared" si="179"/>
        <v>5</v>
      </c>
      <c r="Y349" s="124">
        <f t="shared" si="179"/>
        <v>5</v>
      </c>
      <c r="Z349" s="122">
        <f>SUM(Q349:Y349)</f>
        <v>53</v>
      </c>
      <c r="AA349" s="125">
        <f>P349+Z349</f>
        <v>100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2</v>
      </c>
      <c r="H350" s="127">
        <f t="shared" ref="H350:O350" si="180">IF(H349-H346=-1,3+H348)+IF(H349-H346=0,2+H348)+IF(H349-H346=1,1+H348)+IF(H349-H346=2,H348)+IF(H349-H346=3,IF(H348-1&gt;0,H348-1,0))+IF(H349-H346=4,IF(H348-2&gt;0,H348-2,0))</f>
        <v>0</v>
      </c>
      <c r="I350" s="127">
        <f t="shared" si="180"/>
        <v>3</v>
      </c>
      <c r="J350" s="127">
        <f t="shared" si="180"/>
        <v>2</v>
      </c>
      <c r="K350" s="127">
        <f t="shared" si="180"/>
        <v>1</v>
      </c>
      <c r="L350" s="127">
        <f t="shared" si="180"/>
        <v>3</v>
      </c>
      <c r="M350" s="127">
        <f t="shared" si="180"/>
        <v>2</v>
      </c>
      <c r="N350" s="127">
        <f t="shared" si="180"/>
        <v>1</v>
      </c>
      <c r="O350" s="128">
        <f t="shared" si="180"/>
        <v>2</v>
      </c>
      <c r="P350" s="129">
        <f>SUM(G350:O350)</f>
        <v>16</v>
      </c>
      <c r="Q350" s="130">
        <f t="shared" ref="Q350:Y350" si="181">IF(Q349-Q346=-1,3+Q348)+IF(Q349-Q346=0,2+Q348)+IF(Q349-Q346=1,1+Q348)+IF(Q349-Q346=2,Q348)+IF(Q349-Q346=3,IF(Q348-1&gt;0,Q348-1,0))+IF(Q349-Q346=4,IF(Q348-2&gt;0,Q348-2,0))</f>
        <v>3</v>
      </c>
      <c r="R350" s="131">
        <f t="shared" si="181"/>
        <v>1</v>
      </c>
      <c r="S350" s="131">
        <f t="shared" si="181"/>
        <v>2</v>
      </c>
      <c r="T350" s="131">
        <f t="shared" si="181"/>
        <v>1</v>
      </c>
      <c r="U350" s="131">
        <f t="shared" si="181"/>
        <v>1</v>
      </c>
      <c r="V350" s="131">
        <f t="shared" si="181"/>
        <v>1</v>
      </c>
      <c r="W350" s="131">
        <f t="shared" si="181"/>
        <v>0</v>
      </c>
      <c r="X350" s="131">
        <f t="shared" si="181"/>
        <v>2</v>
      </c>
      <c r="Y350" s="128">
        <f t="shared" si="181"/>
        <v>1</v>
      </c>
      <c r="Z350" s="129">
        <f>SUM(Q350:Y350)</f>
        <v>12</v>
      </c>
      <c r="AA350" s="132">
        <f>P350+Z350</f>
        <v>28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2">IF(G349-G346=-2,4)+IF(G349-G346=-1,3)+IF(G349-G346=0,2)+IF(G349-G346=1,1)+IF(G349-G346&gt;2,0)</f>
        <v>1</v>
      </c>
      <c r="H351" s="134">
        <f t="shared" si="182"/>
        <v>0</v>
      </c>
      <c r="I351" s="134">
        <f t="shared" si="182"/>
        <v>2</v>
      </c>
      <c r="J351" s="134">
        <f t="shared" si="182"/>
        <v>1</v>
      </c>
      <c r="K351" s="134">
        <f t="shared" si="182"/>
        <v>0</v>
      </c>
      <c r="L351" s="134">
        <f t="shared" si="182"/>
        <v>2</v>
      </c>
      <c r="M351" s="134">
        <f t="shared" si="182"/>
        <v>1</v>
      </c>
      <c r="N351" s="134">
        <f t="shared" si="182"/>
        <v>0</v>
      </c>
      <c r="O351" s="135">
        <f t="shared" si="182"/>
        <v>1</v>
      </c>
      <c r="P351" s="136">
        <f>SUM(G351:O351)</f>
        <v>8</v>
      </c>
      <c r="Q351" s="135">
        <f t="shared" ref="Q351:Y351" si="183">IF(Q349-Q346=-2,4)+IF(Q349-Q346=-1,3)+IF(Q349-Q346=0,2)+IF(Q349-Q346=1,1)+IF(Q349-Q346&gt;2,0)</f>
        <v>2</v>
      </c>
      <c r="R351" s="135">
        <f t="shared" si="183"/>
        <v>0</v>
      </c>
      <c r="S351" s="135">
        <f t="shared" si="183"/>
        <v>1</v>
      </c>
      <c r="T351" s="135">
        <f t="shared" si="183"/>
        <v>0</v>
      </c>
      <c r="U351" s="135">
        <f t="shared" si="183"/>
        <v>0</v>
      </c>
      <c r="V351" s="135">
        <f t="shared" si="183"/>
        <v>0</v>
      </c>
      <c r="W351" s="135">
        <f t="shared" si="183"/>
        <v>0</v>
      </c>
      <c r="X351" s="135">
        <f t="shared" si="183"/>
        <v>1</v>
      </c>
      <c r="Y351" s="135">
        <f t="shared" si="183"/>
        <v>0</v>
      </c>
      <c r="Z351" s="136">
        <f>SUM(Q351:Y351)</f>
        <v>4</v>
      </c>
      <c r="AA351" s="137">
        <f>P351+Z351</f>
        <v>12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1</v>
      </c>
      <c r="H352" s="24">
        <f t="shared" ref="H352:O352" si="184">H349-H346</f>
        <v>3</v>
      </c>
      <c r="I352" s="24">
        <f t="shared" si="184"/>
        <v>0</v>
      </c>
      <c r="J352" s="24">
        <f t="shared" si="184"/>
        <v>1</v>
      </c>
      <c r="K352" s="24">
        <f t="shared" si="184"/>
        <v>2</v>
      </c>
      <c r="L352" s="24">
        <f t="shared" si="184"/>
        <v>0</v>
      </c>
      <c r="M352" s="24">
        <f t="shared" si="184"/>
        <v>1</v>
      </c>
      <c r="N352" s="24">
        <f t="shared" si="184"/>
        <v>2</v>
      </c>
      <c r="O352" s="15">
        <f t="shared" si="184"/>
        <v>1</v>
      </c>
      <c r="P352" s="15"/>
      <c r="Q352" s="15">
        <f t="shared" ref="Q352:Y352" si="185">Q349-Q346</f>
        <v>0</v>
      </c>
      <c r="R352" s="15">
        <f t="shared" si="185"/>
        <v>2</v>
      </c>
      <c r="S352" s="15">
        <f t="shared" si="185"/>
        <v>1</v>
      </c>
      <c r="T352" s="15">
        <f t="shared" si="185"/>
        <v>2</v>
      </c>
      <c r="U352" s="15">
        <f t="shared" si="185"/>
        <v>2</v>
      </c>
      <c r="V352" s="15">
        <f t="shared" si="185"/>
        <v>2</v>
      </c>
      <c r="W352" s="15">
        <f t="shared" si="185"/>
        <v>5</v>
      </c>
      <c r="X352" s="15">
        <f t="shared" si="185"/>
        <v>1</v>
      </c>
      <c r="Y352" s="15">
        <f t="shared" si="185"/>
        <v>2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3</v>
      </c>
      <c r="P355" s="241" t="s">
        <v>86</v>
      </c>
      <c r="Q355" s="241"/>
      <c r="R355" s="241"/>
      <c r="S355" s="241"/>
      <c r="T355" s="241"/>
      <c r="U355" s="141">
        <f>COUNTIF(G352:Y352,"=2")</f>
        <v>7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6</v>
      </c>
      <c r="P356" s="241" t="s">
        <v>89</v>
      </c>
      <c r="Q356" s="241"/>
      <c r="R356" s="241"/>
      <c r="S356" s="241"/>
      <c r="T356" s="241"/>
      <c r="U356" s="144">
        <f>COUNTIF(G352:Y352,"&gt;=3")</f>
        <v>2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3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6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7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2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 t="str">
        <f>C23</f>
        <v>ZIAR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str">
        <f>INDEX($C$11:$AC$40,MATCH(G365,$C$11:$C$40,0),27)</f>
        <v>H</v>
      </c>
      <c r="Z365" s="75" t="s">
        <v>16</v>
      </c>
      <c r="AA365" s="96">
        <f>$D$3</f>
        <v>45052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8</v>
      </c>
      <c r="H366" s="245"/>
      <c r="I366" s="245"/>
      <c r="J366" s="245"/>
      <c r="K366" s="1"/>
      <c r="L366" s="245">
        <f>IF(X365="H",IF($X366="Blancs",$G$3,IF($X366="Jaunes",$G$4,IF($X366="Bleus",$G$5,$G$6))),IF($X366="Blancs",$I$3,IF($X366="Jaunes",$I$4,IF($X366="Bleus",$I$5,$I$6))))</f>
        <v>128</v>
      </c>
      <c r="M366" s="245"/>
      <c r="N366" s="245"/>
      <c r="O366" s="245">
        <f>IF(X365="H",IF($X366="Blancs",$H$3,IF($X366="Jaunes",$H$4,IF($X366="Bleus",$H$5,$H$6))),IF($X366="Blancs",$J$3,IF($X366="Jaunes",$J$4,IF($X366="Bleus",$J$5,$J$6))))</f>
        <v>70</v>
      </c>
      <c r="P366" s="245"/>
      <c r="Q366" s="246">
        <f>ROUND((G366*(L366/113)+(O366-AA369)),0)</f>
        <v>7</v>
      </c>
      <c r="R366" s="246"/>
      <c r="S366" s="246"/>
      <c r="T366" s="246"/>
      <c r="U366" s="1"/>
      <c r="V366" s="266" t="s">
        <v>108</v>
      </c>
      <c r="W366" s="267"/>
      <c r="X366" s="187" t="str">
        <f>INDEX($C$11:$AC$40,MATCH(G365,$C$11:$C$40,0),26)</f>
        <v>Jaunes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6">H$9</f>
        <v>4</v>
      </c>
      <c r="I369" s="103">
        <f t="shared" si="186"/>
        <v>5</v>
      </c>
      <c r="J369" s="103">
        <f t="shared" si="186"/>
        <v>4</v>
      </c>
      <c r="K369" s="103">
        <f t="shared" si="186"/>
        <v>3</v>
      </c>
      <c r="L369" s="103">
        <f t="shared" si="186"/>
        <v>4</v>
      </c>
      <c r="M369" s="103">
        <f t="shared" si="186"/>
        <v>4</v>
      </c>
      <c r="N369" s="103">
        <f t="shared" si="186"/>
        <v>3</v>
      </c>
      <c r="O369" s="103">
        <f t="shared" si="186"/>
        <v>5</v>
      </c>
      <c r="P369" s="104">
        <f>SUM(G369:O369)</f>
        <v>36</v>
      </c>
      <c r="Q369" s="103">
        <f t="shared" ref="Q369:Y369" si="187">Q$9</f>
        <v>4</v>
      </c>
      <c r="R369" s="105">
        <f t="shared" si="187"/>
        <v>4</v>
      </c>
      <c r="S369" s="105">
        <f t="shared" si="187"/>
        <v>5</v>
      </c>
      <c r="T369" s="105">
        <f t="shared" si="187"/>
        <v>4</v>
      </c>
      <c r="U369" s="105">
        <f t="shared" si="187"/>
        <v>4</v>
      </c>
      <c r="V369" s="105">
        <f t="shared" si="187"/>
        <v>3</v>
      </c>
      <c r="W369" s="105">
        <f t="shared" si="187"/>
        <v>5</v>
      </c>
      <c r="X369" s="105">
        <f t="shared" si="187"/>
        <v>4</v>
      </c>
      <c r="Y369" s="106">
        <f t="shared" si="187"/>
        <v>3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9</v>
      </c>
      <c r="H370" s="108">
        <f t="shared" ref="H370:O370" si="188">H$10</f>
        <v>13</v>
      </c>
      <c r="I370" s="108">
        <f t="shared" si="188"/>
        <v>5</v>
      </c>
      <c r="J370" s="108">
        <f t="shared" si="188"/>
        <v>7</v>
      </c>
      <c r="K370" s="108">
        <f t="shared" si="188"/>
        <v>17</v>
      </c>
      <c r="L370" s="108">
        <f t="shared" si="188"/>
        <v>3</v>
      </c>
      <c r="M370" s="108">
        <f t="shared" si="188"/>
        <v>1</v>
      </c>
      <c r="N370" s="108">
        <f t="shared" si="188"/>
        <v>15</v>
      </c>
      <c r="O370" s="109">
        <f t="shared" si="188"/>
        <v>11</v>
      </c>
      <c r="P370" s="110"/>
      <c r="Q370" s="111">
        <f t="shared" ref="Q370:Y370" si="189">Q$10</f>
        <v>8</v>
      </c>
      <c r="R370" s="112">
        <f t="shared" si="189"/>
        <v>4</v>
      </c>
      <c r="S370" s="112">
        <f t="shared" si="189"/>
        <v>18</v>
      </c>
      <c r="T370" s="112">
        <f t="shared" si="189"/>
        <v>2</v>
      </c>
      <c r="U370" s="112">
        <f t="shared" si="189"/>
        <v>16</v>
      </c>
      <c r="V370" s="112">
        <f t="shared" si="189"/>
        <v>12</v>
      </c>
      <c r="W370" s="112">
        <f t="shared" si="189"/>
        <v>10</v>
      </c>
      <c r="X370" s="112">
        <f t="shared" si="189"/>
        <v>6</v>
      </c>
      <c r="Y370" s="109">
        <f t="shared" si="189"/>
        <v>14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>
        <f>IF($Q366&lt;=18,IF(G370&lt;=$Q366,1,0),IF($Q366&lt;=36,IF(G370&lt;=($Q366-18),2,1),IF($Q366&lt;=54,IF(G370&lt;=($Q366-36),3,2),IF($Q366&gt;54,IF(G370&lt;=($Q366-54),4,3)))))</f>
        <v>0</v>
      </c>
      <c r="H371" s="115">
        <f t="shared" ref="H371:O371" si="190">IF($Q366&lt;=18,IF(H370&lt;=$Q366,1,0),IF($Q366&lt;=36,IF(H370&lt;=($Q366-18),2,1),IF($Q366&lt;=54,IF(H370&lt;=($Q366-36),3,2),IF($Q366&gt;54,IF(H370&lt;=($Q366-54),4,3)))))</f>
        <v>0</v>
      </c>
      <c r="I371" s="115">
        <f t="shared" si="190"/>
        <v>1</v>
      </c>
      <c r="J371" s="115">
        <f t="shared" si="190"/>
        <v>1</v>
      </c>
      <c r="K371" s="115">
        <f t="shared" si="190"/>
        <v>0</v>
      </c>
      <c r="L371" s="115">
        <f t="shared" si="190"/>
        <v>1</v>
      </c>
      <c r="M371" s="115">
        <f t="shared" si="190"/>
        <v>1</v>
      </c>
      <c r="N371" s="115">
        <f t="shared" si="190"/>
        <v>0</v>
      </c>
      <c r="O371" s="116">
        <f t="shared" si="190"/>
        <v>0</v>
      </c>
      <c r="P371" s="117">
        <f>SUM(G371:O371)</f>
        <v>4</v>
      </c>
      <c r="Q371" s="116">
        <f t="shared" ref="Q371:Y371" si="191">IF($Q366&lt;=18,IF(Q370&lt;=$Q366,1,0),IF($Q366&lt;=36,IF(Q370&lt;=($Q366-18),2,1),IF($Q366&lt;=54,IF(Q370&lt;=($Q366-36),3,2),IF($Q366&gt;54,IF(Q370&lt;=($Q366-54),4,3)))))</f>
        <v>0</v>
      </c>
      <c r="R371" s="116">
        <f t="shared" si="191"/>
        <v>1</v>
      </c>
      <c r="S371" s="116">
        <f t="shared" si="191"/>
        <v>0</v>
      </c>
      <c r="T371" s="116">
        <f t="shared" si="191"/>
        <v>1</v>
      </c>
      <c r="U371" s="116">
        <f t="shared" si="191"/>
        <v>0</v>
      </c>
      <c r="V371" s="116">
        <f t="shared" si="191"/>
        <v>0</v>
      </c>
      <c r="W371" s="116">
        <f t="shared" si="191"/>
        <v>0</v>
      </c>
      <c r="X371" s="116">
        <f t="shared" si="191"/>
        <v>1</v>
      </c>
      <c r="Y371" s="116">
        <f t="shared" si="191"/>
        <v>0</v>
      </c>
      <c r="Z371" s="118">
        <f>SUM(Q371:Y371)</f>
        <v>3</v>
      </c>
      <c r="AA371" s="119">
        <f>P371+Z371</f>
        <v>7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2">G23</f>
        <v>10</v>
      </c>
      <c r="H372" s="121">
        <f t="shared" si="192"/>
        <v>10</v>
      </c>
      <c r="I372" s="121">
        <f t="shared" si="192"/>
        <v>10</v>
      </c>
      <c r="J372" s="121">
        <f t="shared" si="192"/>
        <v>10</v>
      </c>
      <c r="K372" s="121">
        <f t="shared" si="192"/>
        <v>10</v>
      </c>
      <c r="L372" s="121">
        <f t="shared" si="192"/>
        <v>10</v>
      </c>
      <c r="M372" s="121">
        <f t="shared" si="192"/>
        <v>10</v>
      </c>
      <c r="N372" s="121">
        <f t="shared" si="192"/>
        <v>10</v>
      </c>
      <c r="O372" s="121">
        <f t="shared" si="192"/>
        <v>10</v>
      </c>
      <c r="P372" s="122">
        <f>SUM(G372:O372)</f>
        <v>90</v>
      </c>
      <c r="Q372" s="123">
        <f t="shared" ref="Q372:Y372" si="193">Q23</f>
        <v>10</v>
      </c>
      <c r="R372" s="121">
        <f t="shared" si="193"/>
        <v>10</v>
      </c>
      <c r="S372" s="121">
        <f t="shared" si="193"/>
        <v>10</v>
      </c>
      <c r="T372" s="121">
        <f t="shared" si="193"/>
        <v>10</v>
      </c>
      <c r="U372" s="121">
        <f t="shared" si="193"/>
        <v>10</v>
      </c>
      <c r="V372" s="121">
        <f t="shared" si="193"/>
        <v>10</v>
      </c>
      <c r="W372" s="121">
        <f t="shared" si="193"/>
        <v>10</v>
      </c>
      <c r="X372" s="121">
        <f t="shared" si="193"/>
        <v>10</v>
      </c>
      <c r="Y372" s="124">
        <f t="shared" si="193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4">IF(H372-H369=-1,3+H371)+IF(H372-H369=0,2+H371)+IF(H372-H369=1,1+H371)+IF(H372-H369=2,H371)+IF(H372-H369=3,IF(H371-1&gt;0,H371-1,0))+IF(H372-H369=4,IF(H371-2&gt;0,H371-2,0))</f>
        <v>0</v>
      </c>
      <c r="I373" s="127">
        <f t="shared" si="194"/>
        <v>0</v>
      </c>
      <c r="J373" s="127">
        <f t="shared" si="194"/>
        <v>0</v>
      </c>
      <c r="K373" s="127">
        <f t="shared" si="194"/>
        <v>0</v>
      </c>
      <c r="L373" s="127">
        <f t="shared" si="194"/>
        <v>0</v>
      </c>
      <c r="M373" s="127">
        <f t="shared" si="194"/>
        <v>0</v>
      </c>
      <c r="N373" s="127">
        <f t="shared" si="194"/>
        <v>0</v>
      </c>
      <c r="O373" s="128">
        <f t="shared" si="194"/>
        <v>0</v>
      </c>
      <c r="P373" s="129">
        <f>SUM(G373:O373)</f>
        <v>0</v>
      </c>
      <c r="Q373" s="130">
        <f t="shared" ref="Q373:Y373" si="195">IF(Q372-Q369=-1,3+Q371)+IF(Q372-Q369=0,2+Q371)+IF(Q372-Q369=1,1+Q371)+IF(Q372-Q369=2,Q371)+IF(Q372-Q369=3,IF(Q371-1&gt;0,Q371-1,0))+IF(Q372-Q369=4,IF(Q371-2&gt;0,Q371-2,0))</f>
        <v>0</v>
      </c>
      <c r="R373" s="131">
        <f t="shared" si="195"/>
        <v>0</v>
      </c>
      <c r="S373" s="131">
        <f t="shared" si="195"/>
        <v>0</v>
      </c>
      <c r="T373" s="131">
        <f t="shared" si="195"/>
        <v>0</v>
      </c>
      <c r="U373" s="131">
        <f t="shared" si="195"/>
        <v>0</v>
      </c>
      <c r="V373" s="131">
        <f t="shared" si="195"/>
        <v>0</v>
      </c>
      <c r="W373" s="131">
        <f t="shared" si="195"/>
        <v>0</v>
      </c>
      <c r="X373" s="131">
        <f t="shared" si="195"/>
        <v>0</v>
      </c>
      <c r="Y373" s="128">
        <f t="shared" si="195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6">IF(G372-G369=-2,4)+IF(G372-G369=-1,3)+IF(G372-G369=0,2)+IF(G372-G369=1,1)+IF(G372-G369&gt;2,0)</f>
        <v>0</v>
      </c>
      <c r="H374" s="134">
        <f t="shared" si="196"/>
        <v>0</v>
      </c>
      <c r="I374" s="134">
        <f t="shared" si="196"/>
        <v>0</v>
      </c>
      <c r="J374" s="134">
        <f t="shared" si="196"/>
        <v>0</v>
      </c>
      <c r="K374" s="134">
        <f t="shared" si="196"/>
        <v>0</v>
      </c>
      <c r="L374" s="134">
        <f t="shared" si="196"/>
        <v>0</v>
      </c>
      <c r="M374" s="134">
        <f t="shared" si="196"/>
        <v>0</v>
      </c>
      <c r="N374" s="134">
        <f t="shared" si="196"/>
        <v>0</v>
      </c>
      <c r="O374" s="135">
        <f t="shared" si="196"/>
        <v>0</v>
      </c>
      <c r="P374" s="136">
        <f>SUM(G374:O374)</f>
        <v>0</v>
      </c>
      <c r="Q374" s="135">
        <f t="shared" ref="Q374:Y374" si="197">IF(Q372-Q369=-2,4)+IF(Q372-Q369=-1,3)+IF(Q372-Q369=0,2)+IF(Q372-Q369=1,1)+IF(Q372-Q369&gt;2,0)</f>
        <v>0</v>
      </c>
      <c r="R374" s="135">
        <f t="shared" si="197"/>
        <v>0</v>
      </c>
      <c r="S374" s="135">
        <f t="shared" si="197"/>
        <v>0</v>
      </c>
      <c r="T374" s="135">
        <f t="shared" si="197"/>
        <v>0</v>
      </c>
      <c r="U374" s="135">
        <f t="shared" si="197"/>
        <v>0</v>
      </c>
      <c r="V374" s="135">
        <f t="shared" si="197"/>
        <v>0</v>
      </c>
      <c r="W374" s="135">
        <f t="shared" si="197"/>
        <v>0</v>
      </c>
      <c r="X374" s="135">
        <f t="shared" si="197"/>
        <v>0</v>
      </c>
      <c r="Y374" s="135">
        <f t="shared" si="197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8">H372-H369</f>
        <v>6</v>
      </c>
      <c r="I375" s="24">
        <f t="shared" si="198"/>
        <v>5</v>
      </c>
      <c r="J375" s="24">
        <f t="shared" si="198"/>
        <v>6</v>
      </c>
      <c r="K375" s="24">
        <f t="shared" si="198"/>
        <v>7</v>
      </c>
      <c r="L375" s="24">
        <f t="shared" si="198"/>
        <v>6</v>
      </c>
      <c r="M375" s="24">
        <f t="shared" si="198"/>
        <v>6</v>
      </c>
      <c r="N375" s="24">
        <f t="shared" si="198"/>
        <v>7</v>
      </c>
      <c r="O375" s="15">
        <f t="shared" si="198"/>
        <v>5</v>
      </c>
      <c r="P375" s="15"/>
      <c r="Q375" s="15">
        <f t="shared" ref="Q375:Y375" si="199">Q372-Q369</f>
        <v>6</v>
      </c>
      <c r="R375" s="15">
        <f t="shared" si="199"/>
        <v>6</v>
      </c>
      <c r="S375" s="15">
        <f t="shared" si="199"/>
        <v>5</v>
      </c>
      <c r="T375" s="15">
        <f t="shared" si="199"/>
        <v>6</v>
      </c>
      <c r="U375" s="15">
        <f t="shared" si="199"/>
        <v>6</v>
      </c>
      <c r="V375" s="15">
        <f t="shared" si="199"/>
        <v>7</v>
      </c>
      <c r="W375" s="15">
        <f t="shared" si="199"/>
        <v>5</v>
      </c>
      <c r="X375" s="15">
        <f t="shared" si="199"/>
        <v>6</v>
      </c>
      <c r="Y375" s="15">
        <f t="shared" si="199"/>
        <v>7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45052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200">H$9</f>
        <v>4</v>
      </c>
      <c r="I392" s="103">
        <f t="shared" si="200"/>
        <v>5</v>
      </c>
      <c r="J392" s="103">
        <f t="shared" si="200"/>
        <v>4</v>
      </c>
      <c r="K392" s="103">
        <f t="shared" si="200"/>
        <v>3</v>
      </c>
      <c r="L392" s="103">
        <f t="shared" si="200"/>
        <v>4</v>
      </c>
      <c r="M392" s="103">
        <f t="shared" si="200"/>
        <v>4</v>
      </c>
      <c r="N392" s="103">
        <f t="shared" si="200"/>
        <v>3</v>
      </c>
      <c r="O392" s="103">
        <f t="shared" si="200"/>
        <v>5</v>
      </c>
      <c r="P392" s="104">
        <f>SUM(G392:O392)</f>
        <v>36</v>
      </c>
      <c r="Q392" s="103">
        <f t="shared" ref="Q392:Y392" si="201">Q$9</f>
        <v>4</v>
      </c>
      <c r="R392" s="105">
        <f t="shared" si="201"/>
        <v>4</v>
      </c>
      <c r="S392" s="105">
        <f t="shared" si="201"/>
        <v>5</v>
      </c>
      <c r="T392" s="105">
        <f t="shared" si="201"/>
        <v>4</v>
      </c>
      <c r="U392" s="105">
        <f t="shared" si="201"/>
        <v>4</v>
      </c>
      <c r="V392" s="105">
        <f t="shared" si="201"/>
        <v>3</v>
      </c>
      <c r="W392" s="105">
        <f t="shared" si="201"/>
        <v>5</v>
      </c>
      <c r="X392" s="105">
        <f t="shared" si="201"/>
        <v>4</v>
      </c>
      <c r="Y392" s="106">
        <f t="shared" si="201"/>
        <v>3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9</v>
      </c>
      <c r="H393" s="108">
        <f t="shared" ref="H393:O393" si="202">H$10</f>
        <v>13</v>
      </c>
      <c r="I393" s="108">
        <f t="shared" si="202"/>
        <v>5</v>
      </c>
      <c r="J393" s="108">
        <f t="shared" si="202"/>
        <v>7</v>
      </c>
      <c r="K393" s="108">
        <f t="shared" si="202"/>
        <v>17</v>
      </c>
      <c r="L393" s="108">
        <f t="shared" si="202"/>
        <v>3</v>
      </c>
      <c r="M393" s="108">
        <f t="shared" si="202"/>
        <v>1</v>
      </c>
      <c r="N393" s="108">
        <f t="shared" si="202"/>
        <v>15</v>
      </c>
      <c r="O393" s="109">
        <f t="shared" si="202"/>
        <v>11</v>
      </c>
      <c r="P393" s="110"/>
      <c r="Q393" s="111">
        <f t="shared" ref="Q393:Y393" si="203">Q$10</f>
        <v>8</v>
      </c>
      <c r="R393" s="112">
        <f t="shared" si="203"/>
        <v>4</v>
      </c>
      <c r="S393" s="112">
        <f t="shared" si="203"/>
        <v>18</v>
      </c>
      <c r="T393" s="112">
        <f t="shared" si="203"/>
        <v>2</v>
      </c>
      <c r="U393" s="112">
        <f t="shared" si="203"/>
        <v>16</v>
      </c>
      <c r="V393" s="112">
        <f t="shared" si="203"/>
        <v>12</v>
      </c>
      <c r="W393" s="112">
        <f t="shared" si="203"/>
        <v>10</v>
      </c>
      <c r="X393" s="112">
        <f t="shared" si="203"/>
        <v>6</v>
      </c>
      <c r="Y393" s="109">
        <f t="shared" si="203"/>
        <v>14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4">IF($Q389&lt;=18,IF(H393&lt;=$Q389,1,0),IF($Q389&lt;=36,IF(H393&lt;=($Q389-18),2,1),IF($Q389&lt;=54,IF(H393&lt;=($Q389-36),3,2),IF($Q389&gt;54,IF(H393&lt;=($Q389-54),4,3)))))</f>
        <v>#N/A</v>
      </c>
      <c r="I394" s="115" t="e">
        <f t="shared" si="204"/>
        <v>#N/A</v>
      </c>
      <c r="J394" s="115" t="e">
        <f t="shared" si="204"/>
        <v>#N/A</v>
      </c>
      <c r="K394" s="115" t="e">
        <f t="shared" si="204"/>
        <v>#N/A</v>
      </c>
      <c r="L394" s="115" t="e">
        <f t="shared" si="204"/>
        <v>#N/A</v>
      </c>
      <c r="M394" s="115" t="e">
        <f t="shared" si="204"/>
        <v>#N/A</v>
      </c>
      <c r="N394" s="115" t="e">
        <f t="shared" si="204"/>
        <v>#N/A</v>
      </c>
      <c r="O394" s="116" t="e">
        <f t="shared" si="204"/>
        <v>#N/A</v>
      </c>
      <c r="P394" s="117" t="e">
        <f>SUM(G394:O394)</f>
        <v>#N/A</v>
      </c>
      <c r="Q394" s="116" t="e">
        <f t="shared" ref="Q394:Y394" si="205">IF($Q389&lt;=18,IF(Q393&lt;=$Q389,1,0),IF($Q389&lt;=36,IF(Q393&lt;=($Q389-18),2,1),IF($Q389&lt;=54,IF(Q393&lt;=($Q389-36),3,2),IF($Q389&gt;54,IF(Q393&lt;=($Q389-54),4,3)))))</f>
        <v>#N/A</v>
      </c>
      <c r="R394" s="116" t="e">
        <f t="shared" si="205"/>
        <v>#N/A</v>
      </c>
      <c r="S394" s="116" t="e">
        <f t="shared" si="205"/>
        <v>#N/A</v>
      </c>
      <c r="T394" s="116" t="e">
        <f t="shared" si="205"/>
        <v>#N/A</v>
      </c>
      <c r="U394" s="116" t="e">
        <f t="shared" si="205"/>
        <v>#N/A</v>
      </c>
      <c r="V394" s="116" t="e">
        <f t="shared" si="205"/>
        <v>#N/A</v>
      </c>
      <c r="W394" s="116" t="e">
        <f t="shared" si="205"/>
        <v>#N/A</v>
      </c>
      <c r="X394" s="116" t="e">
        <f t="shared" si="205"/>
        <v>#N/A</v>
      </c>
      <c r="Y394" s="116" t="e">
        <f t="shared" si="205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6">G24</f>
        <v>10</v>
      </c>
      <c r="H395" s="121">
        <f t="shared" si="206"/>
        <v>10</v>
      </c>
      <c r="I395" s="121">
        <f t="shared" si="206"/>
        <v>10</v>
      </c>
      <c r="J395" s="121">
        <f t="shared" si="206"/>
        <v>10</v>
      </c>
      <c r="K395" s="121">
        <f t="shared" si="206"/>
        <v>10</v>
      </c>
      <c r="L395" s="121">
        <f t="shared" si="206"/>
        <v>10</v>
      </c>
      <c r="M395" s="121">
        <f t="shared" si="206"/>
        <v>10</v>
      </c>
      <c r="N395" s="121">
        <f t="shared" si="206"/>
        <v>10</v>
      </c>
      <c r="O395" s="121">
        <f t="shared" si="206"/>
        <v>10</v>
      </c>
      <c r="P395" s="122">
        <f>SUM(G395:O395)</f>
        <v>90</v>
      </c>
      <c r="Q395" s="123">
        <f t="shared" ref="Q395:Y395" si="207">Q24</f>
        <v>10</v>
      </c>
      <c r="R395" s="121">
        <f t="shared" si="207"/>
        <v>10</v>
      </c>
      <c r="S395" s="121">
        <f t="shared" si="207"/>
        <v>10</v>
      </c>
      <c r="T395" s="121">
        <f t="shared" si="207"/>
        <v>10</v>
      </c>
      <c r="U395" s="121">
        <f t="shared" si="207"/>
        <v>10</v>
      </c>
      <c r="V395" s="121">
        <f t="shared" si="207"/>
        <v>10</v>
      </c>
      <c r="W395" s="121">
        <f t="shared" si="207"/>
        <v>10</v>
      </c>
      <c r="X395" s="121">
        <f t="shared" si="207"/>
        <v>10</v>
      </c>
      <c r="Y395" s="124">
        <f t="shared" si="207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8">IF(H395-H392=-1,3+H394)+IF(H395-H392=0,2+H394)+IF(H395-H392=1,1+H394)+IF(H395-H392=2,H394)+IF(H395-H392=3,IF(H394-1&gt;0,H394-1,0))+IF(H395-H392=4,IF(H394-2&gt;0,H394-2,0))</f>
        <v>0</v>
      </c>
      <c r="I396" s="127">
        <f t="shared" si="208"/>
        <v>0</v>
      </c>
      <c r="J396" s="127">
        <f t="shared" si="208"/>
        <v>0</v>
      </c>
      <c r="K396" s="127">
        <f t="shared" si="208"/>
        <v>0</v>
      </c>
      <c r="L396" s="127">
        <f t="shared" si="208"/>
        <v>0</v>
      </c>
      <c r="M396" s="127">
        <f t="shared" si="208"/>
        <v>0</v>
      </c>
      <c r="N396" s="127">
        <f t="shared" si="208"/>
        <v>0</v>
      </c>
      <c r="O396" s="128">
        <f t="shared" si="208"/>
        <v>0</v>
      </c>
      <c r="P396" s="129">
        <f>SUM(G396:O396)</f>
        <v>0</v>
      </c>
      <c r="Q396" s="130">
        <f t="shared" ref="Q396:Y396" si="209">IF(Q395-Q392=-1,3+Q394)+IF(Q395-Q392=0,2+Q394)+IF(Q395-Q392=1,1+Q394)+IF(Q395-Q392=2,Q394)+IF(Q395-Q392=3,IF(Q394-1&gt;0,Q394-1,0))+IF(Q395-Q392=4,IF(Q394-2&gt;0,Q394-2,0))</f>
        <v>0</v>
      </c>
      <c r="R396" s="131">
        <f t="shared" si="209"/>
        <v>0</v>
      </c>
      <c r="S396" s="131">
        <f t="shared" si="209"/>
        <v>0</v>
      </c>
      <c r="T396" s="131">
        <f t="shared" si="209"/>
        <v>0</v>
      </c>
      <c r="U396" s="131">
        <f t="shared" si="209"/>
        <v>0</v>
      </c>
      <c r="V396" s="131">
        <f t="shared" si="209"/>
        <v>0</v>
      </c>
      <c r="W396" s="131">
        <f t="shared" si="209"/>
        <v>0</v>
      </c>
      <c r="X396" s="131">
        <f t="shared" si="209"/>
        <v>0</v>
      </c>
      <c r="Y396" s="128">
        <f t="shared" si="209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10">IF(G395-G392=-2,4)+IF(G395-G392=-1,3)+IF(G395-G392=0,2)+IF(G395-G392=1,1)+IF(G395-G392&gt;2,0)</f>
        <v>0</v>
      </c>
      <c r="H397" s="134">
        <f t="shared" si="210"/>
        <v>0</v>
      </c>
      <c r="I397" s="134">
        <f t="shared" si="210"/>
        <v>0</v>
      </c>
      <c r="J397" s="134">
        <f t="shared" si="210"/>
        <v>0</v>
      </c>
      <c r="K397" s="134">
        <f t="shared" si="210"/>
        <v>0</v>
      </c>
      <c r="L397" s="134">
        <f t="shared" si="210"/>
        <v>0</v>
      </c>
      <c r="M397" s="134">
        <f t="shared" si="210"/>
        <v>0</v>
      </c>
      <c r="N397" s="134">
        <f t="shared" si="210"/>
        <v>0</v>
      </c>
      <c r="O397" s="135">
        <f t="shared" si="210"/>
        <v>0</v>
      </c>
      <c r="P397" s="136">
        <f>SUM(G397:O397)</f>
        <v>0</v>
      </c>
      <c r="Q397" s="135">
        <f t="shared" ref="Q397:Y397" si="211">IF(Q395-Q392=-2,4)+IF(Q395-Q392=-1,3)+IF(Q395-Q392=0,2)+IF(Q395-Q392=1,1)+IF(Q395-Q392&gt;2,0)</f>
        <v>0</v>
      </c>
      <c r="R397" s="135">
        <f t="shared" si="211"/>
        <v>0</v>
      </c>
      <c r="S397" s="135">
        <f t="shared" si="211"/>
        <v>0</v>
      </c>
      <c r="T397" s="135">
        <f t="shared" si="211"/>
        <v>0</v>
      </c>
      <c r="U397" s="135">
        <f t="shared" si="211"/>
        <v>0</v>
      </c>
      <c r="V397" s="135">
        <f t="shared" si="211"/>
        <v>0</v>
      </c>
      <c r="W397" s="135">
        <f t="shared" si="211"/>
        <v>0</v>
      </c>
      <c r="X397" s="135">
        <f t="shared" si="211"/>
        <v>0</v>
      </c>
      <c r="Y397" s="135">
        <f t="shared" si="211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2">H395-H392</f>
        <v>6</v>
      </c>
      <c r="I398" s="24">
        <f t="shared" si="212"/>
        <v>5</v>
      </c>
      <c r="J398" s="24">
        <f t="shared" si="212"/>
        <v>6</v>
      </c>
      <c r="K398" s="24">
        <f t="shared" si="212"/>
        <v>7</v>
      </c>
      <c r="L398" s="24">
        <f t="shared" si="212"/>
        <v>6</v>
      </c>
      <c r="M398" s="24">
        <f t="shared" si="212"/>
        <v>6</v>
      </c>
      <c r="N398" s="24">
        <f t="shared" si="212"/>
        <v>7</v>
      </c>
      <c r="O398" s="15">
        <f t="shared" si="212"/>
        <v>5</v>
      </c>
      <c r="P398" s="15"/>
      <c r="Q398" s="15">
        <f t="shared" ref="Q398:Y398" si="213">Q395-Q392</f>
        <v>6</v>
      </c>
      <c r="R398" s="15">
        <f t="shared" si="213"/>
        <v>6</v>
      </c>
      <c r="S398" s="15">
        <f t="shared" si="213"/>
        <v>5</v>
      </c>
      <c r="T398" s="15">
        <f t="shared" si="213"/>
        <v>6</v>
      </c>
      <c r="U398" s="15">
        <f t="shared" si="213"/>
        <v>6</v>
      </c>
      <c r="V398" s="15">
        <f t="shared" si="213"/>
        <v>7</v>
      </c>
      <c r="W398" s="15">
        <f t="shared" si="213"/>
        <v>5</v>
      </c>
      <c r="X398" s="15">
        <f t="shared" si="213"/>
        <v>6</v>
      </c>
      <c r="Y398" s="15">
        <f t="shared" si="213"/>
        <v>7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45052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4">H$9</f>
        <v>4</v>
      </c>
      <c r="I415" s="103">
        <f t="shared" si="214"/>
        <v>5</v>
      </c>
      <c r="J415" s="103">
        <f t="shared" si="214"/>
        <v>4</v>
      </c>
      <c r="K415" s="103">
        <f t="shared" si="214"/>
        <v>3</v>
      </c>
      <c r="L415" s="103">
        <f t="shared" si="214"/>
        <v>4</v>
      </c>
      <c r="M415" s="103">
        <f t="shared" si="214"/>
        <v>4</v>
      </c>
      <c r="N415" s="103">
        <f t="shared" si="214"/>
        <v>3</v>
      </c>
      <c r="O415" s="103">
        <f t="shared" si="214"/>
        <v>5</v>
      </c>
      <c r="P415" s="104">
        <f>SUM(G415:O415)</f>
        <v>36</v>
      </c>
      <c r="Q415" s="103">
        <f t="shared" ref="Q415:Y415" si="215">Q$9</f>
        <v>4</v>
      </c>
      <c r="R415" s="105">
        <f t="shared" si="215"/>
        <v>4</v>
      </c>
      <c r="S415" s="105">
        <f t="shared" si="215"/>
        <v>5</v>
      </c>
      <c r="T415" s="105">
        <f t="shared" si="215"/>
        <v>4</v>
      </c>
      <c r="U415" s="105">
        <f t="shared" si="215"/>
        <v>4</v>
      </c>
      <c r="V415" s="105">
        <f t="shared" si="215"/>
        <v>3</v>
      </c>
      <c r="W415" s="105">
        <f t="shared" si="215"/>
        <v>5</v>
      </c>
      <c r="X415" s="105">
        <f t="shared" si="215"/>
        <v>4</v>
      </c>
      <c r="Y415" s="106">
        <f t="shared" si="215"/>
        <v>3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9</v>
      </c>
      <c r="H416" s="108">
        <f t="shared" ref="H416:O416" si="216">H$10</f>
        <v>13</v>
      </c>
      <c r="I416" s="108">
        <f t="shared" si="216"/>
        <v>5</v>
      </c>
      <c r="J416" s="108">
        <f t="shared" si="216"/>
        <v>7</v>
      </c>
      <c r="K416" s="108">
        <f t="shared" si="216"/>
        <v>17</v>
      </c>
      <c r="L416" s="108">
        <f t="shared" si="216"/>
        <v>3</v>
      </c>
      <c r="M416" s="108">
        <f t="shared" si="216"/>
        <v>1</v>
      </c>
      <c r="N416" s="108">
        <f t="shared" si="216"/>
        <v>15</v>
      </c>
      <c r="O416" s="109">
        <f t="shared" si="216"/>
        <v>11</v>
      </c>
      <c r="P416" s="110"/>
      <c r="Q416" s="111">
        <f t="shared" ref="Q416:Y416" si="217">Q$10</f>
        <v>8</v>
      </c>
      <c r="R416" s="112">
        <f t="shared" si="217"/>
        <v>4</v>
      </c>
      <c r="S416" s="112">
        <f t="shared" si="217"/>
        <v>18</v>
      </c>
      <c r="T416" s="112">
        <f t="shared" si="217"/>
        <v>2</v>
      </c>
      <c r="U416" s="112">
        <f t="shared" si="217"/>
        <v>16</v>
      </c>
      <c r="V416" s="112">
        <f t="shared" si="217"/>
        <v>12</v>
      </c>
      <c r="W416" s="112">
        <f t="shared" si="217"/>
        <v>10</v>
      </c>
      <c r="X416" s="112">
        <f t="shared" si="217"/>
        <v>6</v>
      </c>
      <c r="Y416" s="109">
        <f t="shared" si="217"/>
        <v>14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8">IF($Q412&lt;=18,IF(H416&lt;=$Q412,1,0),IF($Q412&lt;=36,IF(H416&lt;=($Q412-18),2,1),IF($Q412&lt;=54,IF(H416&lt;=($Q412-36),3,2),IF($Q412&gt;54,IF(H416&lt;=($Q412-54),4,3)))))</f>
        <v>#N/A</v>
      </c>
      <c r="I417" s="115" t="e">
        <f t="shared" si="218"/>
        <v>#N/A</v>
      </c>
      <c r="J417" s="115" t="e">
        <f t="shared" si="218"/>
        <v>#N/A</v>
      </c>
      <c r="K417" s="115" t="e">
        <f t="shared" si="218"/>
        <v>#N/A</v>
      </c>
      <c r="L417" s="115" t="e">
        <f t="shared" si="218"/>
        <v>#N/A</v>
      </c>
      <c r="M417" s="115" t="e">
        <f t="shared" si="218"/>
        <v>#N/A</v>
      </c>
      <c r="N417" s="115" t="e">
        <f t="shared" si="218"/>
        <v>#N/A</v>
      </c>
      <c r="O417" s="116" t="e">
        <f t="shared" si="218"/>
        <v>#N/A</v>
      </c>
      <c r="P417" s="117" t="e">
        <f>SUM(G417:O417)</f>
        <v>#N/A</v>
      </c>
      <c r="Q417" s="116" t="e">
        <f t="shared" ref="Q417:Y417" si="219">IF($Q412&lt;=18,IF(Q416&lt;=$Q412,1,0),IF($Q412&lt;=36,IF(Q416&lt;=($Q412-18),2,1),IF($Q412&lt;=54,IF(Q416&lt;=($Q412-36),3,2),IF($Q412&gt;54,IF(Q416&lt;=($Q412-54),4,3)))))</f>
        <v>#N/A</v>
      </c>
      <c r="R417" s="116" t="e">
        <f t="shared" si="219"/>
        <v>#N/A</v>
      </c>
      <c r="S417" s="116" t="e">
        <f t="shared" si="219"/>
        <v>#N/A</v>
      </c>
      <c r="T417" s="116" t="e">
        <f t="shared" si="219"/>
        <v>#N/A</v>
      </c>
      <c r="U417" s="116" t="e">
        <f t="shared" si="219"/>
        <v>#N/A</v>
      </c>
      <c r="V417" s="116" t="e">
        <f t="shared" si="219"/>
        <v>#N/A</v>
      </c>
      <c r="W417" s="116" t="e">
        <f t="shared" si="219"/>
        <v>#N/A</v>
      </c>
      <c r="X417" s="116" t="e">
        <f t="shared" si="219"/>
        <v>#N/A</v>
      </c>
      <c r="Y417" s="116" t="e">
        <f t="shared" si="219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20">G25</f>
        <v>10</v>
      </c>
      <c r="H418" s="121">
        <f t="shared" si="220"/>
        <v>10</v>
      </c>
      <c r="I418" s="121">
        <f t="shared" si="220"/>
        <v>10</v>
      </c>
      <c r="J418" s="121">
        <f t="shared" si="220"/>
        <v>10</v>
      </c>
      <c r="K418" s="121">
        <f t="shared" si="220"/>
        <v>10</v>
      </c>
      <c r="L418" s="121">
        <f t="shared" si="220"/>
        <v>10</v>
      </c>
      <c r="M418" s="121">
        <f t="shared" si="220"/>
        <v>10</v>
      </c>
      <c r="N418" s="121">
        <f t="shared" si="220"/>
        <v>10</v>
      </c>
      <c r="O418" s="121">
        <f t="shared" si="220"/>
        <v>10</v>
      </c>
      <c r="P418" s="122">
        <f>SUM(G418:O418)</f>
        <v>90</v>
      </c>
      <c r="Q418" s="123">
        <f t="shared" ref="Q418:Y418" si="221">Q25</f>
        <v>10</v>
      </c>
      <c r="R418" s="121">
        <f t="shared" si="221"/>
        <v>10</v>
      </c>
      <c r="S418" s="121">
        <f t="shared" si="221"/>
        <v>10</v>
      </c>
      <c r="T418" s="121">
        <f t="shared" si="221"/>
        <v>10</v>
      </c>
      <c r="U418" s="121">
        <f t="shared" si="221"/>
        <v>10</v>
      </c>
      <c r="V418" s="121">
        <f t="shared" si="221"/>
        <v>10</v>
      </c>
      <c r="W418" s="121">
        <f t="shared" si="221"/>
        <v>10</v>
      </c>
      <c r="X418" s="121">
        <f t="shared" si="221"/>
        <v>10</v>
      </c>
      <c r="Y418" s="124">
        <f t="shared" si="221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2">IF(H418-H415=-1,3+H417)+IF(H418-H415=0,2+H417)+IF(H418-H415=1,1+H417)+IF(H418-H415=2,H417)+IF(H418-H415=3,IF(H417-1&gt;0,H417-1,0))+IF(H418-H415=4,IF(H417-2&gt;0,H417-2,0))</f>
        <v>0</v>
      </c>
      <c r="I419" s="127">
        <f t="shared" si="222"/>
        <v>0</v>
      </c>
      <c r="J419" s="127">
        <f t="shared" si="222"/>
        <v>0</v>
      </c>
      <c r="K419" s="127">
        <f t="shared" si="222"/>
        <v>0</v>
      </c>
      <c r="L419" s="127">
        <f t="shared" si="222"/>
        <v>0</v>
      </c>
      <c r="M419" s="127">
        <f t="shared" si="222"/>
        <v>0</v>
      </c>
      <c r="N419" s="127">
        <f t="shared" si="222"/>
        <v>0</v>
      </c>
      <c r="O419" s="128">
        <f t="shared" si="222"/>
        <v>0</v>
      </c>
      <c r="P419" s="129">
        <f>SUM(G419:O419)</f>
        <v>0</v>
      </c>
      <c r="Q419" s="130">
        <f t="shared" ref="Q419:Y419" si="223">IF(Q418-Q415=-1,3+Q417)+IF(Q418-Q415=0,2+Q417)+IF(Q418-Q415=1,1+Q417)+IF(Q418-Q415=2,Q417)+IF(Q418-Q415=3,IF(Q417-1&gt;0,Q417-1,0))+IF(Q418-Q415=4,IF(Q417-2&gt;0,Q417-2,0))</f>
        <v>0</v>
      </c>
      <c r="R419" s="131">
        <f t="shared" si="223"/>
        <v>0</v>
      </c>
      <c r="S419" s="131">
        <f t="shared" si="223"/>
        <v>0</v>
      </c>
      <c r="T419" s="131">
        <f t="shared" si="223"/>
        <v>0</v>
      </c>
      <c r="U419" s="131">
        <f t="shared" si="223"/>
        <v>0</v>
      </c>
      <c r="V419" s="131">
        <f t="shared" si="223"/>
        <v>0</v>
      </c>
      <c r="W419" s="131">
        <f t="shared" si="223"/>
        <v>0</v>
      </c>
      <c r="X419" s="131">
        <f t="shared" si="223"/>
        <v>0</v>
      </c>
      <c r="Y419" s="128">
        <f t="shared" si="223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4">IF(G418-G415=-2,4)+IF(G418-G415=-1,3)+IF(G418-G415=0,2)+IF(G418-G415=1,1)+IF(G418-G415&gt;2,0)</f>
        <v>0</v>
      </c>
      <c r="H420" s="134">
        <f t="shared" si="224"/>
        <v>0</v>
      </c>
      <c r="I420" s="134">
        <f t="shared" si="224"/>
        <v>0</v>
      </c>
      <c r="J420" s="134">
        <f t="shared" si="224"/>
        <v>0</v>
      </c>
      <c r="K420" s="134">
        <f t="shared" si="224"/>
        <v>0</v>
      </c>
      <c r="L420" s="134">
        <f t="shared" si="224"/>
        <v>0</v>
      </c>
      <c r="M420" s="134">
        <f t="shared" si="224"/>
        <v>0</v>
      </c>
      <c r="N420" s="134">
        <f t="shared" si="224"/>
        <v>0</v>
      </c>
      <c r="O420" s="135">
        <f t="shared" si="224"/>
        <v>0</v>
      </c>
      <c r="P420" s="136">
        <f>SUM(G420:O420)</f>
        <v>0</v>
      </c>
      <c r="Q420" s="135">
        <f t="shared" ref="Q420:Y420" si="225">IF(Q418-Q415=-2,4)+IF(Q418-Q415=-1,3)+IF(Q418-Q415=0,2)+IF(Q418-Q415=1,1)+IF(Q418-Q415&gt;2,0)</f>
        <v>0</v>
      </c>
      <c r="R420" s="135">
        <f t="shared" si="225"/>
        <v>0</v>
      </c>
      <c r="S420" s="135">
        <f t="shared" si="225"/>
        <v>0</v>
      </c>
      <c r="T420" s="135">
        <f t="shared" si="225"/>
        <v>0</v>
      </c>
      <c r="U420" s="135">
        <f t="shared" si="225"/>
        <v>0</v>
      </c>
      <c r="V420" s="135">
        <f t="shared" si="225"/>
        <v>0</v>
      </c>
      <c r="W420" s="135">
        <f t="shared" si="225"/>
        <v>0</v>
      </c>
      <c r="X420" s="135">
        <f t="shared" si="225"/>
        <v>0</v>
      </c>
      <c r="Y420" s="135">
        <f t="shared" si="225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6">H418-H415</f>
        <v>6</v>
      </c>
      <c r="I421" s="24">
        <f t="shared" si="226"/>
        <v>5</v>
      </c>
      <c r="J421" s="24">
        <f t="shared" si="226"/>
        <v>6</v>
      </c>
      <c r="K421" s="24">
        <f t="shared" si="226"/>
        <v>7</v>
      </c>
      <c r="L421" s="24">
        <f t="shared" si="226"/>
        <v>6</v>
      </c>
      <c r="M421" s="24">
        <f t="shared" si="226"/>
        <v>6</v>
      </c>
      <c r="N421" s="24">
        <f t="shared" si="226"/>
        <v>7</v>
      </c>
      <c r="O421" s="15">
        <f t="shared" si="226"/>
        <v>5</v>
      </c>
      <c r="P421" s="15"/>
      <c r="Q421" s="15">
        <f t="shared" ref="Q421:Y421" si="227">Q418-Q415</f>
        <v>6</v>
      </c>
      <c r="R421" s="15">
        <f t="shared" si="227"/>
        <v>6</v>
      </c>
      <c r="S421" s="15">
        <f t="shared" si="227"/>
        <v>5</v>
      </c>
      <c r="T421" s="15">
        <f t="shared" si="227"/>
        <v>6</v>
      </c>
      <c r="U421" s="15">
        <f t="shared" si="227"/>
        <v>6</v>
      </c>
      <c r="V421" s="15">
        <f t="shared" si="227"/>
        <v>7</v>
      </c>
      <c r="W421" s="15">
        <f t="shared" si="227"/>
        <v>5</v>
      </c>
      <c r="X421" s="15">
        <f t="shared" si="227"/>
        <v>6</v>
      </c>
      <c r="Y421" s="15">
        <f t="shared" si="227"/>
        <v>7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45052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8">H$9</f>
        <v>4</v>
      </c>
      <c r="I438" s="103">
        <f t="shared" si="228"/>
        <v>5</v>
      </c>
      <c r="J438" s="103">
        <f t="shared" si="228"/>
        <v>4</v>
      </c>
      <c r="K438" s="103">
        <f t="shared" si="228"/>
        <v>3</v>
      </c>
      <c r="L438" s="103">
        <f t="shared" si="228"/>
        <v>4</v>
      </c>
      <c r="M438" s="103">
        <f t="shared" si="228"/>
        <v>4</v>
      </c>
      <c r="N438" s="103">
        <f t="shared" si="228"/>
        <v>3</v>
      </c>
      <c r="O438" s="103">
        <f t="shared" si="228"/>
        <v>5</v>
      </c>
      <c r="P438" s="104">
        <f>SUM(G438:O438)</f>
        <v>36</v>
      </c>
      <c r="Q438" s="103">
        <f t="shared" ref="Q438:Y438" si="229">Q$9</f>
        <v>4</v>
      </c>
      <c r="R438" s="105">
        <f t="shared" si="229"/>
        <v>4</v>
      </c>
      <c r="S438" s="105">
        <f t="shared" si="229"/>
        <v>5</v>
      </c>
      <c r="T438" s="105">
        <f t="shared" si="229"/>
        <v>4</v>
      </c>
      <c r="U438" s="105">
        <f t="shared" si="229"/>
        <v>4</v>
      </c>
      <c r="V438" s="105">
        <f t="shared" si="229"/>
        <v>3</v>
      </c>
      <c r="W438" s="105">
        <f t="shared" si="229"/>
        <v>5</v>
      </c>
      <c r="X438" s="105">
        <f t="shared" si="229"/>
        <v>4</v>
      </c>
      <c r="Y438" s="106">
        <f t="shared" si="229"/>
        <v>3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9</v>
      </c>
      <c r="H439" s="108">
        <f t="shared" ref="H439:O439" si="230">H$10</f>
        <v>13</v>
      </c>
      <c r="I439" s="108">
        <f t="shared" si="230"/>
        <v>5</v>
      </c>
      <c r="J439" s="108">
        <f t="shared" si="230"/>
        <v>7</v>
      </c>
      <c r="K439" s="108">
        <f t="shared" si="230"/>
        <v>17</v>
      </c>
      <c r="L439" s="108">
        <f t="shared" si="230"/>
        <v>3</v>
      </c>
      <c r="M439" s="108">
        <f t="shared" si="230"/>
        <v>1</v>
      </c>
      <c r="N439" s="108">
        <f t="shared" si="230"/>
        <v>15</v>
      </c>
      <c r="O439" s="109">
        <f t="shared" si="230"/>
        <v>11</v>
      </c>
      <c r="P439" s="110"/>
      <c r="Q439" s="111">
        <f t="shared" ref="Q439:Y439" si="231">Q$10</f>
        <v>8</v>
      </c>
      <c r="R439" s="112">
        <f t="shared" si="231"/>
        <v>4</v>
      </c>
      <c r="S439" s="112">
        <f t="shared" si="231"/>
        <v>18</v>
      </c>
      <c r="T439" s="112">
        <f t="shared" si="231"/>
        <v>2</v>
      </c>
      <c r="U439" s="112">
        <f t="shared" si="231"/>
        <v>16</v>
      </c>
      <c r="V439" s="112">
        <f t="shared" si="231"/>
        <v>12</v>
      </c>
      <c r="W439" s="112">
        <f t="shared" si="231"/>
        <v>10</v>
      </c>
      <c r="X439" s="112">
        <f t="shared" si="231"/>
        <v>6</v>
      </c>
      <c r="Y439" s="109">
        <f t="shared" si="231"/>
        <v>14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2">IF($Q435&lt;=18,IF(H439&lt;=$Q435,1,0),IF($Q435&lt;=36,IF(H439&lt;=($Q435-18),2,1),IF($Q435&lt;=54,IF(H439&lt;=($Q435-36),3,2),IF($Q435&gt;54,IF(H439&lt;=($Q435-54),4,3)))))</f>
        <v>#N/A</v>
      </c>
      <c r="I440" s="115" t="e">
        <f t="shared" si="232"/>
        <v>#N/A</v>
      </c>
      <c r="J440" s="115" t="e">
        <f t="shared" si="232"/>
        <v>#N/A</v>
      </c>
      <c r="K440" s="115" t="e">
        <f t="shared" si="232"/>
        <v>#N/A</v>
      </c>
      <c r="L440" s="115" t="e">
        <f t="shared" si="232"/>
        <v>#N/A</v>
      </c>
      <c r="M440" s="115" t="e">
        <f t="shared" si="232"/>
        <v>#N/A</v>
      </c>
      <c r="N440" s="115" t="e">
        <f t="shared" si="232"/>
        <v>#N/A</v>
      </c>
      <c r="O440" s="116" t="e">
        <f t="shared" si="232"/>
        <v>#N/A</v>
      </c>
      <c r="P440" s="117" t="e">
        <f>SUM(G440:O440)</f>
        <v>#N/A</v>
      </c>
      <c r="Q440" s="116" t="e">
        <f t="shared" ref="Q440:Y440" si="233">IF($Q435&lt;=18,IF(Q439&lt;=$Q435,1,0),IF($Q435&lt;=36,IF(Q439&lt;=($Q435-18),2,1),IF($Q435&lt;=54,IF(Q439&lt;=($Q435-36),3,2),IF($Q435&gt;54,IF(Q439&lt;=($Q435-54),4,3)))))</f>
        <v>#N/A</v>
      </c>
      <c r="R440" s="116" t="e">
        <f t="shared" si="233"/>
        <v>#N/A</v>
      </c>
      <c r="S440" s="116" t="e">
        <f t="shared" si="233"/>
        <v>#N/A</v>
      </c>
      <c r="T440" s="116" t="e">
        <f t="shared" si="233"/>
        <v>#N/A</v>
      </c>
      <c r="U440" s="116" t="e">
        <f t="shared" si="233"/>
        <v>#N/A</v>
      </c>
      <c r="V440" s="116" t="e">
        <f t="shared" si="233"/>
        <v>#N/A</v>
      </c>
      <c r="W440" s="116" t="e">
        <f t="shared" si="233"/>
        <v>#N/A</v>
      </c>
      <c r="X440" s="116" t="e">
        <f t="shared" si="233"/>
        <v>#N/A</v>
      </c>
      <c r="Y440" s="116" t="e">
        <f t="shared" si="233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4">G26</f>
        <v>10</v>
      </c>
      <c r="H441" s="121">
        <f t="shared" si="234"/>
        <v>10</v>
      </c>
      <c r="I441" s="121">
        <f t="shared" si="234"/>
        <v>10</v>
      </c>
      <c r="J441" s="121">
        <f t="shared" si="234"/>
        <v>10</v>
      </c>
      <c r="K441" s="121">
        <f t="shared" si="234"/>
        <v>10</v>
      </c>
      <c r="L441" s="121">
        <f t="shared" si="234"/>
        <v>10</v>
      </c>
      <c r="M441" s="121">
        <f t="shared" si="234"/>
        <v>10</v>
      </c>
      <c r="N441" s="121">
        <f t="shared" si="234"/>
        <v>10</v>
      </c>
      <c r="O441" s="121">
        <f t="shared" si="234"/>
        <v>10</v>
      </c>
      <c r="P441" s="122">
        <f>SUM(G441:O441)</f>
        <v>90</v>
      </c>
      <c r="Q441" s="123">
        <f t="shared" ref="Q441:Y441" si="235">Q26</f>
        <v>10</v>
      </c>
      <c r="R441" s="121">
        <f t="shared" si="235"/>
        <v>10</v>
      </c>
      <c r="S441" s="121">
        <f t="shared" si="235"/>
        <v>10</v>
      </c>
      <c r="T441" s="121">
        <f t="shared" si="235"/>
        <v>10</v>
      </c>
      <c r="U441" s="121">
        <f t="shared" si="235"/>
        <v>10</v>
      </c>
      <c r="V441" s="121">
        <f t="shared" si="235"/>
        <v>10</v>
      </c>
      <c r="W441" s="121">
        <f t="shared" si="235"/>
        <v>10</v>
      </c>
      <c r="X441" s="121">
        <f t="shared" si="235"/>
        <v>10</v>
      </c>
      <c r="Y441" s="124">
        <f t="shared" si="235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6">IF(H441-H438=-1,3+H440)+IF(H441-H438=0,2+H440)+IF(H441-H438=1,1+H440)+IF(H441-H438=2,H440)+IF(H441-H438=3,IF(H440-1&gt;0,H440-1,0))+IF(H441-H438=4,IF(H440-2&gt;0,H440-2,0))</f>
        <v>0</v>
      </c>
      <c r="I442" s="127">
        <f t="shared" si="236"/>
        <v>0</v>
      </c>
      <c r="J442" s="127">
        <f t="shared" si="236"/>
        <v>0</v>
      </c>
      <c r="K442" s="127">
        <f t="shared" si="236"/>
        <v>0</v>
      </c>
      <c r="L442" s="127">
        <f t="shared" si="236"/>
        <v>0</v>
      </c>
      <c r="M442" s="127">
        <f t="shared" si="236"/>
        <v>0</v>
      </c>
      <c r="N442" s="127">
        <f t="shared" si="236"/>
        <v>0</v>
      </c>
      <c r="O442" s="128">
        <f t="shared" si="236"/>
        <v>0</v>
      </c>
      <c r="P442" s="129">
        <f>SUM(G442:O442)</f>
        <v>0</v>
      </c>
      <c r="Q442" s="130">
        <f t="shared" ref="Q442:Y442" si="237">IF(Q441-Q438=-1,3+Q440)+IF(Q441-Q438=0,2+Q440)+IF(Q441-Q438=1,1+Q440)+IF(Q441-Q438=2,Q440)+IF(Q441-Q438=3,IF(Q440-1&gt;0,Q440-1,0))+IF(Q441-Q438=4,IF(Q440-2&gt;0,Q440-2,0))</f>
        <v>0</v>
      </c>
      <c r="R442" s="131">
        <f t="shared" si="237"/>
        <v>0</v>
      </c>
      <c r="S442" s="131">
        <f t="shared" si="237"/>
        <v>0</v>
      </c>
      <c r="T442" s="131">
        <f t="shared" si="237"/>
        <v>0</v>
      </c>
      <c r="U442" s="131">
        <f t="shared" si="237"/>
        <v>0</v>
      </c>
      <c r="V442" s="131">
        <f t="shared" si="237"/>
        <v>0</v>
      </c>
      <c r="W442" s="131">
        <f t="shared" si="237"/>
        <v>0</v>
      </c>
      <c r="X442" s="131">
        <f t="shared" si="237"/>
        <v>0</v>
      </c>
      <c r="Y442" s="128">
        <f t="shared" si="237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8">IF(G441-G438=-2,4)+IF(G441-G438=-1,3)+IF(G441-G438=0,2)+IF(G441-G438=1,1)+IF(G441-G438&gt;2,0)</f>
        <v>0</v>
      </c>
      <c r="H443" s="134">
        <f t="shared" si="238"/>
        <v>0</v>
      </c>
      <c r="I443" s="134">
        <f t="shared" si="238"/>
        <v>0</v>
      </c>
      <c r="J443" s="134">
        <f t="shared" si="238"/>
        <v>0</v>
      </c>
      <c r="K443" s="134">
        <f t="shared" si="238"/>
        <v>0</v>
      </c>
      <c r="L443" s="134">
        <f t="shared" si="238"/>
        <v>0</v>
      </c>
      <c r="M443" s="134">
        <f t="shared" si="238"/>
        <v>0</v>
      </c>
      <c r="N443" s="134">
        <f t="shared" si="238"/>
        <v>0</v>
      </c>
      <c r="O443" s="135">
        <f t="shared" si="238"/>
        <v>0</v>
      </c>
      <c r="P443" s="136">
        <f>SUM(G443:O443)</f>
        <v>0</v>
      </c>
      <c r="Q443" s="135">
        <f t="shared" ref="Q443:Y443" si="239">IF(Q441-Q438=-2,4)+IF(Q441-Q438=-1,3)+IF(Q441-Q438=0,2)+IF(Q441-Q438=1,1)+IF(Q441-Q438&gt;2,0)</f>
        <v>0</v>
      </c>
      <c r="R443" s="135">
        <f t="shared" si="239"/>
        <v>0</v>
      </c>
      <c r="S443" s="135">
        <f t="shared" si="239"/>
        <v>0</v>
      </c>
      <c r="T443" s="135">
        <f t="shared" si="239"/>
        <v>0</v>
      </c>
      <c r="U443" s="135">
        <f t="shared" si="239"/>
        <v>0</v>
      </c>
      <c r="V443" s="135">
        <f t="shared" si="239"/>
        <v>0</v>
      </c>
      <c r="W443" s="135">
        <f t="shared" si="239"/>
        <v>0</v>
      </c>
      <c r="X443" s="135">
        <f t="shared" si="239"/>
        <v>0</v>
      </c>
      <c r="Y443" s="135">
        <f t="shared" si="239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40">H441-H438</f>
        <v>6</v>
      </c>
      <c r="I444" s="24">
        <f t="shared" si="240"/>
        <v>5</v>
      </c>
      <c r="J444" s="24">
        <f t="shared" si="240"/>
        <v>6</v>
      </c>
      <c r="K444" s="24">
        <f t="shared" si="240"/>
        <v>7</v>
      </c>
      <c r="L444" s="24">
        <f t="shared" si="240"/>
        <v>6</v>
      </c>
      <c r="M444" s="24">
        <f t="shared" si="240"/>
        <v>6</v>
      </c>
      <c r="N444" s="24">
        <f t="shared" si="240"/>
        <v>7</v>
      </c>
      <c r="O444" s="15">
        <f t="shared" si="240"/>
        <v>5</v>
      </c>
      <c r="P444" s="15"/>
      <c r="Q444" s="15">
        <f t="shared" ref="Q444:Y444" si="241">Q441-Q438</f>
        <v>6</v>
      </c>
      <c r="R444" s="15">
        <f t="shared" si="241"/>
        <v>6</v>
      </c>
      <c r="S444" s="15">
        <f t="shared" si="241"/>
        <v>5</v>
      </c>
      <c r="T444" s="15">
        <f t="shared" si="241"/>
        <v>6</v>
      </c>
      <c r="U444" s="15">
        <f t="shared" si="241"/>
        <v>6</v>
      </c>
      <c r="V444" s="15">
        <f t="shared" si="241"/>
        <v>7</v>
      </c>
      <c r="W444" s="15">
        <f t="shared" si="241"/>
        <v>5</v>
      </c>
      <c r="X444" s="15">
        <f t="shared" si="241"/>
        <v>6</v>
      </c>
      <c r="Y444" s="15">
        <f t="shared" si="241"/>
        <v>7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45052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2">H$9</f>
        <v>4</v>
      </c>
      <c r="I461" s="103">
        <f t="shared" si="242"/>
        <v>5</v>
      </c>
      <c r="J461" s="103">
        <f t="shared" si="242"/>
        <v>4</v>
      </c>
      <c r="K461" s="103">
        <f t="shared" si="242"/>
        <v>3</v>
      </c>
      <c r="L461" s="103">
        <f t="shared" si="242"/>
        <v>4</v>
      </c>
      <c r="M461" s="103">
        <f t="shared" si="242"/>
        <v>4</v>
      </c>
      <c r="N461" s="103">
        <f t="shared" si="242"/>
        <v>3</v>
      </c>
      <c r="O461" s="103">
        <f t="shared" si="242"/>
        <v>5</v>
      </c>
      <c r="P461" s="104">
        <f>SUM(G461:O461)</f>
        <v>36</v>
      </c>
      <c r="Q461" s="103">
        <f t="shared" ref="Q461:Y461" si="243">Q$9</f>
        <v>4</v>
      </c>
      <c r="R461" s="105">
        <f t="shared" si="243"/>
        <v>4</v>
      </c>
      <c r="S461" s="105">
        <f t="shared" si="243"/>
        <v>5</v>
      </c>
      <c r="T461" s="105">
        <f t="shared" si="243"/>
        <v>4</v>
      </c>
      <c r="U461" s="105">
        <f t="shared" si="243"/>
        <v>4</v>
      </c>
      <c r="V461" s="105">
        <f t="shared" si="243"/>
        <v>3</v>
      </c>
      <c r="W461" s="105">
        <f t="shared" si="243"/>
        <v>5</v>
      </c>
      <c r="X461" s="105">
        <f t="shared" si="243"/>
        <v>4</v>
      </c>
      <c r="Y461" s="106">
        <f t="shared" si="243"/>
        <v>3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9</v>
      </c>
      <c r="H462" s="108">
        <f t="shared" ref="H462:O462" si="244">H$10</f>
        <v>13</v>
      </c>
      <c r="I462" s="108">
        <f t="shared" si="244"/>
        <v>5</v>
      </c>
      <c r="J462" s="108">
        <f t="shared" si="244"/>
        <v>7</v>
      </c>
      <c r="K462" s="108">
        <f t="shared" si="244"/>
        <v>17</v>
      </c>
      <c r="L462" s="108">
        <f t="shared" si="244"/>
        <v>3</v>
      </c>
      <c r="M462" s="108">
        <f t="shared" si="244"/>
        <v>1</v>
      </c>
      <c r="N462" s="108">
        <f t="shared" si="244"/>
        <v>15</v>
      </c>
      <c r="O462" s="109">
        <f t="shared" si="244"/>
        <v>11</v>
      </c>
      <c r="P462" s="110"/>
      <c r="Q462" s="111">
        <f t="shared" ref="Q462:Y462" si="245">Q$10</f>
        <v>8</v>
      </c>
      <c r="R462" s="112">
        <f t="shared" si="245"/>
        <v>4</v>
      </c>
      <c r="S462" s="112">
        <f t="shared" si="245"/>
        <v>18</v>
      </c>
      <c r="T462" s="112">
        <f t="shared" si="245"/>
        <v>2</v>
      </c>
      <c r="U462" s="112">
        <f t="shared" si="245"/>
        <v>16</v>
      </c>
      <c r="V462" s="112">
        <f t="shared" si="245"/>
        <v>12</v>
      </c>
      <c r="W462" s="112">
        <f t="shared" si="245"/>
        <v>10</v>
      </c>
      <c r="X462" s="112">
        <f t="shared" si="245"/>
        <v>6</v>
      </c>
      <c r="Y462" s="109">
        <f t="shared" si="245"/>
        <v>14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6">IF($Q458&lt;=18,IF(H462&lt;=$Q458,1,0),IF($Q458&lt;=36,IF(H462&lt;=($Q458-18),2,1),IF($Q458&lt;=54,IF(H462&lt;=($Q458-36),3,2),IF($Q458&gt;54,IF(H462&lt;=($Q458-54),4,3)))))</f>
        <v>#N/A</v>
      </c>
      <c r="I463" s="115" t="e">
        <f t="shared" si="246"/>
        <v>#N/A</v>
      </c>
      <c r="J463" s="115" t="e">
        <f t="shared" si="246"/>
        <v>#N/A</v>
      </c>
      <c r="K463" s="115" t="e">
        <f t="shared" si="246"/>
        <v>#N/A</v>
      </c>
      <c r="L463" s="115" t="e">
        <f t="shared" si="246"/>
        <v>#N/A</v>
      </c>
      <c r="M463" s="115" t="e">
        <f t="shared" si="246"/>
        <v>#N/A</v>
      </c>
      <c r="N463" s="115" t="e">
        <f t="shared" si="246"/>
        <v>#N/A</v>
      </c>
      <c r="O463" s="116" t="e">
        <f t="shared" si="246"/>
        <v>#N/A</v>
      </c>
      <c r="P463" s="117" t="e">
        <f>SUM(G463:O463)</f>
        <v>#N/A</v>
      </c>
      <c r="Q463" s="116" t="e">
        <f t="shared" ref="Q463:Y463" si="247">IF($Q458&lt;=18,IF(Q462&lt;=$Q458,1,0),IF($Q458&lt;=36,IF(Q462&lt;=($Q458-18),2,1),IF($Q458&lt;=54,IF(Q462&lt;=($Q458-36),3,2),IF($Q458&gt;54,IF(Q462&lt;=($Q458-54),4,3)))))</f>
        <v>#N/A</v>
      </c>
      <c r="R463" s="116" t="e">
        <f t="shared" si="247"/>
        <v>#N/A</v>
      </c>
      <c r="S463" s="116" t="e">
        <f t="shared" si="247"/>
        <v>#N/A</v>
      </c>
      <c r="T463" s="116" t="e">
        <f t="shared" si="247"/>
        <v>#N/A</v>
      </c>
      <c r="U463" s="116" t="e">
        <f t="shared" si="247"/>
        <v>#N/A</v>
      </c>
      <c r="V463" s="116" t="e">
        <f t="shared" si="247"/>
        <v>#N/A</v>
      </c>
      <c r="W463" s="116" t="e">
        <f t="shared" si="247"/>
        <v>#N/A</v>
      </c>
      <c r="X463" s="116" t="e">
        <f t="shared" si="247"/>
        <v>#N/A</v>
      </c>
      <c r="Y463" s="116" t="e">
        <f t="shared" si="247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8">G27</f>
        <v>10</v>
      </c>
      <c r="H464" s="121">
        <f t="shared" si="248"/>
        <v>10</v>
      </c>
      <c r="I464" s="121">
        <f t="shared" si="248"/>
        <v>10</v>
      </c>
      <c r="J464" s="121">
        <f t="shared" si="248"/>
        <v>10</v>
      </c>
      <c r="K464" s="121">
        <f t="shared" si="248"/>
        <v>10</v>
      </c>
      <c r="L464" s="121">
        <f t="shared" si="248"/>
        <v>10</v>
      </c>
      <c r="M464" s="121">
        <f t="shared" si="248"/>
        <v>10</v>
      </c>
      <c r="N464" s="121">
        <f t="shared" si="248"/>
        <v>10</v>
      </c>
      <c r="O464" s="121">
        <f t="shared" si="248"/>
        <v>10</v>
      </c>
      <c r="P464" s="122">
        <f>SUM(G464:O464)</f>
        <v>90</v>
      </c>
      <c r="Q464" s="123">
        <f t="shared" ref="Q464:Y464" si="249">Q27</f>
        <v>10</v>
      </c>
      <c r="R464" s="121">
        <f t="shared" si="249"/>
        <v>10</v>
      </c>
      <c r="S464" s="121">
        <f t="shared" si="249"/>
        <v>10</v>
      </c>
      <c r="T464" s="121">
        <f t="shared" si="249"/>
        <v>10</v>
      </c>
      <c r="U464" s="121">
        <f t="shared" si="249"/>
        <v>10</v>
      </c>
      <c r="V464" s="121">
        <f t="shared" si="249"/>
        <v>10</v>
      </c>
      <c r="W464" s="121">
        <f t="shared" si="249"/>
        <v>10</v>
      </c>
      <c r="X464" s="121">
        <f t="shared" si="249"/>
        <v>10</v>
      </c>
      <c r="Y464" s="124">
        <f t="shared" si="249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50">IF(H464-H461=-1,3+H463)+IF(H464-H461=0,2+H463)+IF(H464-H461=1,1+H463)+IF(H464-H461=2,H463)+IF(H464-H461=3,IF(H463-1&gt;0,H463-1,0))+IF(H464-H461=4,IF(H463-2&gt;0,H463-2,0))</f>
        <v>0</v>
      </c>
      <c r="I465" s="127">
        <f t="shared" si="250"/>
        <v>0</v>
      </c>
      <c r="J465" s="127">
        <f t="shared" si="250"/>
        <v>0</v>
      </c>
      <c r="K465" s="127">
        <f t="shared" si="250"/>
        <v>0</v>
      </c>
      <c r="L465" s="127">
        <f t="shared" si="250"/>
        <v>0</v>
      </c>
      <c r="M465" s="127">
        <f t="shared" si="250"/>
        <v>0</v>
      </c>
      <c r="N465" s="127">
        <f t="shared" si="250"/>
        <v>0</v>
      </c>
      <c r="O465" s="128">
        <f t="shared" si="250"/>
        <v>0</v>
      </c>
      <c r="P465" s="129">
        <f>SUM(G465:O465)</f>
        <v>0</v>
      </c>
      <c r="Q465" s="130">
        <f t="shared" ref="Q465:Y465" si="251">IF(Q464-Q461=-1,3+Q463)+IF(Q464-Q461=0,2+Q463)+IF(Q464-Q461=1,1+Q463)+IF(Q464-Q461=2,Q463)+IF(Q464-Q461=3,IF(Q463-1&gt;0,Q463-1,0))+IF(Q464-Q461=4,IF(Q463-2&gt;0,Q463-2,0))</f>
        <v>0</v>
      </c>
      <c r="R465" s="131">
        <f t="shared" si="251"/>
        <v>0</v>
      </c>
      <c r="S465" s="131">
        <f t="shared" si="251"/>
        <v>0</v>
      </c>
      <c r="T465" s="131">
        <f t="shared" si="251"/>
        <v>0</v>
      </c>
      <c r="U465" s="131">
        <f t="shared" si="251"/>
        <v>0</v>
      </c>
      <c r="V465" s="131">
        <f t="shared" si="251"/>
        <v>0</v>
      </c>
      <c r="W465" s="131">
        <f t="shared" si="251"/>
        <v>0</v>
      </c>
      <c r="X465" s="131">
        <f t="shared" si="251"/>
        <v>0</v>
      </c>
      <c r="Y465" s="128">
        <f t="shared" si="251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2">IF(G464-G461=-2,4)+IF(G464-G461=-1,3)+IF(G464-G461=0,2)+IF(G464-G461=1,1)+IF(G464-G461&gt;2,0)</f>
        <v>0</v>
      </c>
      <c r="H466" s="134">
        <f t="shared" si="252"/>
        <v>0</v>
      </c>
      <c r="I466" s="134">
        <f t="shared" si="252"/>
        <v>0</v>
      </c>
      <c r="J466" s="134">
        <f t="shared" si="252"/>
        <v>0</v>
      </c>
      <c r="K466" s="134">
        <f t="shared" si="252"/>
        <v>0</v>
      </c>
      <c r="L466" s="134">
        <f t="shared" si="252"/>
        <v>0</v>
      </c>
      <c r="M466" s="134">
        <f t="shared" si="252"/>
        <v>0</v>
      </c>
      <c r="N466" s="134">
        <f t="shared" si="252"/>
        <v>0</v>
      </c>
      <c r="O466" s="135">
        <f t="shared" si="252"/>
        <v>0</v>
      </c>
      <c r="P466" s="136">
        <f>SUM(G466:O466)</f>
        <v>0</v>
      </c>
      <c r="Q466" s="135">
        <f t="shared" ref="Q466:Y466" si="253">IF(Q464-Q461=-2,4)+IF(Q464-Q461=-1,3)+IF(Q464-Q461=0,2)+IF(Q464-Q461=1,1)+IF(Q464-Q461&gt;2,0)</f>
        <v>0</v>
      </c>
      <c r="R466" s="135">
        <f t="shared" si="253"/>
        <v>0</v>
      </c>
      <c r="S466" s="135">
        <f t="shared" si="253"/>
        <v>0</v>
      </c>
      <c r="T466" s="135">
        <f t="shared" si="253"/>
        <v>0</v>
      </c>
      <c r="U466" s="135">
        <f t="shared" si="253"/>
        <v>0</v>
      </c>
      <c r="V466" s="135">
        <f t="shared" si="253"/>
        <v>0</v>
      </c>
      <c r="W466" s="135">
        <f t="shared" si="253"/>
        <v>0</v>
      </c>
      <c r="X466" s="135">
        <f t="shared" si="253"/>
        <v>0</v>
      </c>
      <c r="Y466" s="135">
        <f t="shared" si="253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4">H464-H461</f>
        <v>6</v>
      </c>
      <c r="I467" s="24">
        <f t="shared" si="254"/>
        <v>5</v>
      </c>
      <c r="J467" s="24">
        <f t="shared" si="254"/>
        <v>6</v>
      </c>
      <c r="K467" s="24">
        <f t="shared" si="254"/>
        <v>7</v>
      </c>
      <c r="L467" s="24">
        <f t="shared" si="254"/>
        <v>6</v>
      </c>
      <c r="M467" s="24">
        <f t="shared" si="254"/>
        <v>6</v>
      </c>
      <c r="N467" s="24">
        <f t="shared" si="254"/>
        <v>7</v>
      </c>
      <c r="O467" s="15">
        <f t="shared" si="254"/>
        <v>5</v>
      </c>
      <c r="P467" s="15"/>
      <c r="Q467" s="15">
        <f t="shared" ref="Q467:Y467" si="255">Q464-Q461</f>
        <v>6</v>
      </c>
      <c r="R467" s="15">
        <f t="shared" si="255"/>
        <v>6</v>
      </c>
      <c r="S467" s="15">
        <f t="shared" si="255"/>
        <v>5</v>
      </c>
      <c r="T467" s="15">
        <f t="shared" si="255"/>
        <v>6</v>
      </c>
      <c r="U467" s="15">
        <f t="shared" si="255"/>
        <v>6</v>
      </c>
      <c r="V467" s="15">
        <f t="shared" si="255"/>
        <v>7</v>
      </c>
      <c r="W467" s="15">
        <f t="shared" si="255"/>
        <v>5</v>
      </c>
      <c r="X467" s="15">
        <f t="shared" si="255"/>
        <v>6</v>
      </c>
      <c r="Y467" s="15">
        <f t="shared" si="255"/>
        <v>7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45052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6">H$9</f>
        <v>4</v>
      </c>
      <c r="I484" s="103">
        <f t="shared" si="256"/>
        <v>5</v>
      </c>
      <c r="J484" s="103">
        <f t="shared" si="256"/>
        <v>4</v>
      </c>
      <c r="K484" s="103">
        <f t="shared" si="256"/>
        <v>3</v>
      </c>
      <c r="L484" s="103">
        <f t="shared" si="256"/>
        <v>4</v>
      </c>
      <c r="M484" s="103">
        <f t="shared" si="256"/>
        <v>4</v>
      </c>
      <c r="N484" s="103">
        <f t="shared" si="256"/>
        <v>3</v>
      </c>
      <c r="O484" s="103">
        <f t="shared" si="256"/>
        <v>5</v>
      </c>
      <c r="P484" s="104">
        <f>SUM(G484:O484)</f>
        <v>36</v>
      </c>
      <c r="Q484" s="103">
        <f t="shared" ref="Q484:Y484" si="257">Q$9</f>
        <v>4</v>
      </c>
      <c r="R484" s="105">
        <f t="shared" si="257"/>
        <v>4</v>
      </c>
      <c r="S484" s="105">
        <f t="shared" si="257"/>
        <v>5</v>
      </c>
      <c r="T484" s="105">
        <f t="shared" si="257"/>
        <v>4</v>
      </c>
      <c r="U484" s="105">
        <f t="shared" si="257"/>
        <v>4</v>
      </c>
      <c r="V484" s="105">
        <f t="shared" si="257"/>
        <v>3</v>
      </c>
      <c r="W484" s="105">
        <f t="shared" si="257"/>
        <v>5</v>
      </c>
      <c r="X484" s="105">
        <f t="shared" si="257"/>
        <v>4</v>
      </c>
      <c r="Y484" s="106">
        <f t="shared" si="257"/>
        <v>3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9</v>
      </c>
      <c r="H485" s="108">
        <f t="shared" ref="H485:O485" si="258">H$10</f>
        <v>13</v>
      </c>
      <c r="I485" s="108">
        <f t="shared" si="258"/>
        <v>5</v>
      </c>
      <c r="J485" s="108">
        <f t="shared" si="258"/>
        <v>7</v>
      </c>
      <c r="K485" s="108">
        <f t="shared" si="258"/>
        <v>17</v>
      </c>
      <c r="L485" s="108">
        <f t="shared" si="258"/>
        <v>3</v>
      </c>
      <c r="M485" s="108">
        <f t="shared" si="258"/>
        <v>1</v>
      </c>
      <c r="N485" s="108">
        <f t="shared" si="258"/>
        <v>15</v>
      </c>
      <c r="O485" s="109">
        <f t="shared" si="258"/>
        <v>11</v>
      </c>
      <c r="P485" s="110"/>
      <c r="Q485" s="111">
        <f t="shared" ref="Q485:Y485" si="259">Q$10</f>
        <v>8</v>
      </c>
      <c r="R485" s="112">
        <f t="shared" si="259"/>
        <v>4</v>
      </c>
      <c r="S485" s="112">
        <f t="shared" si="259"/>
        <v>18</v>
      </c>
      <c r="T485" s="112">
        <f t="shared" si="259"/>
        <v>2</v>
      </c>
      <c r="U485" s="112">
        <f t="shared" si="259"/>
        <v>16</v>
      </c>
      <c r="V485" s="112">
        <f t="shared" si="259"/>
        <v>12</v>
      </c>
      <c r="W485" s="112">
        <f t="shared" si="259"/>
        <v>10</v>
      </c>
      <c r="X485" s="112">
        <f t="shared" si="259"/>
        <v>6</v>
      </c>
      <c r="Y485" s="109">
        <f t="shared" si="259"/>
        <v>14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60">IF($Q481&lt;=18,IF(H485&lt;=$Q481,1,0),IF($Q481&lt;=36,IF(H485&lt;=($Q481-18),2,1),IF($Q481&lt;=54,IF(H485&lt;=($Q481-36),3,2),IF($Q481&gt;54,IF(H485&lt;=($Q481-54),4,3)))))</f>
        <v>#N/A</v>
      </c>
      <c r="I486" s="115" t="e">
        <f t="shared" si="260"/>
        <v>#N/A</v>
      </c>
      <c r="J486" s="115" t="e">
        <f t="shared" si="260"/>
        <v>#N/A</v>
      </c>
      <c r="K486" s="115" t="e">
        <f t="shared" si="260"/>
        <v>#N/A</v>
      </c>
      <c r="L486" s="115" t="e">
        <f t="shared" si="260"/>
        <v>#N/A</v>
      </c>
      <c r="M486" s="115" t="e">
        <f t="shared" si="260"/>
        <v>#N/A</v>
      </c>
      <c r="N486" s="115" t="e">
        <f t="shared" si="260"/>
        <v>#N/A</v>
      </c>
      <c r="O486" s="116" t="e">
        <f t="shared" si="260"/>
        <v>#N/A</v>
      </c>
      <c r="P486" s="117" t="e">
        <f>SUM(G486:O486)</f>
        <v>#N/A</v>
      </c>
      <c r="Q486" s="116" t="e">
        <f t="shared" ref="Q486:Y486" si="261">IF($Q481&lt;=18,IF(Q485&lt;=$Q481,1,0),IF($Q481&lt;=36,IF(Q485&lt;=($Q481-18),2,1),IF($Q481&lt;=54,IF(Q485&lt;=($Q481-36),3,2),IF($Q481&gt;54,IF(Q485&lt;=($Q481-54),4,3)))))</f>
        <v>#N/A</v>
      </c>
      <c r="R486" s="116" t="e">
        <f t="shared" si="261"/>
        <v>#N/A</v>
      </c>
      <c r="S486" s="116" t="e">
        <f t="shared" si="261"/>
        <v>#N/A</v>
      </c>
      <c r="T486" s="116" t="e">
        <f t="shared" si="261"/>
        <v>#N/A</v>
      </c>
      <c r="U486" s="116" t="e">
        <f t="shared" si="261"/>
        <v>#N/A</v>
      </c>
      <c r="V486" s="116" t="e">
        <f t="shared" si="261"/>
        <v>#N/A</v>
      </c>
      <c r="W486" s="116" t="e">
        <f t="shared" si="261"/>
        <v>#N/A</v>
      </c>
      <c r="X486" s="116" t="e">
        <f t="shared" si="261"/>
        <v>#N/A</v>
      </c>
      <c r="Y486" s="116" t="e">
        <f t="shared" si="261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2">G28</f>
        <v>10</v>
      </c>
      <c r="H487" s="121">
        <f t="shared" si="262"/>
        <v>10</v>
      </c>
      <c r="I487" s="121">
        <f t="shared" si="262"/>
        <v>10</v>
      </c>
      <c r="J487" s="121">
        <f t="shared" si="262"/>
        <v>10</v>
      </c>
      <c r="K487" s="121">
        <f t="shared" si="262"/>
        <v>10</v>
      </c>
      <c r="L487" s="121">
        <f t="shared" si="262"/>
        <v>10</v>
      </c>
      <c r="M487" s="121">
        <f t="shared" si="262"/>
        <v>10</v>
      </c>
      <c r="N487" s="121">
        <f t="shared" si="262"/>
        <v>10</v>
      </c>
      <c r="O487" s="121">
        <f t="shared" si="262"/>
        <v>10</v>
      </c>
      <c r="P487" s="122">
        <f>SUM(G487:O487)</f>
        <v>90</v>
      </c>
      <c r="Q487" s="123">
        <f t="shared" ref="Q487:Y487" si="263">Q28</f>
        <v>10</v>
      </c>
      <c r="R487" s="121">
        <f t="shared" si="263"/>
        <v>10</v>
      </c>
      <c r="S487" s="121">
        <f t="shared" si="263"/>
        <v>10</v>
      </c>
      <c r="T487" s="121">
        <f t="shared" si="263"/>
        <v>10</v>
      </c>
      <c r="U487" s="121">
        <f t="shared" si="263"/>
        <v>10</v>
      </c>
      <c r="V487" s="121">
        <f t="shared" si="263"/>
        <v>10</v>
      </c>
      <c r="W487" s="121">
        <f t="shared" si="263"/>
        <v>10</v>
      </c>
      <c r="X487" s="121">
        <f t="shared" si="263"/>
        <v>10</v>
      </c>
      <c r="Y487" s="124">
        <f t="shared" si="263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4">IF(H487-H484=-1,3+H486)+IF(H487-H484=0,2+H486)+IF(H487-H484=1,1+H486)+IF(H487-H484=2,H486)+IF(H487-H484=3,IF(H486-1&gt;0,H486-1,0))+IF(H487-H484=4,IF(H486-2&gt;0,H486-2,0))</f>
        <v>0</v>
      </c>
      <c r="I488" s="127">
        <f t="shared" si="264"/>
        <v>0</v>
      </c>
      <c r="J488" s="127">
        <f t="shared" si="264"/>
        <v>0</v>
      </c>
      <c r="K488" s="127">
        <f t="shared" si="264"/>
        <v>0</v>
      </c>
      <c r="L488" s="127">
        <f t="shared" si="264"/>
        <v>0</v>
      </c>
      <c r="M488" s="127">
        <f t="shared" si="264"/>
        <v>0</v>
      </c>
      <c r="N488" s="127">
        <f t="shared" si="264"/>
        <v>0</v>
      </c>
      <c r="O488" s="128">
        <f t="shared" si="264"/>
        <v>0</v>
      </c>
      <c r="P488" s="129">
        <f>SUM(G488:O488)</f>
        <v>0</v>
      </c>
      <c r="Q488" s="130">
        <f t="shared" ref="Q488:Y488" si="265">IF(Q487-Q484=-1,3+Q486)+IF(Q487-Q484=0,2+Q486)+IF(Q487-Q484=1,1+Q486)+IF(Q487-Q484=2,Q486)+IF(Q487-Q484=3,IF(Q486-1&gt;0,Q486-1,0))+IF(Q487-Q484=4,IF(Q486-2&gt;0,Q486-2,0))</f>
        <v>0</v>
      </c>
      <c r="R488" s="131">
        <f t="shared" si="265"/>
        <v>0</v>
      </c>
      <c r="S488" s="131">
        <f t="shared" si="265"/>
        <v>0</v>
      </c>
      <c r="T488" s="131">
        <f t="shared" si="265"/>
        <v>0</v>
      </c>
      <c r="U488" s="131">
        <f t="shared" si="265"/>
        <v>0</v>
      </c>
      <c r="V488" s="131">
        <f t="shared" si="265"/>
        <v>0</v>
      </c>
      <c r="W488" s="131">
        <f t="shared" si="265"/>
        <v>0</v>
      </c>
      <c r="X488" s="131">
        <f t="shared" si="265"/>
        <v>0</v>
      </c>
      <c r="Y488" s="128">
        <f t="shared" si="265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6">IF(G487-G484=-2,4)+IF(G487-G484=-1,3)+IF(G487-G484=0,2)+IF(G487-G484=1,1)+IF(G487-G484&gt;2,0)</f>
        <v>0</v>
      </c>
      <c r="H489" s="134">
        <f t="shared" si="266"/>
        <v>0</v>
      </c>
      <c r="I489" s="134">
        <f t="shared" si="266"/>
        <v>0</v>
      </c>
      <c r="J489" s="134">
        <f t="shared" si="266"/>
        <v>0</v>
      </c>
      <c r="K489" s="134">
        <f t="shared" si="266"/>
        <v>0</v>
      </c>
      <c r="L489" s="134">
        <f t="shared" si="266"/>
        <v>0</v>
      </c>
      <c r="M489" s="134">
        <f t="shared" si="266"/>
        <v>0</v>
      </c>
      <c r="N489" s="134">
        <f t="shared" si="266"/>
        <v>0</v>
      </c>
      <c r="O489" s="135">
        <f t="shared" si="266"/>
        <v>0</v>
      </c>
      <c r="P489" s="136">
        <f>SUM(G489:O489)</f>
        <v>0</v>
      </c>
      <c r="Q489" s="135">
        <f t="shared" ref="Q489:Y489" si="267">IF(Q487-Q484=-2,4)+IF(Q487-Q484=-1,3)+IF(Q487-Q484=0,2)+IF(Q487-Q484=1,1)+IF(Q487-Q484&gt;2,0)</f>
        <v>0</v>
      </c>
      <c r="R489" s="135">
        <f t="shared" si="267"/>
        <v>0</v>
      </c>
      <c r="S489" s="135">
        <f t="shared" si="267"/>
        <v>0</v>
      </c>
      <c r="T489" s="135">
        <f t="shared" si="267"/>
        <v>0</v>
      </c>
      <c r="U489" s="135">
        <f t="shared" si="267"/>
        <v>0</v>
      </c>
      <c r="V489" s="135">
        <f t="shared" si="267"/>
        <v>0</v>
      </c>
      <c r="W489" s="135">
        <f t="shared" si="267"/>
        <v>0</v>
      </c>
      <c r="X489" s="135">
        <f t="shared" si="267"/>
        <v>0</v>
      </c>
      <c r="Y489" s="135">
        <f t="shared" si="267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8">H487-H484</f>
        <v>6</v>
      </c>
      <c r="I490" s="24">
        <f t="shared" si="268"/>
        <v>5</v>
      </c>
      <c r="J490" s="24">
        <f t="shared" si="268"/>
        <v>6</v>
      </c>
      <c r="K490" s="24">
        <f t="shared" si="268"/>
        <v>7</v>
      </c>
      <c r="L490" s="24">
        <f t="shared" si="268"/>
        <v>6</v>
      </c>
      <c r="M490" s="24">
        <f t="shared" si="268"/>
        <v>6</v>
      </c>
      <c r="N490" s="24">
        <f t="shared" si="268"/>
        <v>7</v>
      </c>
      <c r="O490" s="15">
        <f t="shared" si="268"/>
        <v>5</v>
      </c>
      <c r="P490" s="15"/>
      <c r="Q490" s="15">
        <f t="shared" ref="Q490:Y490" si="269">Q487-Q484</f>
        <v>6</v>
      </c>
      <c r="R490" s="15">
        <f t="shared" si="269"/>
        <v>6</v>
      </c>
      <c r="S490" s="15">
        <f t="shared" si="269"/>
        <v>5</v>
      </c>
      <c r="T490" s="15">
        <f t="shared" si="269"/>
        <v>6</v>
      </c>
      <c r="U490" s="15">
        <f t="shared" si="269"/>
        <v>6</v>
      </c>
      <c r="V490" s="15">
        <f t="shared" si="269"/>
        <v>7</v>
      </c>
      <c r="W490" s="15">
        <f t="shared" si="269"/>
        <v>5</v>
      </c>
      <c r="X490" s="15">
        <f t="shared" si="269"/>
        <v>6</v>
      </c>
      <c r="Y490" s="15">
        <f t="shared" si="269"/>
        <v>7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45052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70">H$9</f>
        <v>4</v>
      </c>
      <c r="I507" s="103">
        <f t="shared" si="270"/>
        <v>5</v>
      </c>
      <c r="J507" s="103">
        <f t="shared" si="270"/>
        <v>4</v>
      </c>
      <c r="K507" s="103">
        <f t="shared" si="270"/>
        <v>3</v>
      </c>
      <c r="L507" s="103">
        <f t="shared" si="270"/>
        <v>4</v>
      </c>
      <c r="M507" s="103">
        <f t="shared" si="270"/>
        <v>4</v>
      </c>
      <c r="N507" s="103">
        <f t="shared" si="270"/>
        <v>3</v>
      </c>
      <c r="O507" s="103">
        <f t="shared" si="270"/>
        <v>5</v>
      </c>
      <c r="P507" s="104">
        <f>SUM(G507:O507)</f>
        <v>36</v>
      </c>
      <c r="Q507" s="103">
        <f t="shared" ref="Q507:Y507" si="271">Q$9</f>
        <v>4</v>
      </c>
      <c r="R507" s="105">
        <f t="shared" si="271"/>
        <v>4</v>
      </c>
      <c r="S507" s="105">
        <f t="shared" si="271"/>
        <v>5</v>
      </c>
      <c r="T507" s="105">
        <f t="shared" si="271"/>
        <v>4</v>
      </c>
      <c r="U507" s="105">
        <f t="shared" si="271"/>
        <v>4</v>
      </c>
      <c r="V507" s="105">
        <f t="shared" si="271"/>
        <v>3</v>
      </c>
      <c r="W507" s="105">
        <f t="shared" si="271"/>
        <v>5</v>
      </c>
      <c r="X507" s="105">
        <f t="shared" si="271"/>
        <v>4</v>
      </c>
      <c r="Y507" s="106">
        <f t="shared" si="271"/>
        <v>3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9</v>
      </c>
      <c r="H508" s="108">
        <f t="shared" ref="H508:O508" si="272">H$10</f>
        <v>13</v>
      </c>
      <c r="I508" s="108">
        <f t="shared" si="272"/>
        <v>5</v>
      </c>
      <c r="J508" s="108">
        <f t="shared" si="272"/>
        <v>7</v>
      </c>
      <c r="K508" s="108">
        <f t="shared" si="272"/>
        <v>17</v>
      </c>
      <c r="L508" s="108">
        <f t="shared" si="272"/>
        <v>3</v>
      </c>
      <c r="M508" s="108">
        <f t="shared" si="272"/>
        <v>1</v>
      </c>
      <c r="N508" s="108">
        <f t="shared" si="272"/>
        <v>15</v>
      </c>
      <c r="O508" s="109">
        <f t="shared" si="272"/>
        <v>11</v>
      </c>
      <c r="P508" s="110"/>
      <c r="Q508" s="111">
        <f t="shared" ref="Q508:Y508" si="273">Q$10</f>
        <v>8</v>
      </c>
      <c r="R508" s="112">
        <f t="shared" si="273"/>
        <v>4</v>
      </c>
      <c r="S508" s="112">
        <f t="shared" si="273"/>
        <v>18</v>
      </c>
      <c r="T508" s="112">
        <f t="shared" si="273"/>
        <v>2</v>
      </c>
      <c r="U508" s="112">
        <f t="shared" si="273"/>
        <v>16</v>
      </c>
      <c r="V508" s="112">
        <f t="shared" si="273"/>
        <v>12</v>
      </c>
      <c r="W508" s="112">
        <f t="shared" si="273"/>
        <v>10</v>
      </c>
      <c r="X508" s="112">
        <f t="shared" si="273"/>
        <v>6</v>
      </c>
      <c r="Y508" s="109">
        <f t="shared" si="273"/>
        <v>14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4">IF($Q504&lt;=18,IF(H508&lt;=$Q504,1,0),IF($Q504&lt;=36,IF(H508&lt;=($Q504-18),2,1),IF($Q504&lt;=54,IF(H508&lt;=($Q504-36),3,2),IF($Q504&gt;54,IF(H508&lt;=($Q504-54),4,3)))))</f>
        <v>#N/A</v>
      </c>
      <c r="I509" s="115" t="e">
        <f t="shared" si="274"/>
        <v>#N/A</v>
      </c>
      <c r="J509" s="115" t="e">
        <f t="shared" si="274"/>
        <v>#N/A</v>
      </c>
      <c r="K509" s="115" t="e">
        <f t="shared" si="274"/>
        <v>#N/A</v>
      </c>
      <c r="L509" s="115" t="e">
        <f t="shared" si="274"/>
        <v>#N/A</v>
      </c>
      <c r="M509" s="115" t="e">
        <f t="shared" si="274"/>
        <v>#N/A</v>
      </c>
      <c r="N509" s="115" t="e">
        <f t="shared" si="274"/>
        <v>#N/A</v>
      </c>
      <c r="O509" s="116" t="e">
        <f t="shared" si="274"/>
        <v>#N/A</v>
      </c>
      <c r="P509" s="117" t="e">
        <f>SUM(G509:O509)</f>
        <v>#N/A</v>
      </c>
      <c r="Q509" s="116" t="e">
        <f t="shared" ref="Q509:Y509" si="275">IF($Q504&lt;=18,IF(Q508&lt;=$Q504,1,0),IF($Q504&lt;=36,IF(Q508&lt;=($Q504-18),2,1),IF($Q504&lt;=54,IF(Q508&lt;=($Q504-36),3,2),IF($Q504&gt;54,IF(Q508&lt;=($Q504-54),4,3)))))</f>
        <v>#N/A</v>
      </c>
      <c r="R509" s="116" t="e">
        <f t="shared" si="275"/>
        <v>#N/A</v>
      </c>
      <c r="S509" s="116" t="e">
        <f t="shared" si="275"/>
        <v>#N/A</v>
      </c>
      <c r="T509" s="116" t="e">
        <f t="shared" si="275"/>
        <v>#N/A</v>
      </c>
      <c r="U509" s="116" t="e">
        <f t="shared" si="275"/>
        <v>#N/A</v>
      </c>
      <c r="V509" s="116" t="e">
        <f t="shared" si="275"/>
        <v>#N/A</v>
      </c>
      <c r="W509" s="116" t="e">
        <f t="shared" si="275"/>
        <v>#N/A</v>
      </c>
      <c r="X509" s="116" t="e">
        <f t="shared" si="275"/>
        <v>#N/A</v>
      </c>
      <c r="Y509" s="116" t="e">
        <f t="shared" si="275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6">G29</f>
        <v>10</v>
      </c>
      <c r="H510" s="121">
        <f t="shared" si="276"/>
        <v>10</v>
      </c>
      <c r="I510" s="121">
        <f t="shared" si="276"/>
        <v>10</v>
      </c>
      <c r="J510" s="121">
        <f t="shared" si="276"/>
        <v>10</v>
      </c>
      <c r="K510" s="121">
        <f t="shared" si="276"/>
        <v>10</v>
      </c>
      <c r="L510" s="121">
        <f t="shared" si="276"/>
        <v>10</v>
      </c>
      <c r="M510" s="121">
        <f t="shared" si="276"/>
        <v>10</v>
      </c>
      <c r="N510" s="121">
        <f t="shared" si="276"/>
        <v>10</v>
      </c>
      <c r="O510" s="121">
        <f t="shared" si="276"/>
        <v>10</v>
      </c>
      <c r="P510" s="122">
        <f>SUM(G510:O510)</f>
        <v>90</v>
      </c>
      <c r="Q510" s="123">
        <f t="shared" ref="Q510:Y510" si="277">Q29</f>
        <v>10</v>
      </c>
      <c r="R510" s="121">
        <f t="shared" si="277"/>
        <v>10</v>
      </c>
      <c r="S510" s="121">
        <f t="shared" si="277"/>
        <v>10</v>
      </c>
      <c r="T510" s="121">
        <f t="shared" si="277"/>
        <v>10</v>
      </c>
      <c r="U510" s="121">
        <f t="shared" si="277"/>
        <v>10</v>
      </c>
      <c r="V510" s="121">
        <f t="shared" si="277"/>
        <v>10</v>
      </c>
      <c r="W510" s="121">
        <f t="shared" si="277"/>
        <v>10</v>
      </c>
      <c r="X510" s="121">
        <f t="shared" si="277"/>
        <v>10</v>
      </c>
      <c r="Y510" s="124">
        <f t="shared" si="277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8">IF(H510-H507=-1,3+H509)+IF(H510-H507=0,2+H509)+IF(H510-H507=1,1+H509)+IF(H510-H507=2,H509)+IF(H510-H507=3,IF(H509-1&gt;0,H509-1,0))+IF(H510-H507=4,IF(H509-2&gt;0,H509-2,0))</f>
        <v>0</v>
      </c>
      <c r="I511" s="127">
        <f t="shared" si="278"/>
        <v>0</v>
      </c>
      <c r="J511" s="127">
        <f t="shared" si="278"/>
        <v>0</v>
      </c>
      <c r="K511" s="127">
        <f t="shared" si="278"/>
        <v>0</v>
      </c>
      <c r="L511" s="127">
        <f t="shared" si="278"/>
        <v>0</v>
      </c>
      <c r="M511" s="127">
        <f t="shared" si="278"/>
        <v>0</v>
      </c>
      <c r="N511" s="127">
        <f t="shared" si="278"/>
        <v>0</v>
      </c>
      <c r="O511" s="128">
        <f t="shared" si="278"/>
        <v>0</v>
      </c>
      <c r="P511" s="129">
        <f>SUM(G511:O511)</f>
        <v>0</v>
      </c>
      <c r="Q511" s="130">
        <f t="shared" ref="Q511:Y511" si="279">IF(Q510-Q507=-1,3+Q509)+IF(Q510-Q507=0,2+Q509)+IF(Q510-Q507=1,1+Q509)+IF(Q510-Q507=2,Q509)+IF(Q510-Q507=3,IF(Q509-1&gt;0,Q509-1,0))+IF(Q510-Q507=4,IF(Q509-2&gt;0,Q509-2,0))</f>
        <v>0</v>
      </c>
      <c r="R511" s="131">
        <f t="shared" si="279"/>
        <v>0</v>
      </c>
      <c r="S511" s="131">
        <f t="shared" si="279"/>
        <v>0</v>
      </c>
      <c r="T511" s="131">
        <f t="shared" si="279"/>
        <v>0</v>
      </c>
      <c r="U511" s="131">
        <f t="shared" si="279"/>
        <v>0</v>
      </c>
      <c r="V511" s="131">
        <f t="shared" si="279"/>
        <v>0</v>
      </c>
      <c r="W511" s="131">
        <f t="shared" si="279"/>
        <v>0</v>
      </c>
      <c r="X511" s="131">
        <f t="shared" si="279"/>
        <v>0</v>
      </c>
      <c r="Y511" s="128">
        <f t="shared" si="279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80">IF(G510-G507=-2,4)+IF(G510-G507=-1,3)+IF(G510-G507=0,2)+IF(G510-G507=1,1)+IF(G510-G507&gt;2,0)</f>
        <v>0</v>
      </c>
      <c r="H512" s="134">
        <f t="shared" si="280"/>
        <v>0</v>
      </c>
      <c r="I512" s="134">
        <f t="shared" si="280"/>
        <v>0</v>
      </c>
      <c r="J512" s="134">
        <f t="shared" si="280"/>
        <v>0</v>
      </c>
      <c r="K512" s="134">
        <f t="shared" si="280"/>
        <v>0</v>
      </c>
      <c r="L512" s="134">
        <f t="shared" si="280"/>
        <v>0</v>
      </c>
      <c r="M512" s="134">
        <f t="shared" si="280"/>
        <v>0</v>
      </c>
      <c r="N512" s="134">
        <f t="shared" si="280"/>
        <v>0</v>
      </c>
      <c r="O512" s="135">
        <f t="shared" si="280"/>
        <v>0</v>
      </c>
      <c r="P512" s="136">
        <f>SUM(G512:O512)</f>
        <v>0</v>
      </c>
      <c r="Q512" s="135">
        <f t="shared" ref="Q512:Y512" si="281">IF(Q510-Q507=-2,4)+IF(Q510-Q507=-1,3)+IF(Q510-Q507=0,2)+IF(Q510-Q507=1,1)+IF(Q510-Q507&gt;2,0)</f>
        <v>0</v>
      </c>
      <c r="R512" s="135">
        <f t="shared" si="281"/>
        <v>0</v>
      </c>
      <c r="S512" s="135">
        <f t="shared" si="281"/>
        <v>0</v>
      </c>
      <c r="T512" s="135">
        <f t="shared" si="281"/>
        <v>0</v>
      </c>
      <c r="U512" s="135">
        <f t="shared" si="281"/>
        <v>0</v>
      </c>
      <c r="V512" s="135">
        <f t="shared" si="281"/>
        <v>0</v>
      </c>
      <c r="W512" s="135">
        <f t="shared" si="281"/>
        <v>0</v>
      </c>
      <c r="X512" s="135">
        <f t="shared" si="281"/>
        <v>0</v>
      </c>
      <c r="Y512" s="135">
        <f t="shared" si="281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2">H510-H507</f>
        <v>6</v>
      </c>
      <c r="I513" s="24">
        <f t="shared" si="282"/>
        <v>5</v>
      </c>
      <c r="J513" s="24">
        <f t="shared" si="282"/>
        <v>6</v>
      </c>
      <c r="K513" s="24">
        <f t="shared" si="282"/>
        <v>7</v>
      </c>
      <c r="L513" s="24">
        <f t="shared" si="282"/>
        <v>6</v>
      </c>
      <c r="M513" s="24">
        <f t="shared" si="282"/>
        <v>6</v>
      </c>
      <c r="N513" s="24">
        <f t="shared" si="282"/>
        <v>7</v>
      </c>
      <c r="O513" s="15">
        <f t="shared" si="282"/>
        <v>5</v>
      </c>
      <c r="P513" s="15"/>
      <c r="Q513" s="15">
        <f t="shared" ref="Q513:Y513" si="283">Q510-Q507</f>
        <v>6</v>
      </c>
      <c r="R513" s="15">
        <f t="shared" si="283"/>
        <v>6</v>
      </c>
      <c r="S513" s="15">
        <f t="shared" si="283"/>
        <v>5</v>
      </c>
      <c r="T513" s="15">
        <f t="shared" si="283"/>
        <v>6</v>
      </c>
      <c r="U513" s="15">
        <f t="shared" si="283"/>
        <v>6</v>
      </c>
      <c r="V513" s="15">
        <f t="shared" si="283"/>
        <v>7</v>
      </c>
      <c r="W513" s="15">
        <f t="shared" si="283"/>
        <v>5</v>
      </c>
      <c r="X513" s="15">
        <f t="shared" si="283"/>
        <v>6</v>
      </c>
      <c r="Y513" s="15">
        <f t="shared" si="283"/>
        <v>7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45052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4">H$9</f>
        <v>4</v>
      </c>
      <c r="I530" s="103">
        <f t="shared" si="284"/>
        <v>5</v>
      </c>
      <c r="J530" s="103">
        <f t="shared" si="284"/>
        <v>4</v>
      </c>
      <c r="K530" s="103">
        <f t="shared" si="284"/>
        <v>3</v>
      </c>
      <c r="L530" s="103">
        <f t="shared" si="284"/>
        <v>4</v>
      </c>
      <c r="M530" s="103">
        <f t="shared" si="284"/>
        <v>4</v>
      </c>
      <c r="N530" s="103">
        <f t="shared" si="284"/>
        <v>3</v>
      </c>
      <c r="O530" s="103">
        <f t="shared" si="284"/>
        <v>5</v>
      </c>
      <c r="P530" s="104">
        <f>SUM(G530:O530)</f>
        <v>36</v>
      </c>
      <c r="Q530" s="103">
        <f t="shared" ref="Q530:Y530" si="285">Q$9</f>
        <v>4</v>
      </c>
      <c r="R530" s="105">
        <f t="shared" si="285"/>
        <v>4</v>
      </c>
      <c r="S530" s="105">
        <f t="shared" si="285"/>
        <v>5</v>
      </c>
      <c r="T530" s="105">
        <f t="shared" si="285"/>
        <v>4</v>
      </c>
      <c r="U530" s="105">
        <f t="shared" si="285"/>
        <v>4</v>
      </c>
      <c r="V530" s="105">
        <f t="shared" si="285"/>
        <v>3</v>
      </c>
      <c r="W530" s="105">
        <f t="shared" si="285"/>
        <v>5</v>
      </c>
      <c r="X530" s="105">
        <f t="shared" si="285"/>
        <v>4</v>
      </c>
      <c r="Y530" s="106">
        <f t="shared" si="285"/>
        <v>3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9</v>
      </c>
      <c r="H531" s="108">
        <f t="shared" ref="H531:O531" si="286">H$10</f>
        <v>13</v>
      </c>
      <c r="I531" s="108">
        <f t="shared" si="286"/>
        <v>5</v>
      </c>
      <c r="J531" s="108">
        <f t="shared" si="286"/>
        <v>7</v>
      </c>
      <c r="K531" s="108">
        <f t="shared" si="286"/>
        <v>17</v>
      </c>
      <c r="L531" s="108">
        <f t="shared" si="286"/>
        <v>3</v>
      </c>
      <c r="M531" s="108">
        <f t="shared" si="286"/>
        <v>1</v>
      </c>
      <c r="N531" s="108">
        <f t="shared" si="286"/>
        <v>15</v>
      </c>
      <c r="O531" s="109">
        <f t="shared" si="286"/>
        <v>11</v>
      </c>
      <c r="P531" s="110"/>
      <c r="Q531" s="111">
        <f t="shared" ref="Q531:Y531" si="287">Q$10</f>
        <v>8</v>
      </c>
      <c r="R531" s="112">
        <f t="shared" si="287"/>
        <v>4</v>
      </c>
      <c r="S531" s="112">
        <f t="shared" si="287"/>
        <v>18</v>
      </c>
      <c r="T531" s="112">
        <f t="shared" si="287"/>
        <v>2</v>
      </c>
      <c r="U531" s="112">
        <f t="shared" si="287"/>
        <v>16</v>
      </c>
      <c r="V531" s="112">
        <f t="shared" si="287"/>
        <v>12</v>
      </c>
      <c r="W531" s="112">
        <f t="shared" si="287"/>
        <v>10</v>
      </c>
      <c r="X531" s="112">
        <f t="shared" si="287"/>
        <v>6</v>
      </c>
      <c r="Y531" s="109">
        <f t="shared" si="287"/>
        <v>14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8">IF($Q527&lt;=18,IF(H531&lt;=$Q527,1,0),IF($Q527&lt;=36,IF(H531&lt;=($Q527-18),2,1),IF($Q527&lt;=54,IF(H531&lt;=($Q527-36),3,2),IF($Q527&gt;54,IF(H531&lt;=($Q527-54),4,3)))))</f>
        <v>#N/A</v>
      </c>
      <c r="I532" s="115" t="e">
        <f t="shared" si="288"/>
        <v>#N/A</v>
      </c>
      <c r="J532" s="115" t="e">
        <f t="shared" si="288"/>
        <v>#N/A</v>
      </c>
      <c r="K532" s="115" t="e">
        <f t="shared" si="288"/>
        <v>#N/A</v>
      </c>
      <c r="L532" s="115" t="e">
        <f t="shared" si="288"/>
        <v>#N/A</v>
      </c>
      <c r="M532" s="115" t="e">
        <f t="shared" si="288"/>
        <v>#N/A</v>
      </c>
      <c r="N532" s="115" t="e">
        <f t="shared" si="288"/>
        <v>#N/A</v>
      </c>
      <c r="O532" s="116" t="e">
        <f t="shared" si="288"/>
        <v>#N/A</v>
      </c>
      <c r="P532" s="117" t="e">
        <f>SUM(G532:O532)</f>
        <v>#N/A</v>
      </c>
      <c r="Q532" s="116" t="e">
        <f t="shared" ref="Q532:Y532" si="289">IF($Q527&lt;=18,IF(Q531&lt;=$Q527,1,0),IF($Q527&lt;=36,IF(Q531&lt;=($Q527-18),2,1),IF($Q527&lt;=54,IF(Q531&lt;=($Q527-36),3,2),IF($Q527&gt;54,IF(Q531&lt;=($Q527-54),4,3)))))</f>
        <v>#N/A</v>
      </c>
      <c r="R532" s="116" t="e">
        <f t="shared" si="289"/>
        <v>#N/A</v>
      </c>
      <c r="S532" s="116" t="e">
        <f t="shared" si="289"/>
        <v>#N/A</v>
      </c>
      <c r="T532" s="116" t="e">
        <f t="shared" si="289"/>
        <v>#N/A</v>
      </c>
      <c r="U532" s="116" t="e">
        <f t="shared" si="289"/>
        <v>#N/A</v>
      </c>
      <c r="V532" s="116" t="e">
        <f t="shared" si="289"/>
        <v>#N/A</v>
      </c>
      <c r="W532" s="116" t="e">
        <f t="shared" si="289"/>
        <v>#N/A</v>
      </c>
      <c r="X532" s="116" t="e">
        <f t="shared" si="289"/>
        <v>#N/A</v>
      </c>
      <c r="Y532" s="116" t="e">
        <f t="shared" si="289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90">G30</f>
        <v>10</v>
      </c>
      <c r="H533" s="121">
        <f t="shared" si="290"/>
        <v>10</v>
      </c>
      <c r="I533" s="121">
        <f t="shared" si="290"/>
        <v>10</v>
      </c>
      <c r="J533" s="121">
        <f t="shared" si="290"/>
        <v>10</v>
      </c>
      <c r="K533" s="121">
        <f t="shared" si="290"/>
        <v>10</v>
      </c>
      <c r="L533" s="121">
        <f t="shared" si="290"/>
        <v>10</v>
      </c>
      <c r="M533" s="121">
        <f t="shared" si="290"/>
        <v>10</v>
      </c>
      <c r="N533" s="121">
        <f t="shared" si="290"/>
        <v>10</v>
      </c>
      <c r="O533" s="121">
        <f t="shared" si="290"/>
        <v>10</v>
      </c>
      <c r="P533" s="122">
        <f>SUM(G533:O533)</f>
        <v>90</v>
      </c>
      <c r="Q533" s="123">
        <f t="shared" ref="Q533:Y533" si="291">Q30</f>
        <v>10</v>
      </c>
      <c r="R533" s="121">
        <f t="shared" si="291"/>
        <v>10</v>
      </c>
      <c r="S533" s="121">
        <f t="shared" si="291"/>
        <v>10</v>
      </c>
      <c r="T533" s="121">
        <f t="shared" si="291"/>
        <v>10</v>
      </c>
      <c r="U533" s="121">
        <f t="shared" si="291"/>
        <v>10</v>
      </c>
      <c r="V533" s="121">
        <f t="shared" si="291"/>
        <v>10</v>
      </c>
      <c r="W533" s="121">
        <f t="shared" si="291"/>
        <v>10</v>
      </c>
      <c r="X533" s="121">
        <f t="shared" si="291"/>
        <v>10</v>
      </c>
      <c r="Y533" s="124">
        <f t="shared" si="291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2">IF(H533-H530=-1,3+H532)+IF(H533-H530=0,2+H532)+IF(H533-H530=1,1+H532)+IF(H533-H530=2,H532)+IF(H533-H530=3,IF(H532-1&gt;0,H532-1,0))+IF(H533-H530=4,IF(H532-2&gt;0,H532-2,0))</f>
        <v>0</v>
      </c>
      <c r="I534" s="127">
        <f t="shared" si="292"/>
        <v>0</v>
      </c>
      <c r="J534" s="127">
        <f t="shared" si="292"/>
        <v>0</v>
      </c>
      <c r="K534" s="127">
        <f t="shared" si="292"/>
        <v>0</v>
      </c>
      <c r="L534" s="127">
        <f t="shared" si="292"/>
        <v>0</v>
      </c>
      <c r="M534" s="127">
        <f t="shared" si="292"/>
        <v>0</v>
      </c>
      <c r="N534" s="127">
        <f t="shared" si="292"/>
        <v>0</v>
      </c>
      <c r="O534" s="128">
        <f t="shared" si="292"/>
        <v>0</v>
      </c>
      <c r="P534" s="129">
        <f>SUM(G534:O534)</f>
        <v>0</v>
      </c>
      <c r="Q534" s="130">
        <f t="shared" ref="Q534:Y534" si="293">IF(Q533-Q530=-1,3+Q532)+IF(Q533-Q530=0,2+Q532)+IF(Q533-Q530=1,1+Q532)+IF(Q533-Q530=2,Q532)+IF(Q533-Q530=3,IF(Q532-1&gt;0,Q532-1,0))+IF(Q533-Q530=4,IF(Q532-2&gt;0,Q532-2,0))</f>
        <v>0</v>
      </c>
      <c r="R534" s="131">
        <f t="shared" si="293"/>
        <v>0</v>
      </c>
      <c r="S534" s="131">
        <f t="shared" si="293"/>
        <v>0</v>
      </c>
      <c r="T534" s="131">
        <f t="shared" si="293"/>
        <v>0</v>
      </c>
      <c r="U534" s="131">
        <f t="shared" si="293"/>
        <v>0</v>
      </c>
      <c r="V534" s="131">
        <f t="shared" si="293"/>
        <v>0</v>
      </c>
      <c r="W534" s="131">
        <f t="shared" si="293"/>
        <v>0</v>
      </c>
      <c r="X534" s="131">
        <f t="shared" si="293"/>
        <v>0</v>
      </c>
      <c r="Y534" s="128">
        <f t="shared" si="293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4">IF(G533-G530=-2,4)+IF(G533-G530=-1,3)+IF(G533-G530=0,2)+IF(G533-G530=1,1)+IF(G533-G530&gt;2,0)</f>
        <v>0</v>
      </c>
      <c r="H535" s="134">
        <f t="shared" si="294"/>
        <v>0</v>
      </c>
      <c r="I535" s="134">
        <f t="shared" si="294"/>
        <v>0</v>
      </c>
      <c r="J535" s="134">
        <f t="shared" si="294"/>
        <v>0</v>
      </c>
      <c r="K535" s="134">
        <f t="shared" si="294"/>
        <v>0</v>
      </c>
      <c r="L535" s="134">
        <f t="shared" si="294"/>
        <v>0</v>
      </c>
      <c r="M535" s="134">
        <f t="shared" si="294"/>
        <v>0</v>
      </c>
      <c r="N535" s="134">
        <f t="shared" si="294"/>
        <v>0</v>
      </c>
      <c r="O535" s="135">
        <f t="shared" si="294"/>
        <v>0</v>
      </c>
      <c r="P535" s="136">
        <f>SUM(G535:O535)</f>
        <v>0</v>
      </c>
      <c r="Q535" s="135">
        <f t="shared" ref="Q535:Y535" si="295">IF(Q533-Q530=-2,4)+IF(Q533-Q530=-1,3)+IF(Q533-Q530=0,2)+IF(Q533-Q530=1,1)+IF(Q533-Q530&gt;2,0)</f>
        <v>0</v>
      </c>
      <c r="R535" s="135">
        <f t="shared" si="295"/>
        <v>0</v>
      </c>
      <c r="S535" s="135">
        <f t="shared" si="295"/>
        <v>0</v>
      </c>
      <c r="T535" s="135">
        <f t="shared" si="295"/>
        <v>0</v>
      </c>
      <c r="U535" s="135">
        <f t="shared" si="295"/>
        <v>0</v>
      </c>
      <c r="V535" s="135">
        <f t="shared" si="295"/>
        <v>0</v>
      </c>
      <c r="W535" s="135">
        <f t="shared" si="295"/>
        <v>0</v>
      </c>
      <c r="X535" s="135">
        <f t="shared" si="295"/>
        <v>0</v>
      </c>
      <c r="Y535" s="135">
        <f t="shared" si="295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6">H533-H530</f>
        <v>6</v>
      </c>
      <c r="I536" s="24">
        <f t="shared" si="296"/>
        <v>5</v>
      </c>
      <c r="J536" s="24">
        <f t="shared" si="296"/>
        <v>6</v>
      </c>
      <c r="K536" s="24">
        <f t="shared" si="296"/>
        <v>7</v>
      </c>
      <c r="L536" s="24">
        <f t="shared" si="296"/>
        <v>6</v>
      </c>
      <c r="M536" s="24">
        <f t="shared" si="296"/>
        <v>6</v>
      </c>
      <c r="N536" s="24">
        <f t="shared" si="296"/>
        <v>7</v>
      </c>
      <c r="O536" s="15">
        <f t="shared" si="296"/>
        <v>5</v>
      </c>
      <c r="P536" s="15"/>
      <c r="Q536" s="15">
        <f t="shared" ref="Q536:Y536" si="297">Q533-Q530</f>
        <v>6</v>
      </c>
      <c r="R536" s="15">
        <f t="shared" si="297"/>
        <v>6</v>
      </c>
      <c r="S536" s="15">
        <f t="shared" si="297"/>
        <v>5</v>
      </c>
      <c r="T536" s="15">
        <f t="shared" si="297"/>
        <v>6</v>
      </c>
      <c r="U536" s="15">
        <f t="shared" si="297"/>
        <v>6</v>
      </c>
      <c r="V536" s="15">
        <f t="shared" si="297"/>
        <v>7</v>
      </c>
      <c r="W536" s="15">
        <f t="shared" si="297"/>
        <v>5</v>
      </c>
      <c r="X536" s="15">
        <f t="shared" si="297"/>
        <v>6</v>
      </c>
      <c r="Y536" s="15">
        <f t="shared" si="297"/>
        <v>7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45052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8">H$9</f>
        <v>4</v>
      </c>
      <c r="I553" s="103">
        <f t="shared" si="298"/>
        <v>5</v>
      </c>
      <c r="J553" s="103">
        <f t="shared" si="298"/>
        <v>4</v>
      </c>
      <c r="K553" s="103">
        <f t="shared" si="298"/>
        <v>3</v>
      </c>
      <c r="L553" s="103">
        <f t="shared" si="298"/>
        <v>4</v>
      </c>
      <c r="M553" s="103">
        <f t="shared" si="298"/>
        <v>4</v>
      </c>
      <c r="N553" s="103">
        <f t="shared" si="298"/>
        <v>3</v>
      </c>
      <c r="O553" s="103">
        <f t="shared" si="298"/>
        <v>5</v>
      </c>
      <c r="P553" s="104">
        <f>SUM(G553:O553)</f>
        <v>36</v>
      </c>
      <c r="Q553" s="103">
        <f t="shared" ref="Q553:Y553" si="299">Q$9</f>
        <v>4</v>
      </c>
      <c r="R553" s="105">
        <f t="shared" si="299"/>
        <v>4</v>
      </c>
      <c r="S553" s="105">
        <f t="shared" si="299"/>
        <v>5</v>
      </c>
      <c r="T553" s="105">
        <f t="shared" si="299"/>
        <v>4</v>
      </c>
      <c r="U553" s="105">
        <f t="shared" si="299"/>
        <v>4</v>
      </c>
      <c r="V553" s="105">
        <f t="shared" si="299"/>
        <v>3</v>
      </c>
      <c r="W553" s="105">
        <f t="shared" si="299"/>
        <v>5</v>
      </c>
      <c r="X553" s="105">
        <f t="shared" si="299"/>
        <v>4</v>
      </c>
      <c r="Y553" s="106">
        <f t="shared" si="299"/>
        <v>3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9</v>
      </c>
      <c r="H554" s="108">
        <f t="shared" ref="H554:O554" si="300">H$10</f>
        <v>13</v>
      </c>
      <c r="I554" s="108">
        <f t="shared" si="300"/>
        <v>5</v>
      </c>
      <c r="J554" s="108">
        <f t="shared" si="300"/>
        <v>7</v>
      </c>
      <c r="K554" s="108">
        <f t="shared" si="300"/>
        <v>17</v>
      </c>
      <c r="L554" s="108">
        <f t="shared" si="300"/>
        <v>3</v>
      </c>
      <c r="M554" s="108">
        <f t="shared" si="300"/>
        <v>1</v>
      </c>
      <c r="N554" s="108">
        <f t="shared" si="300"/>
        <v>15</v>
      </c>
      <c r="O554" s="109">
        <f t="shared" si="300"/>
        <v>11</v>
      </c>
      <c r="P554" s="110"/>
      <c r="Q554" s="111">
        <f t="shared" ref="Q554:Y554" si="301">Q$10</f>
        <v>8</v>
      </c>
      <c r="R554" s="112">
        <f t="shared" si="301"/>
        <v>4</v>
      </c>
      <c r="S554" s="112">
        <f t="shared" si="301"/>
        <v>18</v>
      </c>
      <c r="T554" s="112">
        <f t="shared" si="301"/>
        <v>2</v>
      </c>
      <c r="U554" s="112">
        <f t="shared" si="301"/>
        <v>16</v>
      </c>
      <c r="V554" s="112">
        <f t="shared" si="301"/>
        <v>12</v>
      </c>
      <c r="W554" s="112">
        <f t="shared" si="301"/>
        <v>10</v>
      </c>
      <c r="X554" s="112">
        <f t="shared" si="301"/>
        <v>6</v>
      </c>
      <c r="Y554" s="109">
        <f t="shared" si="301"/>
        <v>14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2">IF($Q550&lt;=18,IF(H554&lt;=$Q550,1,0),IF($Q550&lt;=36,IF(H554&lt;=($Q550-18),2,1),IF($Q550&lt;=54,IF(H554&lt;=($Q550-36),3,2),IF($Q550&gt;54,IF(H554&lt;=($Q550-54),4,3)))))</f>
        <v>#N/A</v>
      </c>
      <c r="I555" s="115" t="e">
        <f t="shared" si="302"/>
        <v>#N/A</v>
      </c>
      <c r="J555" s="115" t="e">
        <f t="shared" si="302"/>
        <v>#N/A</v>
      </c>
      <c r="K555" s="115" t="e">
        <f t="shared" si="302"/>
        <v>#N/A</v>
      </c>
      <c r="L555" s="115" t="e">
        <f t="shared" si="302"/>
        <v>#N/A</v>
      </c>
      <c r="M555" s="115" t="e">
        <f t="shared" si="302"/>
        <v>#N/A</v>
      </c>
      <c r="N555" s="115" t="e">
        <f t="shared" si="302"/>
        <v>#N/A</v>
      </c>
      <c r="O555" s="116" t="e">
        <f t="shared" si="302"/>
        <v>#N/A</v>
      </c>
      <c r="P555" s="117" t="e">
        <f>SUM(G555:O555)</f>
        <v>#N/A</v>
      </c>
      <c r="Q555" s="116" t="e">
        <f t="shared" ref="Q555:Y555" si="303">IF($Q550&lt;=18,IF(Q554&lt;=$Q550,1,0),IF($Q550&lt;=36,IF(Q554&lt;=($Q550-18),2,1),IF($Q550&lt;=54,IF(Q554&lt;=($Q550-36),3,2),IF($Q550&gt;54,IF(Q554&lt;=($Q550-54),4,3)))))</f>
        <v>#N/A</v>
      </c>
      <c r="R555" s="116" t="e">
        <f t="shared" si="303"/>
        <v>#N/A</v>
      </c>
      <c r="S555" s="116" t="e">
        <f t="shared" si="303"/>
        <v>#N/A</v>
      </c>
      <c r="T555" s="116" t="e">
        <f t="shared" si="303"/>
        <v>#N/A</v>
      </c>
      <c r="U555" s="116" t="e">
        <f t="shared" si="303"/>
        <v>#N/A</v>
      </c>
      <c r="V555" s="116" t="e">
        <f t="shared" si="303"/>
        <v>#N/A</v>
      </c>
      <c r="W555" s="116" t="e">
        <f t="shared" si="303"/>
        <v>#N/A</v>
      </c>
      <c r="X555" s="116" t="e">
        <f t="shared" si="303"/>
        <v>#N/A</v>
      </c>
      <c r="Y555" s="116" t="e">
        <f t="shared" si="303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4">G31</f>
        <v>10</v>
      </c>
      <c r="H556" s="121">
        <f t="shared" si="304"/>
        <v>10</v>
      </c>
      <c r="I556" s="121">
        <f t="shared" si="304"/>
        <v>10</v>
      </c>
      <c r="J556" s="121">
        <f t="shared" si="304"/>
        <v>10</v>
      </c>
      <c r="K556" s="121">
        <f t="shared" si="304"/>
        <v>10</v>
      </c>
      <c r="L556" s="121">
        <f t="shared" si="304"/>
        <v>10</v>
      </c>
      <c r="M556" s="121">
        <f t="shared" si="304"/>
        <v>10</v>
      </c>
      <c r="N556" s="121">
        <f t="shared" si="304"/>
        <v>10</v>
      </c>
      <c r="O556" s="121">
        <f t="shared" si="304"/>
        <v>10</v>
      </c>
      <c r="P556" s="122">
        <f>SUM(G556:O556)</f>
        <v>90</v>
      </c>
      <c r="Q556" s="123">
        <f t="shared" ref="Q556:Y556" si="305">Q31</f>
        <v>10</v>
      </c>
      <c r="R556" s="121">
        <f t="shared" si="305"/>
        <v>10</v>
      </c>
      <c r="S556" s="121">
        <f t="shared" si="305"/>
        <v>10</v>
      </c>
      <c r="T556" s="121">
        <f t="shared" si="305"/>
        <v>10</v>
      </c>
      <c r="U556" s="121">
        <f t="shared" si="305"/>
        <v>10</v>
      </c>
      <c r="V556" s="121">
        <f t="shared" si="305"/>
        <v>10</v>
      </c>
      <c r="W556" s="121">
        <f t="shared" si="305"/>
        <v>10</v>
      </c>
      <c r="X556" s="121">
        <f t="shared" si="305"/>
        <v>10</v>
      </c>
      <c r="Y556" s="124">
        <f t="shared" si="305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6">IF(H556-H553=-1,3+H555)+IF(H556-H553=0,2+H555)+IF(H556-H553=1,1+H555)+IF(H556-H553=2,H555)+IF(H556-H553=3,IF(H555-1&gt;0,H555-1,0))+IF(H556-H553=4,IF(H555-2&gt;0,H555-2,0))</f>
        <v>0</v>
      </c>
      <c r="I557" s="127">
        <f t="shared" si="306"/>
        <v>0</v>
      </c>
      <c r="J557" s="127">
        <f t="shared" si="306"/>
        <v>0</v>
      </c>
      <c r="K557" s="127">
        <f t="shared" si="306"/>
        <v>0</v>
      </c>
      <c r="L557" s="127">
        <f t="shared" si="306"/>
        <v>0</v>
      </c>
      <c r="M557" s="127">
        <f t="shared" si="306"/>
        <v>0</v>
      </c>
      <c r="N557" s="127">
        <f t="shared" si="306"/>
        <v>0</v>
      </c>
      <c r="O557" s="128">
        <f t="shared" si="306"/>
        <v>0</v>
      </c>
      <c r="P557" s="129">
        <f>SUM(G557:O557)</f>
        <v>0</v>
      </c>
      <c r="Q557" s="130">
        <f t="shared" ref="Q557:Y557" si="307">IF(Q556-Q553=-1,3+Q555)+IF(Q556-Q553=0,2+Q555)+IF(Q556-Q553=1,1+Q555)+IF(Q556-Q553=2,Q555)+IF(Q556-Q553=3,IF(Q555-1&gt;0,Q555-1,0))+IF(Q556-Q553=4,IF(Q555-2&gt;0,Q555-2,0))</f>
        <v>0</v>
      </c>
      <c r="R557" s="131">
        <f t="shared" si="307"/>
        <v>0</v>
      </c>
      <c r="S557" s="131">
        <f t="shared" si="307"/>
        <v>0</v>
      </c>
      <c r="T557" s="131">
        <f t="shared" si="307"/>
        <v>0</v>
      </c>
      <c r="U557" s="131">
        <f t="shared" si="307"/>
        <v>0</v>
      </c>
      <c r="V557" s="131">
        <f t="shared" si="307"/>
        <v>0</v>
      </c>
      <c r="W557" s="131">
        <f t="shared" si="307"/>
        <v>0</v>
      </c>
      <c r="X557" s="131">
        <f t="shared" si="307"/>
        <v>0</v>
      </c>
      <c r="Y557" s="128">
        <f t="shared" si="307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8">IF(G556-G553=-2,4)+IF(G556-G553=-1,3)+IF(G556-G553=0,2)+IF(G556-G553=1,1)+IF(G556-G553&gt;2,0)</f>
        <v>0</v>
      </c>
      <c r="H558" s="134">
        <f t="shared" si="308"/>
        <v>0</v>
      </c>
      <c r="I558" s="134">
        <f t="shared" si="308"/>
        <v>0</v>
      </c>
      <c r="J558" s="134">
        <f t="shared" si="308"/>
        <v>0</v>
      </c>
      <c r="K558" s="134">
        <f t="shared" si="308"/>
        <v>0</v>
      </c>
      <c r="L558" s="134">
        <f t="shared" si="308"/>
        <v>0</v>
      </c>
      <c r="M558" s="134">
        <f t="shared" si="308"/>
        <v>0</v>
      </c>
      <c r="N558" s="134">
        <f t="shared" si="308"/>
        <v>0</v>
      </c>
      <c r="O558" s="135">
        <f t="shared" si="308"/>
        <v>0</v>
      </c>
      <c r="P558" s="136">
        <f>SUM(G558:O558)</f>
        <v>0</v>
      </c>
      <c r="Q558" s="135">
        <f t="shared" ref="Q558:Y558" si="309">IF(Q556-Q553=-2,4)+IF(Q556-Q553=-1,3)+IF(Q556-Q553=0,2)+IF(Q556-Q553=1,1)+IF(Q556-Q553&gt;2,0)</f>
        <v>0</v>
      </c>
      <c r="R558" s="135">
        <f t="shared" si="309"/>
        <v>0</v>
      </c>
      <c r="S558" s="135">
        <f t="shared" si="309"/>
        <v>0</v>
      </c>
      <c r="T558" s="135">
        <f t="shared" si="309"/>
        <v>0</v>
      </c>
      <c r="U558" s="135">
        <f t="shared" si="309"/>
        <v>0</v>
      </c>
      <c r="V558" s="135">
        <f t="shared" si="309"/>
        <v>0</v>
      </c>
      <c r="W558" s="135">
        <f t="shared" si="309"/>
        <v>0</v>
      </c>
      <c r="X558" s="135">
        <f t="shared" si="309"/>
        <v>0</v>
      </c>
      <c r="Y558" s="135">
        <f t="shared" si="309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10">H556-H553</f>
        <v>6</v>
      </c>
      <c r="I559" s="24">
        <f t="shared" si="310"/>
        <v>5</v>
      </c>
      <c r="J559" s="24">
        <f t="shared" si="310"/>
        <v>6</v>
      </c>
      <c r="K559" s="24">
        <f t="shared" si="310"/>
        <v>7</v>
      </c>
      <c r="L559" s="24">
        <f t="shared" si="310"/>
        <v>6</v>
      </c>
      <c r="M559" s="24">
        <f t="shared" si="310"/>
        <v>6</v>
      </c>
      <c r="N559" s="24">
        <f t="shared" si="310"/>
        <v>7</v>
      </c>
      <c r="O559" s="15">
        <f t="shared" si="310"/>
        <v>5</v>
      </c>
      <c r="P559" s="15"/>
      <c r="Q559" s="15">
        <f t="shared" ref="Q559:Y559" si="311">Q556-Q553</f>
        <v>6</v>
      </c>
      <c r="R559" s="15">
        <f t="shared" si="311"/>
        <v>6</v>
      </c>
      <c r="S559" s="15">
        <f t="shared" si="311"/>
        <v>5</v>
      </c>
      <c r="T559" s="15">
        <f t="shared" si="311"/>
        <v>6</v>
      </c>
      <c r="U559" s="15">
        <f t="shared" si="311"/>
        <v>6</v>
      </c>
      <c r="V559" s="15">
        <f t="shared" si="311"/>
        <v>7</v>
      </c>
      <c r="W559" s="15">
        <f t="shared" si="311"/>
        <v>5</v>
      </c>
      <c r="X559" s="15">
        <f t="shared" si="311"/>
        <v>6</v>
      </c>
      <c r="Y559" s="15">
        <f t="shared" si="311"/>
        <v>7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45052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2">H$9</f>
        <v>4</v>
      </c>
      <c r="I576" s="103">
        <f t="shared" si="312"/>
        <v>5</v>
      </c>
      <c r="J576" s="103">
        <f t="shared" si="312"/>
        <v>4</v>
      </c>
      <c r="K576" s="103">
        <f t="shared" si="312"/>
        <v>3</v>
      </c>
      <c r="L576" s="103">
        <f t="shared" si="312"/>
        <v>4</v>
      </c>
      <c r="M576" s="103">
        <f t="shared" si="312"/>
        <v>4</v>
      </c>
      <c r="N576" s="103">
        <f t="shared" si="312"/>
        <v>3</v>
      </c>
      <c r="O576" s="103">
        <f t="shared" si="312"/>
        <v>5</v>
      </c>
      <c r="P576" s="104">
        <f>SUM(G576:O576)</f>
        <v>36</v>
      </c>
      <c r="Q576" s="103">
        <f t="shared" ref="Q576:Y576" si="313">Q$9</f>
        <v>4</v>
      </c>
      <c r="R576" s="105">
        <f t="shared" si="313"/>
        <v>4</v>
      </c>
      <c r="S576" s="105">
        <f t="shared" si="313"/>
        <v>5</v>
      </c>
      <c r="T576" s="105">
        <f t="shared" si="313"/>
        <v>4</v>
      </c>
      <c r="U576" s="105">
        <f t="shared" si="313"/>
        <v>4</v>
      </c>
      <c r="V576" s="105">
        <f t="shared" si="313"/>
        <v>3</v>
      </c>
      <c r="W576" s="105">
        <f t="shared" si="313"/>
        <v>5</v>
      </c>
      <c r="X576" s="105">
        <f t="shared" si="313"/>
        <v>4</v>
      </c>
      <c r="Y576" s="106">
        <f t="shared" si="313"/>
        <v>3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9</v>
      </c>
      <c r="H577" s="108">
        <f t="shared" ref="H577:O577" si="314">H$10</f>
        <v>13</v>
      </c>
      <c r="I577" s="108">
        <f t="shared" si="314"/>
        <v>5</v>
      </c>
      <c r="J577" s="108">
        <f t="shared" si="314"/>
        <v>7</v>
      </c>
      <c r="K577" s="108">
        <f t="shared" si="314"/>
        <v>17</v>
      </c>
      <c r="L577" s="108">
        <f t="shared" si="314"/>
        <v>3</v>
      </c>
      <c r="M577" s="108">
        <f t="shared" si="314"/>
        <v>1</v>
      </c>
      <c r="N577" s="108">
        <f t="shared" si="314"/>
        <v>15</v>
      </c>
      <c r="O577" s="109">
        <f t="shared" si="314"/>
        <v>11</v>
      </c>
      <c r="P577" s="110"/>
      <c r="Q577" s="111">
        <f t="shared" ref="Q577:Y577" si="315">Q$10</f>
        <v>8</v>
      </c>
      <c r="R577" s="112">
        <f t="shared" si="315"/>
        <v>4</v>
      </c>
      <c r="S577" s="112">
        <f t="shared" si="315"/>
        <v>18</v>
      </c>
      <c r="T577" s="112">
        <f t="shared" si="315"/>
        <v>2</v>
      </c>
      <c r="U577" s="112">
        <f t="shared" si="315"/>
        <v>16</v>
      </c>
      <c r="V577" s="112">
        <f t="shared" si="315"/>
        <v>12</v>
      </c>
      <c r="W577" s="112">
        <f t="shared" si="315"/>
        <v>10</v>
      </c>
      <c r="X577" s="112">
        <f t="shared" si="315"/>
        <v>6</v>
      </c>
      <c r="Y577" s="109">
        <f t="shared" si="315"/>
        <v>14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6">IF($Q573&lt;=18,IF(H577&lt;=$Q573,1,0),IF($Q573&lt;=36,IF(H577&lt;=($Q573-18),2,1),IF($Q573&lt;=54,IF(H577&lt;=($Q573-36),3,2),IF($Q573&gt;54,IF(H577&lt;=($Q573-54),4,3)))))</f>
        <v>#N/A</v>
      </c>
      <c r="I578" s="115" t="e">
        <f t="shared" si="316"/>
        <v>#N/A</v>
      </c>
      <c r="J578" s="115" t="e">
        <f t="shared" si="316"/>
        <v>#N/A</v>
      </c>
      <c r="K578" s="115" t="e">
        <f t="shared" si="316"/>
        <v>#N/A</v>
      </c>
      <c r="L578" s="115" t="e">
        <f t="shared" si="316"/>
        <v>#N/A</v>
      </c>
      <c r="M578" s="115" t="e">
        <f t="shared" si="316"/>
        <v>#N/A</v>
      </c>
      <c r="N578" s="115" t="e">
        <f t="shared" si="316"/>
        <v>#N/A</v>
      </c>
      <c r="O578" s="116" t="e">
        <f t="shared" si="316"/>
        <v>#N/A</v>
      </c>
      <c r="P578" s="117" t="e">
        <f>SUM(G578:O578)</f>
        <v>#N/A</v>
      </c>
      <c r="Q578" s="116" t="e">
        <f t="shared" ref="Q578:Y578" si="317">IF($Q573&lt;=18,IF(Q577&lt;=$Q573,1,0),IF($Q573&lt;=36,IF(Q577&lt;=($Q573-18),2,1),IF($Q573&lt;=54,IF(Q577&lt;=($Q573-36),3,2),IF($Q573&gt;54,IF(Q577&lt;=($Q573-54),4,3)))))</f>
        <v>#N/A</v>
      </c>
      <c r="R578" s="116" t="e">
        <f t="shared" si="317"/>
        <v>#N/A</v>
      </c>
      <c r="S578" s="116" t="e">
        <f t="shared" si="317"/>
        <v>#N/A</v>
      </c>
      <c r="T578" s="116" t="e">
        <f t="shared" si="317"/>
        <v>#N/A</v>
      </c>
      <c r="U578" s="116" t="e">
        <f t="shared" si="317"/>
        <v>#N/A</v>
      </c>
      <c r="V578" s="116" t="e">
        <f t="shared" si="317"/>
        <v>#N/A</v>
      </c>
      <c r="W578" s="116" t="e">
        <f t="shared" si="317"/>
        <v>#N/A</v>
      </c>
      <c r="X578" s="116" t="e">
        <f t="shared" si="317"/>
        <v>#N/A</v>
      </c>
      <c r="Y578" s="116" t="e">
        <f t="shared" si="317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8">G32</f>
        <v>10</v>
      </c>
      <c r="H579" s="121">
        <f t="shared" si="318"/>
        <v>10</v>
      </c>
      <c r="I579" s="121">
        <f t="shared" si="318"/>
        <v>10</v>
      </c>
      <c r="J579" s="121">
        <f t="shared" si="318"/>
        <v>10</v>
      </c>
      <c r="K579" s="121">
        <f t="shared" si="318"/>
        <v>10</v>
      </c>
      <c r="L579" s="121">
        <f t="shared" si="318"/>
        <v>10</v>
      </c>
      <c r="M579" s="121">
        <f t="shared" si="318"/>
        <v>10</v>
      </c>
      <c r="N579" s="121">
        <f t="shared" si="318"/>
        <v>10</v>
      </c>
      <c r="O579" s="121">
        <f t="shared" si="318"/>
        <v>10</v>
      </c>
      <c r="P579" s="122">
        <f>SUM(G579:O579)</f>
        <v>90</v>
      </c>
      <c r="Q579" s="123">
        <f t="shared" ref="Q579:Y579" si="319">Q32</f>
        <v>10</v>
      </c>
      <c r="R579" s="121">
        <f t="shared" si="319"/>
        <v>10</v>
      </c>
      <c r="S579" s="121">
        <f t="shared" si="319"/>
        <v>10</v>
      </c>
      <c r="T579" s="121">
        <f t="shared" si="319"/>
        <v>10</v>
      </c>
      <c r="U579" s="121">
        <f t="shared" si="319"/>
        <v>10</v>
      </c>
      <c r="V579" s="121">
        <f t="shared" si="319"/>
        <v>10</v>
      </c>
      <c r="W579" s="121">
        <f t="shared" si="319"/>
        <v>10</v>
      </c>
      <c r="X579" s="121">
        <f t="shared" si="319"/>
        <v>10</v>
      </c>
      <c r="Y579" s="124">
        <f t="shared" si="319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20">IF(H579-H576=-1,3+H578)+IF(H579-H576=0,2+H578)+IF(H579-H576=1,1+H578)+IF(H579-H576=2,H578)+IF(H579-H576=3,IF(H578-1&gt;0,H578-1,0))+IF(H579-H576=4,IF(H578-2&gt;0,H578-2,0))</f>
        <v>0</v>
      </c>
      <c r="I580" s="127">
        <f t="shared" si="320"/>
        <v>0</v>
      </c>
      <c r="J580" s="127">
        <f t="shared" si="320"/>
        <v>0</v>
      </c>
      <c r="K580" s="127">
        <f t="shared" si="320"/>
        <v>0</v>
      </c>
      <c r="L580" s="127">
        <f t="shared" si="320"/>
        <v>0</v>
      </c>
      <c r="M580" s="127">
        <f t="shared" si="320"/>
        <v>0</v>
      </c>
      <c r="N580" s="127">
        <f t="shared" si="320"/>
        <v>0</v>
      </c>
      <c r="O580" s="128">
        <f t="shared" si="320"/>
        <v>0</v>
      </c>
      <c r="P580" s="129">
        <f>SUM(G580:O580)</f>
        <v>0</v>
      </c>
      <c r="Q580" s="130">
        <f t="shared" ref="Q580:Y580" si="321">IF(Q579-Q576=-1,3+Q578)+IF(Q579-Q576=0,2+Q578)+IF(Q579-Q576=1,1+Q578)+IF(Q579-Q576=2,Q578)+IF(Q579-Q576=3,IF(Q578-1&gt;0,Q578-1,0))+IF(Q579-Q576=4,IF(Q578-2&gt;0,Q578-2,0))</f>
        <v>0</v>
      </c>
      <c r="R580" s="131">
        <f t="shared" si="321"/>
        <v>0</v>
      </c>
      <c r="S580" s="131">
        <f t="shared" si="321"/>
        <v>0</v>
      </c>
      <c r="T580" s="131">
        <f t="shared" si="321"/>
        <v>0</v>
      </c>
      <c r="U580" s="131">
        <f t="shared" si="321"/>
        <v>0</v>
      </c>
      <c r="V580" s="131">
        <f t="shared" si="321"/>
        <v>0</v>
      </c>
      <c r="W580" s="131">
        <f t="shared" si="321"/>
        <v>0</v>
      </c>
      <c r="X580" s="131">
        <f t="shared" si="321"/>
        <v>0</v>
      </c>
      <c r="Y580" s="128">
        <f t="shared" si="321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2">IF(G579-G576=-2,4)+IF(G579-G576=-1,3)+IF(G579-G576=0,2)+IF(G579-G576=1,1)+IF(G579-G576&gt;2,0)</f>
        <v>0</v>
      </c>
      <c r="H581" s="134">
        <f t="shared" si="322"/>
        <v>0</v>
      </c>
      <c r="I581" s="134">
        <f t="shared" si="322"/>
        <v>0</v>
      </c>
      <c r="J581" s="134">
        <f t="shared" si="322"/>
        <v>0</v>
      </c>
      <c r="K581" s="134">
        <f t="shared" si="322"/>
        <v>0</v>
      </c>
      <c r="L581" s="134">
        <f t="shared" si="322"/>
        <v>0</v>
      </c>
      <c r="M581" s="134">
        <f t="shared" si="322"/>
        <v>0</v>
      </c>
      <c r="N581" s="134">
        <f t="shared" si="322"/>
        <v>0</v>
      </c>
      <c r="O581" s="135">
        <f t="shared" si="322"/>
        <v>0</v>
      </c>
      <c r="P581" s="136">
        <f>SUM(G581:O581)</f>
        <v>0</v>
      </c>
      <c r="Q581" s="135">
        <f t="shared" ref="Q581:Y581" si="323">IF(Q579-Q576=-2,4)+IF(Q579-Q576=-1,3)+IF(Q579-Q576=0,2)+IF(Q579-Q576=1,1)+IF(Q579-Q576&gt;2,0)</f>
        <v>0</v>
      </c>
      <c r="R581" s="135">
        <f t="shared" si="323"/>
        <v>0</v>
      </c>
      <c r="S581" s="135">
        <f t="shared" si="323"/>
        <v>0</v>
      </c>
      <c r="T581" s="135">
        <f t="shared" si="323"/>
        <v>0</v>
      </c>
      <c r="U581" s="135">
        <f t="shared" si="323"/>
        <v>0</v>
      </c>
      <c r="V581" s="135">
        <f t="shared" si="323"/>
        <v>0</v>
      </c>
      <c r="W581" s="135">
        <f t="shared" si="323"/>
        <v>0</v>
      </c>
      <c r="X581" s="135">
        <f t="shared" si="323"/>
        <v>0</v>
      </c>
      <c r="Y581" s="135">
        <f t="shared" si="323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4">H579-H576</f>
        <v>6</v>
      </c>
      <c r="I582" s="24">
        <f t="shared" si="324"/>
        <v>5</v>
      </c>
      <c r="J582" s="24">
        <f t="shared" si="324"/>
        <v>6</v>
      </c>
      <c r="K582" s="24">
        <f t="shared" si="324"/>
        <v>7</v>
      </c>
      <c r="L582" s="24">
        <f t="shared" si="324"/>
        <v>6</v>
      </c>
      <c r="M582" s="24">
        <f t="shared" si="324"/>
        <v>6</v>
      </c>
      <c r="N582" s="24">
        <f t="shared" si="324"/>
        <v>7</v>
      </c>
      <c r="O582" s="15">
        <f t="shared" si="324"/>
        <v>5</v>
      </c>
      <c r="P582" s="15"/>
      <c r="Q582" s="15">
        <f t="shared" ref="Q582:Y582" si="325">Q579-Q576</f>
        <v>6</v>
      </c>
      <c r="R582" s="15">
        <f t="shared" si="325"/>
        <v>6</v>
      </c>
      <c r="S582" s="15">
        <f t="shared" si="325"/>
        <v>5</v>
      </c>
      <c r="T582" s="15">
        <f t="shared" si="325"/>
        <v>6</v>
      </c>
      <c r="U582" s="15">
        <f t="shared" si="325"/>
        <v>6</v>
      </c>
      <c r="V582" s="15">
        <f t="shared" si="325"/>
        <v>7</v>
      </c>
      <c r="W582" s="15">
        <f t="shared" si="325"/>
        <v>5</v>
      </c>
      <c r="X582" s="15">
        <f t="shared" si="325"/>
        <v>6</v>
      </c>
      <c r="Y582" s="15">
        <f t="shared" si="325"/>
        <v>7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45052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6">H$9</f>
        <v>4</v>
      </c>
      <c r="I599" s="103">
        <f t="shared" si="326"/>
        <v>5</v>
      </c>
      <c r="J599" s="103">
        <f t="shared" si="326"/>
        <v>4</v>
      </c>
      <c r="K599" s="103">
        <f t="shared" si="326"/>
        <v>3</v>
      </c>
      <c r="L599" s="103">
        <f t="shared" si="326"/>
        <v>4</v>
      </c>
      <c r="M599" s="103">
        <f t="shared" si="326"/>
        <v>4</v>
      </c>
      <c r="N599" s="103">
        <f t="shared" si="326"/>
        <v>3</v>
      </c>
      <c r="O599" s="103">
        <f t="shared" si="326"/>
        <v>5</v>
      </c>
      <c r="P599" s="104">
        <f>SUM(G599:O599)</f>
        <v>36</v>
      </c>
      <c r="Q599" s="103">
        <f t="shared" ref="Q599:Y599" si="327">Q$9</f>
        <v>4</v>
      </c>
      <c r="R599" s="105">
        <f t="shared" si="327"/>
        <v>4</v>
      </c>
      <c r="S599" s="105">
        <f t="shared" si="327"/>
        <v>5</v>
      </c>
      <c r="T599" s="105">
        <f t="shared" si="327"/>
        <v>4</v>
      </c>
      <c r="U599" s="105">
        <f t="shared" si="327"/>
        <v>4</v>
      </c>
      <c r="V599" s="105">
        <f t="shared" si="327"/>
        <v>3</v>
      </c>
      <c r="W599" s="105">
        <f t="shared" si="327"/>
        <v>5</v>
      </c>
      <c r="X599" s="105">
        <f t="shared" si="327"/>
        <v>4</v>
      </c>
      <c r="Y599" s="106">
        <f t="shared" si="327"/>
        <v>3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9</v>
      </c>
      <c r="H600" s="108">
        <f t="shared" ref="H600:O600" si="328">H$10</f>
        <v>13</v>
      </c>
      <c r="I600" s="108">
        <f t="shared" si="328"/>
        <v>5</v>
      </c>
      <c r="J600" s="108">
        <f t="shared" si="328"/>
        <v>7</v>
      </c>
      <c r="K600" s="108">
        <f t="shared" si="328"/>
        <v>17</v>
      </c>
      <c r="L600" s="108">
        <f t="shared" si="328"/>
        <v>3</v>
      </c>
      <c r="M600" s="108">
        <f t="shared" si="328"/>
        <v>1</v>
      </c>
      <c r="N600" s="108">
        <f t="shared" si="328"/>
        <v>15</v>
      </c>
      <c r="O600" s="109">
        <f t="shared" si="328"/>
        <v>11</v>
      </c>
      <c r="P600" s="110"/>
      <c r="Q600" s="111">
        <f t="shared" ref="Q600:Y600" si="329">Q$10</f>
        <v>8</v>
      </c>
      <c r="R600" s="112">
        <f t="shared" si="329"/>
        <v>4</v>
      </c>
      <c r="S600" s="112">
        <f t="shared" si="329"/>
        <v>18</v>
      </c>
      <c r="T600" s="112">
        <f t="shared" si="329"/>
        <v>2</v>
      </c>
      <c r="U600" s="112">
        <f t="shared" si="329"/>
        <v>16</v>
      </c>
      <c r="V600" s="112">
        <f t="shared" si="329"/>
        <v>12</v>
      </c>
      <c r="W600" s="112">
        <f t="shared" si="329"/>
        <v>10</v>
      </c>
      <c r="X600" s="112">
        <f t="shared" si="329"/>
        <v>6</v>
      </c>
      <c r="Y600" s="109">
        <f t="shared" si="329"/>
        <v>14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30">IF($Q596&lt;=18,IF(H600&lt;=$Q596,1,0),IF($Q596&lt;=36,IF(H600&lt;=($Q596-18),2,1),IF($Q596&lt;=54,IF(H600&lt;=($Q596-36),3,2),IF($Q596&gt;54,IF(H600&lt;=($Q596-54),4,3)))))</f>
        <v>#N/A</v>
      </c>
      <c r="I601" s="115" t="e">
        <f t="shared" si="330"/>
        <v>#N/A</v>
      </c>
      <c r="J601" s="115" t="e">
        <f t="shared" si="330"/>
        <v>#N/A</v>
      </c>
      <c r="K601" s="115" t="e">
        <f t="shared" si="330"/>
        <v>#N/A</v>
      </c>
      <c r="L601" s="115" t="e">
        <f t="shared" si="330"/>
        <v>#N/A</v>
      </c>
      <c r="M601" s="115" t="e">
        <f t="shared" si="330"/>
        <v>#N/A</v>
      </c>
      <c r="N601" s="115" t="e">
        <f t="shared" si="330"/>
        <v>#N/A</v>
      </c>
      <c r="O601" s="116" t="e">
        <f t="shared" si="330"/>
        <v>#N/A</v>
      </c>
      <c r="P601" s="117" t="e">
        <f>SUM(G601:O601)</f>
        <v>#N/A</v>
      </c>
      <c r="Q601" s="116" t="e">
        <f t="shared" ref="Q601:Y601" si="331">IF($Q596&lt;=18,IF(Q600&lt;=$Q596,1,0),IF($Q596&lt;=36,IF(Q600&lt;=($Q596-18),2,1),IF($Q596&lt;=54,IF(Q600&lt;=($Q596-36),3,2),IF($Q596&gt;54,IF(Q600&lt;=($Q596-54),4,3)))))</f>
        <v>#N/A</v>
      </c>
      <c r="R601" s="116" t="e">
        <f t="shared" si="331"/>
        <v>#N/A</v>
      </c>
      <c r="S601" s="116" t="e">
        <f t="shared" si="331"/>
        <v>#N/A</v>
      </c>
      <c r="T601" s="116" t="e">
        <f t="shared" si="331"/>
        <v>#N/A</v>
      </c>
      <c r="U601" s="116" t="e">
        <f t="shared" si="331"/>
        <v>#N/A</v>
      </c>
      <c r="V601" s="116" t="e">
        <f t="shared" si="331"/>
        <v>#N/A</v>
      </c>
      <c r="W601" s="116" t="e">
        <f t="shared" si="331"/>
        <v>#N/A</v>
      </c>
      <c r="X601" s="116" t="e">
        <f t="shared" si="331"/>
        <v>#N/A</v>
      </c>
      <c r="Y601" s="116" t="e">
        <f t="shared" si="331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2">G33</f>
        <v>10</v>
      </c>
      <c r="H602" s="121">
        <f t="shared" si="332"/>
        <v>10</v>
      </c>
      <c r="I602" s="121">
        <f t="shared" si="332"/>
        <v>10</v>
      </c>
      <c r="J602" s="121">
        <f t="shared" si="332"/>
        <v>10</v>
      </c>
      <c r="K602" s="121">
        <f t="shared" si="332"/>
        <v>10</v>
      </c>
      <c r="L602" s="121">
        <f t="shared" si="332"/>
        <v>10</v>
      </c>
      <c r="M602" s="121">
        <f t="shared" si="332"/>
        <v>10</v>
      </c>
      <c r="N602" s="121">
        <f t="shared" si="332"/>
        <v>10</v>
      </c>
      <c r="O602" s="121">
        <f t="shared" si="332"/>
        <v>10</v>
      </c>
      <c r="P602" s="122">
        <f>SUM(G602:O602)</f>
        <v>90</v>
      </c>
      <c r="Q602" s="123">
        <f t="shared" ref="Q602:Y602" si="333">Q33</f>
        <v>10</v>
      </c>
      <c r="R602" s="121">
        <f t="shared" si="333"/>
        <v>10</v>
      </c>
      <c r="S602" s="121">
        <f t="shared" si="333"/>
        <v>10</v>
      </c>
      <c r="T602" s="121">
        <f t="shared" si="333"/>
        <v>10</v>
      </c>
      <c r="U602" s="121">
        <f t="shared" si="333"/>
        <v>10</v>
      </c>
      <c r="V602" s="121">
        <f t="shared" si="333"/>
        <v>10</v>
      </c>
      <c r="W602" s="121">
        <f t="shared" si="333"/>
        <v>10</v>
      </c>
      <c r="X602" s="121">
        <f t="shared" si="333"/>
        <v>10</v>
      </c>
      <c r="Y602" s="124">
        <f t="shared" si="333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4">IF(H602-H599=-1,3+H601)+IF(H602-H599=0,2+H601)+IF(H602-H599=1,1+H601)+IF(H602-H599=2,H601)+IF(H602-H599=3,IF(H601-1&gt;0,H601-1,0))+IF(H602-H599=4,IF(H601-2&gt;0,H601-2,0))</f>
        <v>0</v>
      </c>
      <c r="I603" s="127">
        <f t="shared" si="334"/>
        <v>0</v>
      </c>
      <c r="J603" s="127">
        <f t="shared" si="334"/>
        <v>0</v>
      </c>
      <c r="K603" s="127">
        <f t="shared" si="334"/>
        <v>0</v>
      </c>
      <c r="L603" s="127">
        <f t="shared" si="334"/>
        <v>0</v>
      </c>
      <c r="M603" s="127">
        <f t="shared" si="334"/>
        <v>0</v>
      </c>
      <c r="N603" s="127">
        <f t="shared" si="334"/>
        <v>0</v>
      </c>
      <c r="O603" s="128">
        <f t="shared" si="334"/>
        <v>0</v>
      </c>
      <c r="P603" s="129">
        <f>SUM(G603:O603)</f>
        <v>0</v>
      </c>
      <c r="Q603" s="130">
        <f t="shared" ref="Q603:Y603" si="335">IF(Q602-Q599=-1,3+Q601)+IF(Q602-Q599=0,2+Q601)+IF(Q602-Q599=1,1+Q601)+IF(Q602-Q599=2,Q601)+IF(Q602-Q599=3,IF(Q601-1&gt;0,Q601-1,0))+IF(Q602-Q599=4,IF(Q601-2&gt;0,Q601-2,0))</f>
        <v>0</v>
      </c>
      <c r="R603" s="131">
        <f t="shared" si="335"/>
        <v>0</v>
      </c>
      <c r="S603" s="131">
        <f t="shared" si="335"/>
        <v>0</v>
      </c>
      <c r="T603" s="131">
        <f t="shared" si="335"/>
        <v>0</v>
      </c>
      <c r="U603" s="131">
        <f t="shared" si="335"/>
        <v>0</v>
      </c>
      <c r="V603" s="131">
        <f t="shared" si="335"/>
        <v>0</v>
      </c>
      <c r="W603" s="131">
        <f t="shared" si="335"/>
        <v>0</v>
      </c>
      <c r="X603" s="131">
        <f t="shared" si="335"/>
        <v>0</v>
      </c>
      <c r="Y603" s="128">
        <f t="shared" si="335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6">IF(G602-G599=-2,4)+IF(G602-G599=-1,3)+IF(G602-G599=0,2)+IF(G602-G599=1,1)+IF(G602-G599&gt;2,0)</f>
        <v>0</v>
      </c>
      <c r="H604" s="134">
        <f t="shared" si="336"/>
        <v>0</v>
      </c>
      <c r="I604" s="134">
        <f t="shared" si="336"/>
        <v>0</v>
      </c>
      <c r="J604" s="134">
        <f t="shared" si="336"/>
        <v>0</v>
      </c>
      <c r="K604" s="134">
        <f t="shared" si="336"/>
        <v>0</v>
      </c>
      <c r="L604" s="134">
        <f t="shared" si="336"/>
        <v>0</v>
      </c>
      <c r="M604" s="134">
        <f t="shared" si="336"/>
        <v>0</v>
      </c>
      <c r="N604" s="134">
        <f t="shared" si="336"/>
        <v>0</v>
      </c>
      <c r="O604" s="135">
        <f t="shared" si="336"/>
        <v>0</v>
      </c>
      <c r="P604" s="136">
        <f>SUM(G604:O604)</f>
        <v>0</v>
      </c>
      <c r="Q604" s="135">
        <f t="shared" ref="Q604:Y604" si="337">IF(Q602-Q599=-2,4)+IF(Q602-Q599=-1,3)+IF(Q602-Q599=0,2)+IF(Q602-Q599=1,1)+IF(Q602-Q599&gt;2,0)</f>
        <v>0</v>
      </c>
      <c r="R604" s="135">
        <f t="shared" si="337"/>
        <v>0</v>
      </c>
      <c r="S604" s="135">
        <f t="shared" si="337"/>
        <v>0</v>
      </c>
      <c r="T604" s="135">
        <f t="shared" si="337"/>
        <v>0</v>
      </c>
      <c r="U604" s="135">
        <f t="shared" si="337"/>
        <v>0</v>
      </c>
      <c r="V604" s="135">
        <f t="shared" si="337"/>
        <v>0</v>
      </c>
      <c r="W604" s="135">
        <f t="shared" si="337"/>
        <v>0</v>
      </c>
      <c r="X604" s="135">
        <f t="shared" si="337"/>
        <v>0</v>
      </c>
      <c r="Y604" s="135">
        <f t="shared" si="337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8">H602-H599</f>
        <v>6</v>
      </c>
      <c r="I605" s="24">
        <f t="shared" si="338"/>
        <v>5</v>
      </c>
      <c r="J605" s="24">
        <f t="shared" si="338"/>
        <v>6</v>
      </c>
      <c r="K605" s="24">
        <f t="shared" si="338"/>
        <v>7</v>
      </c>
      <c r="L605" s="24">
        <f t="shared" si="338"/>
        <v>6</v>
      </c>
      <c r="M605" s="24">
        <f t="shared" si="338"/>
        <v>6</v>
      </c>
      <c r="N605" s="24">
        <f t="shared" si="338"/>
        <v>7</v>
      </c>
      <c r="O605" s="15">
        <f t="shared" si="338"/>
        <v>5</v>
      </c>
      <c r="P605" s="15"/>
      <c r="Q605" s="15">
        <f t="shared" ref="Q605:Y605" si="339">Q602-Q599</f>
        <v>6</v>
      </c>
      <c r="R605" s="15">
        <f t="shared" si="339"/>
        <v>6</v>
      </c>
      <c r="S605" s="15">
        <f t="shared" si="339"/>
        <v>5</v>
      </c>
      <c r="T605" s="15">
        <f t="shared" si="339"/>
        <v>6</v>
      </c>
      <c r="U605" s="15">
        <f t="shared" si="339"/>
        <v>6</v>
      </c>
      <c r="V605" s="15">
        <f t="shared" si="339"/>
        <v>7</v>
      </c>
      <c r="W605" s="15">
        <f t="shared" si="339"/>
        <v>5</v>
      </c>
      <c r="X605" s="15">
        <f t="shared" si="339"/>
        <v>6</v>
      </c>
      <c r="Y605" s="15">
        <f t="shared" si="339"/>
        <v>7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45052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40">H$9</f>
        <v>4</v>
      </c>
      <c r="I622" s="103">
        <f t="shared" si="340"/>
        <v>5</v>
      </c>
      <c r="J622" s="103">
        <f t="shared" si="340"/>
        <v>4</v>
      </c>
      <c r="K622" s="103">
        <f t="shared" si="340"/>
        <v>3</v>
      </c>
      <c r="L622" s="103">
        <f t="shared" si="340"/>
        <v>4</v>
      </c>
      <c r="M622" s="103">
        <f t="shared" si="340"/>
        <v>4</v>
      </c>
      <c r="N622" s="103">
        <f t="shared" si="340"/>
        <v>3</v>
      </c>
      <c r="O622" s="103">
        <f t="shared" si="340"/>
        <v>5</v>
      </c>
      <c r="P622" s="104">
        <f>SUM(G622:O622)</f>
        <v>36</v>
      </c>
      <c r="Q622" s="103">
        <f t="shared" ref="Q622:Y622" si="341">Q$9</f>
        <v>4</v>
      </c>
      <c r="R622" s="105">
        <f t="shared" si="341"/>
        <v>4</v>
      </c>
      <c r="S622" s="105">
        <f t="shared" si="341"/>
        <v>5</v>
      </c>
      <c r="T622" s="105">
        <f t="shared" si="341"/>
        <v>4</v>
      </c>
      <c r="U622" s="105">
        <f t="shared" si="341"/>
        <v>4</v>
      </c>
      <c r="V622" s="105">
        <f t="shared" si="341"/>
        <v>3</v>
      </c>
      <c r="W622" s="105">
        <f t="shared" si="341"/>
        <v>5</v>
      </c>
      <c r="X622" s="105">
        <f t="shared" si="341"/>
        <v>4</v>
      </c>
      <c r="Y622" s="106">
        <f t="shared" si="341"/>
        <v>3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9</v>
      </c>
      <c r="H623" s="108">
        <f t="shared" ref="H623:O623" si="342">H$10</f>
        <v>13</v>
      </c>
      <c r="I623" s="108">
        <f t="shared" si="342"/>
        <v>5</v>
      </c>
      <c r="J623" s="108">
        <f t="shared" si="342"/>
        <v>7</v>
      </c>
      <c r="K623" s="108">
        <f t="shared" si="342"/>
        <v>17</v>
      </c>
      <c r="L623" s="108">
        <f t="shared" si="342"/>
        <v>3</v>
      </c>
      <c r="M623" s="108">
        <f t="shared" si="342"/>
        <v>1</v>
      </c>
      <c r="N623" s="108">
        <f t="shared" si="342"/>
        <v>15</v>
      </c>
      <c r="O623" s="109">
        <f t="shared" si="342"/>
        <v>11</v>
      </c>
      <c r="P623" s="110"/>
      <c r="Q623" s="111">
        <f t="shared" ref="Q623:Y623" si="343">Q$10</f>
        <v>8</v>
      </c>
      <c r="R623" s="112">
        <f t="shared" si="343"/>
        <v>4</v>
      </c>
      <c r="S623" s="112">
        <f t="shared" si="343"/>
        <v>18</v>
      </c>
      <c r="T623" s="112">
        <f t="shared" si="343"/>
        <v>2</v>
      </c>
      <c r="U623" s="112">
        <f t="shared" si="343"/>
        <v>16</v>
      </c>
      <c r="V623" s="112">
        <f t="shared" si="343"/>
        <v>12</v>
      </c>
      <c r="W623" s="112">
        <f t="shared" si="343"/>
        <v>10</v>
      </c>
      <c r="X623" s="112">
        <f t="shared" si="343"/>
        <v>6</v>
      </c>
      <c r="Y623" s="109">
        <f t="shared" si="343"/>
        <v>14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4">IF($Q619&lt;=18,IF(H623&lt;=$Q619,1,0),IF($Q619&lt;=36,IF(H623&lt;=($Q619-18),2,1),IF($Q619&lt;=54,IF(H623&lt;=($Q619-36),3,2),IF($Q619&gt;54,IF(H623&lt;=($Q619-54),4,3)))))</f>
        <v>#N/A</v>
      </c>
      <c r="I624" s="115" t="e">
        <f t="shared" si="344"/>
        <v>#N/A</v>
      </c>
      <c r="J624" s="115" t="e">
        <f t="shared" si="344"/>
        <v>#N/A</v>
      </c>
      <c r="K624" s="115" t="e">
        <f t="shared" si="344"/>
        <v>#N/A</v>
      </c>
      <c r="L624" s="115" t="e">
        <f t="shared" si="344"/>
        <v>#N/A</v>
      </c>
      <c r="M624" s="115" t="e">
        <f t="shared" si="344"/>
        <v>#N/A</v>
      </c>
      <c r="N624" s="115" t="e">
        <f t="shared" si="344"/>
        <v>#N/A</v>
      </c>
      <c r="O624" s="116" t="e">
        <f t="shared" si="344"/>
        <v>#N/A</v>
      </c>
      <c r="P624" s="117" t="e">
        <f>SUM(G624:O624)</f>
        <v>#N/A</v>
      </c>
      <c r="Q624" s="116" t="e">
        <f t="shared" ref="Q624:Y624" si="345">IF($Q619&lt;=18,IF(Q623&lt;=$Q619,1,0),IF($Q619&lt;=36,IF(Q623&lt;=($Q619-18),2,1),IF($Q619&lt;=54,IF(Q623&lt;=($Q619-36),3,2),IF($Q619&gt;54,IF(Q623&lt;=($Q619-54),4,3)))))</f>
        <v>#N/A</v>
      </c>
      <c r="R624" s="116" t="e">
        <f t="shared" si="345"/>
        <v>#N/A</v>
      </c>
      <c r="S624" s="116" t="e">
        <f t="shared" si="345"/>
        <v>#N/A</v>
      </c>
      <c r="T624" s="116" t="e">
        <f t="shared" si="345"/>
        <v>#N/A</v>
      </c>
      <c r="U624" s="116" t="e">
        <f t="shared" si="345"/>
        <v>#N/A</v>
      </c>
      <c r="V624" s="116" t="e">
        <f t="shared" si="345"/>
        <v>#N/A</v>
      </c>
      <c r="W624" s="116" t="e">
        <f t="shared" si="345"/>
        <v>#N/A</v>
      </c>
      <c r="X624" s="116" t="e">
        <f t="shared" si="345"/>
        <v>#N/A</v>
      </c>
      <c r="Y624" s="116" t="e">
        <f t="shared" si="345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6">G34</f>
        <v>10</v>
      </c>
      <c r="H625" s="121">
        <f t="shared" si="346"/>
        <v>10</v>
      </c>
      <c r="I625" s="121">
        <f t="shared" si="346"/>
        <v>10</v>
      </c>
      <c r="J625" s="121">
        <f t="shared" si="346"/>
        <v>10</v>
      </c>
      <c r="K625" s="121">
        <f t="shared" si="346"/>
        <v>10</v>
      </c>
      <c r="L625" s="121">
        <f t="shared" si="346"/>
        <v>10</v>
      </c>
      <c r="M625" s="121">
        <f t="shared" si="346"/>
        <v>10</v>
      </c>
      <c r="N625" s="121">
        <f t="shared" si="346"/>
        <v>10</v>
      </c>
      <c r="O625" s="121">
        <f t="shared" si="346"/>
        <v>10</v>
      </c>
      <c r="P625" s="122">
        <f>SUM(G625:O625)</f>
        <v>90</v>
      </c>
      <c r="Q625" s="123">
        <f t="shared" ref="Q625:Y625" si="347">Q34</f>
        <v>10</v>
      </c>
      <c r="R625" s="121">
        <f t="shared" si="347"/>
        <v>10</v>
      </c>
      <c r="S625" s="121">
        <f t="shared" si="347"/>
        <v>10</v>
      </c>
      <c r="T625" s="121">
        <f t="shared" si="347"/>
        <v>10</v>
      </c>
      <c r="U625" s="121">
        <f t="shared" si="347"/>
        <v>10</v>
      </c>
      <c r="V625" s="121">
        <f t="shared" si="347"/>
        <v>10</v>
      </c>
      <c r="W625" s="121">
        <f t="shared" si="347"/>
        <v>10</v>
      </c>
      <c r="X625" s="121">
        <f t="shared" si="347"/>
        <v>10</v>
      </c>
      <c r="Y625" s="124">
        <f t="shared" si="347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8">IF(H625-H622=-1,3+H624)+IF(H625-H622=0,2+H624)+IF(H625-H622=1,1+H624)+IF(H625-H622=2,H624)+IF(H625-H622=3,IF(H624-1&gt;0,H624-1,0))+IF(H625-H622=4,IF(H624-2&gt;0,H624-2,0))</f>
        <v>0</v>
      </c>
      <c r="I626" s="127">
        <f t="shared" si="348"/>
        <v>0</v>
      </c>
      <c r="J626" s="127">
        <f t="shared" si="348"/>
        <v>0</v>
      </c>
      <c r="K626" s="127">
        <f t="shared" si="348"/>
        <v>0</v>
      </c>
      <c r="L626" s="127">
        <f t="shared" si="348"/>
        <v>0</v>
      </c>
      <c r="M626" s="127">
        <f t="shared" si="348"/>
        <v>0</v>
      </c>
      <c r="N626" s="127">
        <f t="shared" si="348"/>
        <v>0</v>
      </c>
      <c r="O626" s="128">
        <f t="shared" si="348"/>
        <v>0</v>
      </c>
      <c r="P626" s="129">
        <f>SUM(G626:O626)</f>
        <v>0</v>
      </c>
      <c r="Q626" s="130">
        <f t="shared" ref="Q626:Y626" si="349">IF(Q625-Q622=-1,3+Q624)+IF(Q625-Q622=0,2+Q624)+IF(Q625-Q622=1,1+Q624)+IF(Q625-Q622=2,Q624)+IF(Q625-Q622=3,IF(Q624-1&gt;0,Q624-1,0))+IF(Q625-Q622=4,IF(Q624-2&gt;0,Q624-2,0))</f>
        <v>0</v>
      </c>
      <c r="R626" s="131">
        <f t="shared" si="349"/>
        <v>0</v>
      </c>
      <c r="S626" s="131">
        <f t="shared" si="349"/>
        <v>0</v>
      </c>
      <c r="T626" s="131">
        <f t="shared" si="349"/>
        <v>0</v>
      </c>
      <c r="U626" s="131">
        <f t="shared" si="349"/>
        <v>0</v>
      </c>
      <c r="V626" s="131">
        <f t="shared" si="349"/>
        <v>0</v>
      </c>
      <c r="W626" s="131">
        <f t="shared" si="349"/>
        <v>0</v>
      </c>
      <c r="X626" s="131">
        <f t="shared" si="349"/>
        <v>0</v>
      </c>
      <c r="Y626" s="128">
        <f t="shared" si="349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50">IF(G625-G622=-2,4)+IF(G625-G622=-1,3)+IF(G625-G622=0,2)+IF(G625-G622=1,1)+IF(G625-G622&gt;2,0)</f>
        <v>0</v>
      </c>
      <c r="H627" s="134">
        <f t="shared" si="350"/>
        <v>0</v>
      </c>
      <c r="I627" s="134">
        <f t="shared" si="350"/>
        <v>0</v>
      </c>
      <c r="J627" s="134">
        <f t="shared" si="350"/>
        <v>0</v>
      </c>
      <c r="K627" s="134">
        <f t="shared" si="350"/>
        <v>0</v>
      </c>
      <c r="L627" s="134">
        <f t="shared" si="350"/>
        <v>0</v>
      </c>
      <c r="M627" s="134">
        <f t="shared" si="350"/>
        <v>0</v>
      </c>
      <c r="N627" s="134">
        <f t="shared" si="350"/>
        <v>0</v>
      </c>
      <c r="O627" s="135">
        <f t="shared" si="350"/>
        <v>0</v>
      </c>
      <c r="P627" s="136">
        <f>SUM(G627:O627)</f>
        <v>0</v>
      </c>
      <c r="Q627" s="135">
        <f t="shared" ref="Q627:Y627" si="351">IF(Q625-Q622=-2,4)+IF(Q625-Q622=-1,3)+IF(Q625-Q622=0,2)+IF(Q625-Q622=1,1)+IF(Q625-Q622&gt;2,0)</f>
        <v>0</v>
      </c>
      <c r="R627" s="135">
        <f t="shared" si="351"/>
        <v>0</v>
      </c>
      <c r="S627" s="135">
        <f t="shared" si="351"/>
        <v>0</v>
      </c>
      <c r="T627" s="135">
        <f t="shared" si="351"/>
        <v>0</v>
      </c>
      <c r="U627" s="135">
        <f t="shared" si="351"/>
        <v>0</v>
      </c>
      <c r="V627" s="135">
        <f t="shared" si="351"/>
        <v>0</v>
      </c>
      <c r="W627" s="135">
        <f t="shared" si="351"/>
        <v>0</v>
      </c>
      <c r="X627" s="135">
        <f t="shared" si="351"/>
        <v>0</v>
      </c>
      <c r="Y627" s="135">
        <f t="shared" si="351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2">H625-H622</f>
        <v>6</v>
      </c>
      <c r="I628" s="24">
        <f t="shared" si="352"/>
        <v>5</v>
      </c>
      <c r="J628" s="24">
        <f t="shared" si="352"/>
        <v>6</v>
      </c>
      <c r="K628" s="24">
        <f t="shared" si="352"/>
        <v>7</v>
      </c>
      <c r="L628" s="24">
        <f t="shared" si="352"/>
        <v>6</v>
      </c>
      <c r="M628" s="24">
        <f t="shared" si="352"/>
        <v>6</v>
      </c>
      <c r="N628" s="24">
        <f t="shared" si="352"/>
        <v>7</v>
      </c>
      <c r="O628" s="15">
        <f t="shared" si="352"/>
        <v>5</v>
      </c>
      <c r="P628" s="15"/>
      <c r="Q628" s="15">
        <f t="shared" ref="Q628:Y628" si="353">Q625-Q622</f>
        <v>6</v>
      </c>
      <c r="R628" s="15">
        <f t="shared" si="353"/>
        <v>6</v>
      </c>
      <c r="S628" s="15">
        <f t="shared" si="353"/>
        <v>5</v>
      </c>
      <c r="T628" s="15">
        <f t="shared" si="353"/>
        <v>6</v>
      </c>
      <c r="U628" s="15">
        <f t="shared" si="353"/>
        <v>6</v>
      </c>
      <c r="V628" s="15">
        <f t="shared" si="353"/>
        <v>7</v>
      </c>
      <c r="W628" s="15">
        <f t="shared" si="353"/>
        <v>5</v>
      </c>
      <c r="X628" s="15">
        <f t="shared" si="353"/>
        <v>6</v>
      </c>
      <c r="Y628" s="15">
        <f t="shared" si="353"/>
        <v>7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45052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4">H$9</f>
        <v>4</v>
      </c>
      <c r="I645" s="103">
        <f t="shared" si="354"/>
        <v>5</v>
      </c>
      <c r="J645" s="103">
        <f t="shared" si="354"/>
        <v>4</v>
      </c>
      <c r="K645" s="103">
        <f t="shared" si="354"/>
        <v>3</v>
      </c>
      <c r="L645" s="103">
        <f t="shared" si="354"/>
        <v>4</v>
      </c>
      <c r="M645" s="103">
        <f t="shared" si="354"/>
        <v>4</v>
      </c>
      <c r="N645" s="103">
        <f t="shared" si="354"/>
        <v>3</v>
      </c>
      <c r="O645" s="103">
        <f t="shared" si="354"/>
        <v>5</v>
      </c>
      <c r="P645" s="104">
        <f>SUM(G645:O645)</f>
        <v>36</v>
      </c>
      <c r="Q645" s="103">
        <f t="shared" ref="Q645:Y645" si="355">Q$9</f>
        <v>4</v>
      </c>
      <c r="R645" s="105">
        <f t="shared" si="355"/>
        <v>4</v>
      </c>
      <c r="S645" s="105">
        <f t="shared" si="355"/>
        <v>5</v>
      </c>
      <c r="T645" s="105">
        <f t="shared" si="355"/>
        <v>4</v>
      </c>
      <c r="U645" s="105">
        <f t="shared" si="355"/>
        <v>4</v>
      </c>
      <c r="V645" s="105">
        <f t="shared" si="355"/>
        <v>3</v>
      </c>
      <c r="W645" s="105">
        <f t="shared" si="355"/>
        <v>5</v>
      </c>
      <c r="X645" s="105">
        <f t="shared" si="355"/>
        <v>4</v>
      </c>
      <c r="Y645" s="106">
        <f t="shared" si="355"/>
        <v>3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9</v>
      </c>
      <c r="H646" s="108">
        <f t="shared" ref="H646:O646" si="356">H$10</f>
        <v>13</v>
      </c>
      <c r="I646" s="108">
        <f t="shared" si="356"/>
        <v>5</v>
      </c>
      <c r="J646" s="108">
        <f t="shared" si="356"/>
        <v>7</v>
      </c>
      <c r="K646" s="108">
        <f t="shared" si="356"/>
        <v>17</v>
      </c>
      <c r="L646" s="108">
        <f t="shared" si="356"/>
        <v>3</v>
      </c>
      <c r="M646" s="108">
        <f t="shared" si="356"/>
        <v>1</v>
      </c>
      <c r="N646" s="108">
        <f t="shared" si="356"/>
        <v>15</v>
      </c>
      <c r="O646" s="109">
        <f t="shared" si="356"/>
        <v>11</v>
      </c>
      <c r="P646" s="110"/>
      <c r="Q646" s="111">
        <f t="shared" ref="Q646:Y646" si="357">Q$10</f>
        <v>8</v>
      </c>
      <c r="R646" s="112">
        <f t="shared" si="357"/>
        <v>4</v>
      </c>
      <c r="S646" s="112">
        <f t="shared" si="357"/>
        <v>18</v>
      </c>
      <c r="T646" s="112">
        <f t="shared" si="357"/>
        <v>2</v>
      </c>
      <c r="U646" s="112">
        <f t="shared" si="357"/>
        <v>16</v>
      </c>
      <c r="V646" s="112">
        <f t="shared" si="357"/>
        <v>12</v>
      </c>
      <c r="W646" s="112">
        <f t="shared" si="357"/>
        <v>10</v>
      </c>
      <c r="X646" s="112">
        <f t="shared" si="357"/>
        <v>6</v>
      </c>
      <c r="Y646" s="109">
        <f t="shared" si="357"/>
        <v>14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8">IF($Q642&lt;=18,IF(H646&lt;=$Q642,1,0),IF($Q642&lt;=36,IF(H646&lt;=($Q642-18),2,1),IF($Q642&lt;=54,IF(H646&lt;=($Q642-36),3,2),IF($Q642&gt;54,IF(H646&lt;=($Q642-54),4,3)))))</f>
        <v>#N/A</v>
      </c>
      <c r="I647" s="115" t="e">
        <f t="shared" si="358"/>
        <v>#N/A</v>
      </c>
      <c r="J647" s="115" t="e">
        <f t="shared" si="358"/>
        <v>#N/A</v>
      </c>
      <c r="K647" s="115" t="e">
        <f t="shared" si="358"/>
        <v>#N/A</v>
      </c>
      <c r="L647" s="115" t="e">
        <f t="shared" si="358"/>
        <v>#N/A</v>
      </c>
      <c r="M647" s="115" t="e">
        <f t="shared" si="358"/>
        <v>#N/A</v>
      </c>
      <c r="N647" s="115" t="e">
        <f t="shared" si="358"/>
        <v>#N/A</v>
      </c>
      <c r="O647" s="116" t="e">
        <f t="shared" si="358"/>
        <v>#N/A</v>
      </c>
      <c r="P647" s="117" t="e">
        <f>SUM(G647:O647)</f>
        <v>#N/A</v>
      </c>
      <c r="Q647" s="116" t="e">
        <f t="shared" ref="Q647:Y647" si="359">IF($Q642&lt;=18,IF(Q646&lt;=$Q642,1,0),IF($Q642&lt;=36,IF(Q646&lt;=($Q642-18),2,1),IF($Q642&lt;=54,IF(Q646&lt;=($Q642-36),3,2),IF($Q642&gt;54,IF(Q646&lt;=($Q642-54),4,3)))))</f>
        <v>#N/A</v>
      </c>
      <c r="R647" s="116" t="e">
        <f t="shared" si="359"/>
        <v>#N/A</v>
      </c>
      <c r="S647" s="116" t="e">
        <f t="shared" si="359"/>
        <v>#N/A</v>
      </c>
      <c r="T647" s="116" t="e">
        <f t="shared" si="359"/>
        <v>#N/A</v>
      </c>
      <c r="U647" s="116" t="e">
        <f t="shared" si="359"/>
        <v>#N/A</v>
      </c>
      <c r="V647" s="116" t="e">
        <f t="shared" si="359"/>
        <v>#N/A</v>
      </c>
      <c r="W647" s="116" t="e">
        <f t="shared" si="359"/>
        <v>#N/A</v>
      </c>
      <c r="X647" s="116" t="e">
        <f t="shared" si="359"/>
        <v>#N/A</v>
      </c>
      <c r="Y647" s="116" t="e">
        <f t="shared" si="359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60">G35</f>
        <v>10</v>
      </c>
      <c r="H648" s="121">
        <f t="shared" si="360"/>
        <v>10</v>
      </c>
      <c r="I648" s="121">
        <f t="shared" si="360"/>
        <v>10</v>
      </c>
      <c r="J648" s="121">
        <f t="shared" si="360"/>
        <v>10</v>
      </c>
      <c r="K648" s="121">
        <f t="shared" si="360"/>
        <v>10</v>
      </c>
      <c r="L648" s="121">
        <f t="shared" si="360"/>
        <v>10</v>
      </c>
      <c r="M648" s="121">
        <f t="shared" si="360"/>
        <v>10</v>
      </c>
      <c r="N648" s="121">
        <f t="shared" si="360"/>
        <v>10</v>
      </c>
      <c r="O648" s="121">
        <f t="shared" si="360"/>
        <v>10</v>
      </c>
      <c r="P648" s="122">
        <f>SUM(G648:O648)</f>
        <v>90</v>
      </c>
      <c r="Q648" s="123">
        <f t="shared" ref="Q648:Y648" si="361">Q35</f>
        <v>10</v>
      </c>
      <c r="R648" s="121">
        <f t="shared" si="361"/>
        <v>10</v>
      </c>
      <c r="S648" s="121">
        <f t="shared" si="361"/>
        <v>10</v>
      </c>
      <c r="T648" s="121">
        <f t="shared" si="361"/>
        <v>10</v>
      </c>
      <c r="U648" s="121">
        <f t="shared" si="361"/>
        <v>10</v>
      </c>
      <c r="V648" s="121">
        <f t="shared" si="361"/>
        <v>10</v>
      </c>
      <c r="W648" s="121">
        <f t="shared" si="361"/>
        <v>10</v>
      </c>
      <c r="X648" s="121">
        <f t="shared" si="361"/>
        <v>10</v>
      </c>
      <c r="Y648" s="124">
        <f t="shared" si="361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2">IF(H648-H645=-1,3+H647)+IF(H648-H645=0,2+H647)+IF(H648-H645=1,1+H647)+IF(H648-H645=2,H647)+IF(H648-H645=3,IF(H647-1&gt;0,H647-1,0))+IF(H648-H645=4,IF(H647-2&gt;0,H647-2,0))</f>
        <v>0</v>
      </c>
      <c r="I649" s="127">
        <f t="shared" si="362"/>
        <v>0</v>
      </c>
      <c r="J649" s="127">
        <f t="shared" si="362"/>
        <v>0</v>
      </c>
      <c r="K649" s="127">
        <f t="shared" si="362"/>
        <v>0</v>
      </c>
      <c r="L649" s="127">
        <f t="shared" si="362"/>
        <v>0</v>
      </c>
      <c r="M649" s="127">
        <f t="shared" si="362"/>
        <v>0</v>
      </c>
      <c r="N649" s="127">
        <f t="shared" si="362"/>
        <v>0</v>
      </c>
      <c r="O649" s="128">
        <f t="shared" si="362"/>
        <v>0</v>
      </c>
      <c r="P649" s="129">
        <f>SUM(G649:O649)</f>
        <v>0</v>
      </c>
      <c r="Q649" s="130">
        <f t="shared" ref="Q649:Y649" si="363">IF(Q648-Q645=-1,3+Q647)+IF(Q648-Q645=0,2+Q647)+IF(Q648-Q645=1,1+Q647)+IF(Q648-Q645=2,Q647)+IF(Q648-Q645=3,IF(Q647-1&gt;0,Q647-1,0))+IF(Q648-Q645=4,IF(Q647-2&gt;0,Q647-2,0))</f>
        <v>0</v>
      </c>
      <c r="R649" s="131">
        <f t="shared" si="363"/>
        <v>0</v>
      </c>
      <c r="S649" s="131">
        <f t="shared" si="363"/>
        <v>0</v>
      </c>
      <c r="T649" s="131">
        <f t="shared" si="363"/>
        <v>0</v>
      </c>
      <c r="U649" s="131">
        <f t="shared" si="363"/>
        <v>0</v>
      </c>
      <c r="V649" s="131">
        <f t="shared" si="363"/>
        <v>0</v>
      </c>
      <c r="W649" s="131">
        <f t="shared" si="363"/>
        <v>0</v>
      </c>
      <c r="X649" s="131">
        <f t="shared" si="363"/>
        <v>0</v>
      </c>
      <c r="Y649" s="128">
        <f t="shared" si="363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4">IF(G648-G645=-2,4)+IF(G648-G645=-1,3)+IF(G648-G645=0,2)+IF(G648-G645=1,1)+IF(G648-G645&gt;2,0)</f>
        <v>0</v>
      </c>
      <c r="H650" s="134">
        <f t="shared" si="364"/>
        <v>0</v>
      </c>
      <c r="I650" s="134">
        <f t="shared" si="364"/>
        <v>0</v>
      </c>
      <c r="J650" s="134">
        <f t="shared" si="364"/>
        <v>0</v>
      </c>
      <c r="K650" s="134">
        <f t="shared" si="364"/>
        <v>0</v>
      </c>
      <c r="L650" s="134">
        <f t="shared" si="364"/>
        <v>0</v>
      </c>
      <c r="M650" s="134">
        <f t="shared" si="364"/>
        <v>0</v>
      </c>
      <c r="N650" s="134">
        <f t="shared" si="364"/>
        <v>0</v>
      </c>
      <c r="O650" s="135">
        <f t="shared" si="364"/>
        <v>0</v>
      </c>
      <c r="P650" s="136">
        <f>SUM(G650:O650)</f>
        <v>0</v>
      </c>
      <c r="Q650" s="135">
        <f t="shared" ref="Q650:Y650" si="365">IF(Q648-Q645=-2,4)+IF(Q648-Q645=-1,3)+IF(Q648-Q645=0,2)+IF(Q648-Q645=1,1)+IF(Q648-Q645&gt;2,0)</f>
        <v>0</v>
      </c>
      <c r="R650" s="135">
        <f t="shared" si="365"/>
        <v>0</v>
      </c>
      <c r="S650" s="135">
        <f t="shared" si="365"/>
        <v>0</v>
      </c>
      <c r="T650" s="135">
        <f t="shared" si="365"/>
        <v>0</v>
      </c>
      <c r="U650" s="135">
        <f t="shared" si="365"/>
        <v>0</v>
      </c>
      <c r="V650" s="135">
        <f t="shared" si="365"/>
        <v>0</v>
      </c>
      <c r="W650" s="135">
        <f t="shared" si="365"/>
        <v>0</v>
      </c>
      <c r="X650" s="135">
        <f t="shared" si="365"/>
        <v>0</v>
      </c>
      <c r="Y650" s="135">
        <f t="shared" si="365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6">H648-H645</f>
        <v>6</v>
      </c>
      <c r="I651" s="24">
        <f t="shared" si="366"/>
        <v>5</v>
      </c>
      <c r="J651" s="24">
        <f t="shared" si="366"/>
        <v>6</v>
      </c>
      <c r="K651" s="24">
        <f t="shared" si="366"/>
        <v>7</v>
      </c>
      <c r="L651" s="24">
        <f t="shared" si="366"/>
        <v>6</v>
      </c>
      <c r="M651" s="24">
        <f t="shared" si="366"/>
        <v>6</v>
      </c>
      <c r="N651" s="24">
        <f t="shared" si="366"/>
        <v>7</v>
      </c>
      <c r="O651" s="15">
        <f t="shared" si="366"/>
        <v>5</v>
      </c>
      <c r="P651" s="15"/>
      <c r="Q651" s="15">
        <f t="shared" ref="Q651:Y651" si="367">Q648-Q645</f>
        <v>6</v>
      </c>
      <c r="R651" s="15">
        <f t="shared" si="367"/>
        <v>6</v>
      </c>
      <c r="S651" s="15">
        <f t="shared" si="367"/>
        <v>5</v>
      </c>
      <c r="T651" s="15">
        <f t="shared" si="367"/>
        <v>6</v>
      </c>
      <c r="U651" s="15">
        <f t="shared" si="367"/>
        <v>6</v>
      </c>
      <c r="V651" s="15">
        <f t="shared" si="367"/>
        <v>7</v>
      </c>
      <c r="W651" s="15">
        <f t="shared" si="367"/>
        <v>5</v>
      </c>
      <c r="X651" s="15">
        <f t="shared" si="367"/>
        <v>6</v>
      </c>
      <c r="Y651" s="15">
        <f t="shared" si="367"/>
        <v>7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45052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8">H$9</f>
        <v>4</v>
      </c>
      <c r="I668" s="103">
        <f t="shared" si="368"/>
        <v>5</v>
      </c>
      <c r="J668" s="103">
        <f t="shared" si="368"/>
        <v>4</v>
      </c>
      <c r="K668" s="103">
        <f t="shared" si="368"/>
        <v>3</v>
      </c>
      <c r="L668" s="103">
        <f t="shared" si="368"/>
        <v>4</v>
      </c>
      <c r="M668" s="103">
        <f t="shared" si="368"/>
        <v>4</v>
      </c>
      <c r="N668" s="103">
        <f t="shared" si="368"/>
        <v>3</v>
      </c>
      <c r="O668" s="103">
        <f t="shared" si="368"/>
        <v>5</v>
      </c>
      <c r="P668" s="104">
        <f>SUM(G668:O668)</f>
        <v>36</v>
      </c>
      <c r="Q668" s="103">
        <f t="shared" ref="Q668:Y668" si="369">Q$9</f>
        <v>4</v>
      </c>
      <c r="R668" s="105">
        <f t="shared" si="369"/>
        <v>4</v>
      </c>
      <c r="S668" s="105">
        <f t="shared" si="369"/>
        <v>5</v>
      </c>
      <c r="T668" s="105">
        <f t="shared" si="369"/>
        <v>4</v>
      </c>
      <c r="U668" s="105">
        <f t="shared" si="369"/>
        <v>4</v>
      </c>
      <c r="V668" s="105">
        <f t="shared" si="369"/>
        <v>3</v>
      </c>
      <c r="W668" s="105">
        <f t="shared" si="369"/>
        <v>5</v>
      </c>
      <c r="X668" s="105">
        <f t="shared" si="369"/>
        <v>4</v>
      </c>
      <c r="Y668" s="106">
        <f t="shared" si="369"/>
        <v>3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9</v>
      </c>
      <c r="H669" s="108">
        <f t="shared" ref="H669:O669" si="370">H$10</f>
        <v>13</v>
      </c>
      <c r="I669" s="108">
        <f t="shared" si="370"/>
        <v>5</v>
      </c>
      <c r="J669" s="108">
        <f t="shared" si="370"/>
        <v>7</v>
      </c>
      <c r="K669" s="108">
        <f t="shared" si="370"/>
        <v>17</v>
      </c>
      <c r="L669" s="108">
        <f t="shared" si="370"/>
        <v>3</v>
      </c>
      <c r="M669" s="108">
        <f t="shared" si="370"/>
        <v>1</v>
      </c>
      <c r="N669" s="108">
        <f t="shared" si="370"/>
        <v>15</v>
      </c>
      <c r="O669" s="109">
        <f t="shared" si="370"/>
        <v>11</v>
      </c>
      <c r="P669" s="110"/>
      <c r="Q669" s="111">
        <f t="shared" ref="Q669:Y669" si="371">Q$10</f>
        <v>8</v>
      </c>
      <c r="R669" s="112">
        <f t="shared" si="371"/>
        <v>4</v>
      </c>
      <c r="S669" s="112">
        <f t="shared" si="371"/>
        <v>18</v>
      </c>
      <c r="T669" s="112">
        <f t="shared" si="371"/>
        <v>2</v>
      </c>
      <c r="U669" s="112">
        <f t="shared" si="371"/>
        <v>16</v>
      </c>
      <c r="V669" s="112">
        <f t="shared" si="371"/>
        <v>12</v>
      </c>
      <c r="W669" s="112">
        <f t="shared" si="371"/>
        <v>10</v>
      </c>
      <c r="X669" s="112">
        <f t="shared" si="371"/>
        <v>6</v>
      </c>
      <c r="Y669" s="109">
        <f t="shared" si="371"/>
        <v>14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2">IF($Q665&lt;=18,IF(H669&lt;=$Q665,1,0),IF($Q665&lt;=36,IF(H669&lt;=($Q665-18),2,1),IF($Q665&lt;=54,IF(H669&lt;=($Q665-36),3,2),IF($Q665&gt;54,IF(H669&lt;=($Q665-54),4,3)))))</f>
        <v>#N/A</v>
      </c>
      <c r="I670" s="115" t="e">
        <f t="shared" si="372"/>
        <v>#N/A</v>
      </c>
      <c r="J670" s="115" t="e">
        <f t="shared" si="372"/>
        <v>#N/A</v>
      </c>
      <c r="K670" s="115" t="e">
        <f t="shared" si="372"/>
        <v>#N/A</v>
      </c>
      <c r="L670" s="115" t="e">
        <f t="shared" si="372"/>
        <v>#N/A</v>
      </c>
      <c r="M670" s="115" t="e">
        <f t="shared" si="372"/>
        <v>#N/A</v>
      </c>
      <c r="N670" s="115" t="e">
        <f t="shared" si="372"/>
        <v>#N/A</v>
      </c>
      <c r="O670" s="116" t="e">
        <f t="shared" si="372"/>
        <v>#N/A</v>
      </c>
      <c r="P670" s="117" t="e">
        <f>SUM(G670:O670)</f>
        <v>#N/A</v>
      </c>
      <c r="Q670" s="116" t="e">
        <f t="shared" ref="Q670:Y670" si="373">IF($Q665&lt;=18,IF(Q669&lt;=$Q665,1,0),IF($Q665&lt;=36,IF(Q669&lt;=($Q665-18),2,1),IF($Q665&lt;=54,IF(Q669&lt;=($Q665-36),3,2),IF($Q665&gt;54,IF(Q669&lt;=($Q665-54),4,3)))))</f>
        <v>#N/A</v>
      </c>
      <c r="R670" s="116" t="e">
        <f t="shared" si="373"/>
        <v>#N/A</v>
      </c>
      <c r="S670" s="116" t="e">
        <f t="shared" si="373"/>
        <v>#N/A</v>
      </c>
      <c r="T670" s="116" t="e">
        <f t="shared" si="373"/>
        <v>#N/A</v>
      </c>
      <c r="U670" s="116" t="e">
        <f t="shared" si="373"/>
        <v>#N/A</v>
      </c>
      <c r="V670" s="116" t="e">
        <f t="shared" si="373"/>
        <v>#N/A</v>
      </c>
      <c r="W670" s="116" t="e">
        <f t="shared" si="373"/>
        <v>#N/A</v>
      </c>
      <c r="X670" s="116" t="e">
        <f t="shared" si="373"/>
        <v>#N/A</v>
      </c>
      <c r="Y670" s="116" t="e">
        <f t="shared" si="373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4">G36</f>
        <v>10</v>
      </c>
      <c r="H671" s="121">
        <f t="shared" si="374"/>
        <v>10</v>
      </c>
      <c r="I671" s="121">
        <f t="shared" si="374"/>
        <v>10</v>
      </c>
      <c r="J671" s="121">
        <f t="shared" si="374"/>
        <v>10</v>
      </c>
      <c r="K671" s="121">
        <f t="shared" si="374"/>
        <v>10</v>
      </c>
      <c r="L671" s="121">
        <f t="shared" si="374"/>
        <v>10</v>
      </c>
      <c r="M671" s="121">
        <f t="shared" si="374"/>
        <v>10</v>
      </c>
      <c r="N671" s="121">
        <f t="shared" si="374"/>
        <v>10</v>
      </c>
      <c r="O671" s="121">
        <f t="shared" si="374"/>
        <v>10</v>
      </c>
      <c r="P671" s="122">
        <f>SUM(G671:O671)</f>
        <v>90</v>
      </c>
      <c r="Q671" s="123">
        <f t="shared" ref="Q671:Y671" si="375">Q36</f>
        <v>10</v>
      </c>
      <c r="R671" s="121">
        <f t="shared" si="375"/>
        <v>10</v>
      </c>
      <c r="S671" s="121">
        <f t="shared" si="375"/>
        <v>10</v>
      </c>
      <c r="T671" s="121">
        <f t="shared" si="375"/>
        <v>10</v>
      </c>
      <c r="U671" s="121">
        <f t="shared" si="375"/>
        <v>10</v>
      </c>
      <c r="V671" s="121">
        <f t="shared" si="375"/>
        <v>10</v>
      </c>
      <c r="W671" s="121">
        <f t="shared" si="375"/>
        <v>10</v>
      </c>
      <c r="X671" s="121">
        <f t="shared" si="375"/>
        <v>10</v>
      </c>
      <c r="Y671" s="124">
        <f t="shared" si="375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6">IF(H671-H668=-1,3+H670)+IF(H671-H668=0,2+H670)+IF(H671-H668=1,1+H670)+IF(H671-H668=2,H670)+IF(H671-H668=3,IF(H670-1&gt;0,H670-1,0))+IF(H671-H668=4,IF(H670-2&gt;0,H670-2,0))</f>
        <v>0</v>
      </c>
      <c r="I672" s="127">
        <f t="shared" si="376"/>
        <v>0</v>
      </c>
      <c r="J672" s="127">
        <f t="shared" si="376"/>
        <v>0</v>
      </c>
      <c r="K672" s="127">
        <f t="shared" si="376"/>
        <v>0</v>
      </c>
      <c r="L672" s="127">
        <f t="shared" si="376"/>
        <v>0</v>
      </c>
      <c r="M672" s="127">
        <f t="shared" si="376"/>
        <v>0</v>
      </c>
      <c r="N672" s="127">
        <f t="shared" si="376"/>
        <v>0</v>
      </c>
      <c r="O672" s="128">
        <f t="shared" si="376"/>
        <v>0</v>
      </c>
      <c r="P672" s="129">
        <f>SUM(G672:O672)</f>
        <v>0</v>
      </c>
      <c r="Q672" s="130">
        <f t="shared" ref="Q672:Y672" si="377">IF(Q671-Q668=-1,3+Q670)+IF(Q671-Q668=0,2+Q670)+IF(Q671-Q668=1,1+Q670)+IF(Q671-Q668=2,Q670)+IF(Q671-Q668=3,IF(Q670-1&gt;0,Q670-1,0))+IF(Q671-Q668=4,IF(Q670-2&gt;0,Q670-2,0))</f>
        <v>0</v>
      </c>
      <c r="R672" s="131">
        <f t="shared" si="377"/>
        <v>0</v>
      </c>
      <c r="S672" s="131">
        <f t="shared" si="377"/>
        <v>0</v>
      </c>
      <c r="T672" s="131">
        <f t="shared" si="377"/>
        <v>0</v>
      </c>
      <c r="U672" s="131">
        <f t="shared" si="377"/>
        <v>0</v>
      </c>
      <c r="V672" s="131">
        <f t="shared" si="377"/>
        <v>0</v>
      </c>
      <c r="W672" s="131">
        <f t="shared" si="377"/>
        <v>0</v>
      </c>
      <c r="X672" s="131">
        <f t="shared" si="377"/>
        <v>0</v>
      </c>
      <c r="Y672" s="128">
        <f t="shared" si="377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8">IF(G671-G668=-2,4)+IF(G671-G668=-1,3)+IF(G671-G668=0,2)+IF(G671-G668=1,1)+IF(G671-G668&gt;2,0)</f>
        <v>0</v>
      </c>
      <c r="H673" s="134">
        <f t="shared" si="378"/>
        <v>0</v>
      </c>
      <c r="I673" s="134">
        <f t="shared" si="378"/>
        <v>0</v>
      </c>
      <c r="J673" s="134">
        <f t="shared" si="378"/>
        <v>0</v>
      </c>
      <c r="K673" s="134">
        <f t="shared" si="378"/>
        <v>0</v>
      </c>
      <c r="L673" s="134">
        <f t="shared" si="378"/>
        <v>0</v>
      </c>
      <c r="M673" s="134">
        <f t="shared" si="378"/>
        <v>0</v>
      </c>
      <c r="N673" s="134">
        <f t="shared" si="378"/>
        <v>0</v>
      </c>
      <c r="O673" s="135">
        <f t="shared" si="378"/>
        <v>0</v>
      </c>
      <c r="P673" s="136">
        <f>SUM(G673:O673)</f>
        <v>0</v>
      </c>
      <c r="Q673" s="135">
        <f t="shared" ref="Q673:Y673" si="379">IF(Q671-Q668=-2,4)+IF(Q671-Q668=-1,3)+IF(Q671-Q668=0,2)+IF(Q671-Q668=1,1)+IF(Q671-Q668&gt;2,0)</f>
        <v>0</v>
      </c>
      <c r="R673" s="135">
        <f t="shared" si="379"/>
        <v>0</v>
      </c>
      <c r="S673" s="135">
        <f t="shared" si="379"/>
        <v>0</v>
      </c>
      <c r="T673" s="135">
        <f t="shared" si="379"/>
        <v>0</v>
      </c>
      <c r="U673" s="135">
        <f t="shared" si="379"/>
        <v>0</v>
      </c>
      <c r="V673" s="135">
        <f t="shared" si="379"/>
        <v>0</v>
      </c>
      <c r="W673" s="135">
        <f t="shared" si="379"/>
        <v>0</v>
      </c>
      <c r="X673" s="135">
        <f t="shared" si="379"/>
        <v>0</v>
      </c>
      <c r="Y673" s="135">
        <f t="shared" si="379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80">H671-H668</f>
        <v>6</v>
      </c>
      <c r="I674" s="24">
        <f t="shared" si="380"/>
        <v>5</v>
      </c>
      <c r="J674" s="24">
        <f t="shared" si="380"/>
        <v>6</v>
      </c>
      <c r="K674" s="24">
        <f t="shared" si="380"/>
        <v>7</v>
      </c>
      <c r="L674" s="24">
        <f t="shared" si="380"/>
        <v>6</v>
      </c>
      <c r="M674" s="24">
        <f t="shared" si="380"/>
        <v>6</v>
      </c>
      <c r="N674" s="24">
        <f t="shared" si="380"/>
        <v>7</v>
      </c>
      <c r="O674" s="15">
        <f t="shared" si="380"/>
        <v>5</v>
      </c>
      <c r="P674" s="15"/>
      <c r="Q674" s="15">
        <f t="shared" ref="Q674:Y674" si="381">Q671-Q668</f>
        <v>6</v>
      </c>
      <c r="R674" s="15">
        <f t="shared" si="381"/>
        <v>6</v>
      </c>
      <c r="S674" s="15">
        <f t="shared" si="381"/>
        <v>5</v>
      </c>
      <c r="T674" s="15">
        <f t="shared" si="381"/>
        <v>6</v>
      </c>
      <c r="U674" s="15">
        <f t="shared" si="381"/>
        <v>6</v>
      </c>
      <c r="V674" s="15">
        <f t="shared" si="381"/>
        <v>7</v>
      </c>
      <c r="W674" s="15">
        <f t="shared" si="381"/>
        <v>5</v>
      </c>
      <c r="X674" s="15">
        <f t="shared" si="381"/>
        <v>6</v>
      </c>
      <c r="Y674" s="15">
        <f t="shared" si="381"/>
        <v>7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45052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2">H$9</f>
        <v>4</v>
      </c>
      <c r="I691" s="103">
        <f t="shared" si="382"/>
        <v>5</v>
      </c>
      <c r="J691" s="103">
        <f t="shared" si="382"/>
        <v>4</v>
      </c>
      <c r="K691" s="103">
        <f t="shared" si="382"/>
        <v>3</v>
      </c>
      <c r="L691" s="103">
        <f t="shared" si="382"/>
        <v>4</v>
      </c>
      <c r="M691" s="103">
        <f t="shared" si="382"/>
        <v>4</v>
      </c>
      <c r="N691" s="103">
        <f t="shared" si="382"/>
        <v>3</v>
      </c>
      <c r="O691" s="103">
        <f t="shared" si="382"/>
        <v>5</v>
      </c>
      <c r="P691" s="104">
        <f>SUM(G691:O691)</f>
        <v>36</v>
      </c>
      <c r="Q691" s="103">
        <f t="shared" ref="Q691:Y691" si="383">Q$9</f>
        <v>4</v>
      </c>
      <c r="R691" s="105">
        <f t="shared" si="383"/>
        <v>4</v>
      </c>
      <c r="S691" s="105">
        <f t="shared" si="383"/>
        <v>5</v>
      </c>
      <c r="T691" s="105">
        <f t="shared" si="383"/>
        <v>4</v>
      </c>
      <c r="U691" s="105">
        <f t="shared" si="383"/>
        <v>4</v>
      </c>
      <c r="V691" s="105">
        <f t="shared" si="383"/>
        <v>3</v>
      </c>
      <c r="W691" s="105">
        <f t="shared" si="383"/>
        <v>5</v>
      </c>
      <c r="X691" s="105">
        <f t="shared" si="383"/>
        <v>4</v>
      </c>
      <c r="Y691" s="106">
        <f t="shared" si="383"/>
        <v>3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9</v>
      </c>
      <c r="H692" s="108">
        <f t="shared" ref="H692:O692" si="384">H$10</f>
        <v>13</v>
      </c>
      <c r="I692" s="108">
        <f t="shared" si="384"/>
        <v>5</v>
      </c>
      <c r="J692" s="108">
        <f t="shared" si="384"/>
        <v>7</v>
      </c>
      <c r="K692" s="108">
        <f t="shared" si="384"/>
        <v>17</v>
      </c>
      <c r="L692" s="108">
        <f t="shared" si="384"/>
        <v>3</v>
      </c>
      <c r="M692" s="108">
        <f t="shared" si="384"/>
        <v>1</v>
      </c>
      <c r="N692" s="108">
        <f t="shared" si="384"/>
        <v>15</v>
      </c>
      <c r="O692" s="109">
        <f t="shared" si="384"/>
        <v>11</v>
      </c>
      <c r="P692" s="110"/>
      <c r="Q692" s="111">
        <f t="shared" ref="Q692:Y692" si="385">Q$10</f>
        <v>8</v>
      </c>
      <c r="R692" s="112">
        <f t="shared" si="385"/>
        <v>4</v>
      </c>
      <c r="S692" s="112">
        <f t="shared" si="385"/>
        <v>18</v>
      </c>
      <c r="T692" s="112">
        <f t="shared" si="385"/>
        <v>2</v>
      </c>
      <c r="U692" s="112">
        <f t="shared" si="385"/>
        <v>16</v>
      </c>
      <c r="V692" s="112">
        <f t="shared" si="385"/>
        <v>12</v>
      </c>
      <c r="W692" s="112">
        <f t="shared" si="385"/>
        <v>10</v>
      </c>
      <c r="X692" s="112">
        <f t="shared" si="385"/>
        <v>6</v>
      </c>
      <c r="Y692" s="109">
        <f t="shared" si="385"/>
        <v>14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6">IF($Q688&lt;=18,IF(H692&lt;=$Q688,1,0),IF($Q688&lt;=36,IF(H692&lt;=($Q688-18),2,1),IF($Q688&lt;=54,IF(H692&lt;=($Q688-36),3,2),IF($Q688&gt;54,IF(H692&lt;=($Q688-54),4,3)))))</f>
        <v>#N/A</v>
      </c>
      <c r="I693" s="115" t="e">
        <f t="shared" si="386"/>
        <v>#N/A</v>
      </c>
      <c r="J693" s="115" t="e">
        <f t="shared" si="386"/>
        <v>#N/A</v>
      </c>
      <c r="K693" s="115" t="e">
        <f t="shared" si="386"/>
        <v>#N/A</v>
      </c>
      <c r="L693" s="115" t="e">
        <f t="shared" si="386"/>
        <v>#N/A</v>
      </c>
      <c r="M693" s="115" t="e">
        <f t="shared" si="386"/>
        <v>#N/A</v>
      </c>
      <c r="N693" s="115" t="e">
        <f t="shared" si="386"/>
        <v>#N/A</v>
      </c>
      <c r="O693" s="116" t="e">
        <f t="shared" si="386"/>
        <v>#N/A</v>
      </c>
      <c r="P693" s="117" t="e">
        <f>SUM(G693:O693)</f>
        <v>#N/A</v>
      </c>
      <c r="Q693" s="116" t="e">
        <f t="shared" ref="Q693:Y693" si="387">IF($Q688&lt;=18,IF(Q692&lt;=$Q688,1,0),IF($Q688&lt;=36,IF(Q692&lt;=($Q688-18),2,1),IF($Q688&lt;=54,IF(Q692&lt;=($Q688-36),3,2),IF($Q688&gt;54,IF(Q692&lt;=($Q688-54),4,3)))))</f>
        <v>#N/A</v>
      </c>
      <c r="R693" s="116" t="e">
        <f t="shared" si="387"/>
        <v>#N/A</v>
      </c>
      <c r="S693" s="116" t="e">
        <f t="shared" si="387"/>
        <v>#N/A</v>
      </c>
      <c r="T693" s="116" t="e">
        <f t="shared" si="387"/>
        <v>#N/A</v>
      </c>
      <c r="U693" s="116" t="e">
        <f t="shared" si="387"/>
        <v>#N/A</v>
      </c>
      <c r="V693" s="116" t="e">
        <f t="shared" si="387"/>
        <v>#N/A</v>
      </c>
      <c r="W693" s="116" t="e">
        <f t="shared" si="387"/>
        <v>#N/A</v>
      </c>
      <c r="X693" s="116" t="e">
        <f t="shared" si="387"/>
        <v>#N/A</v>
      </c>
      <c r="Y693" s="116" t="e">
        <f t="shared" si="387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8">G37</f>
        <v>10</v>
      </c>
      <c r="H694" s="121">
        <f t="shared" si="388"/>
        <v>10</v>
      </c>
      <c r="I694" s="121">
        <f t="shared" si="388"/>
        <v>10</v>
      </c>
      <c r="J694" s="121">
        <f t="shared" si="388"/>
        <v>10</v>
      </c>
      <c r="K694" s="121">
        <f t="shared" si="388"/>
        <v>10</v>
      </c>
      <c r="L694" s="121">
        <f t="shared" si="388"/>
        <v>10</v>
      </c>
      <c r="M694" s="121">
        <f t="shared" si="388"/>
        <v>10</v>
      </c>
      <c r="N694" s="121">
        <f t="shared" si="388"/>
        <v>10</v>
      </c>
      <c r="O694" s="121">
        <f t="shared" si="388"/>
        <v>10</v>
      </c>
      <c r="P694" s="122">
        <f>SUM(G694:O694)</f>
        <v>90</v>
      </c>
      <c r="Q694" s="123">
        <f t="shared" ref="Q694:Y694" si="389">Q37</f>
        <v>10</v>
      </c>
      <c r="R694" s="121">
        <f t="shared" si="389"/>
        <v>10</v>
      </c>
      <c r="S694" s="121">
        <f t="shared" si="389"/>
        <v>10</v>
      </c>
      <c r="T694" s="121">
        <f t="shared" si="389"/>
        <v>10</v>
      </c>
      <c r="U694" s="121">
        <f t="shared" si="389"/>
        <v>10</v>
      </c>
      <c r="V694" s="121">
        <f t="shared" si="389"/>
        <v>10</v>
      </c>
      <c r="W694" s="121">
        <f t="shared" si="389"/>
        <v>10</v>
      </c>
      <c r="X694" s="121">
        <f t="shared" si="389"/>
        <v>10</v>
      </c>
      <c r="Y694" s="124">
        <f t="shared" si="389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90">IF(H694-H691=-1,3+H693)+IF(H694-H691=0,2+H693)+IF(H694-H691=1,1+H693)+IF(H694-H691=2,H693)+IF(H694-H691=3,IF(H693-1&gt;0,H693-1,0))+IF(H694-H691=4,IF(H693-2&gt;0,H693-2,0))</f>
        <v>0</v>
      </c>
      <c r="I695" s="127">
        <f t="shared" si="390"/>
        <v>0</v>
      </c>
      <c r="J695" s="127">
        <f t="shared" si="390"/>
        <v>0</v>
      </c>
      <c r="K695" s="127">
        <f t="shared" si="390"/>
        <v>0</v>
      </c>
      <c r="L695" s="127">
        <f t="shared" si="390"/>
        <v>0</v>
      </c>
      <c r="M695" s="127">
        <f t="shared" si="390"/>
        <v>0</v>
      </c>
      <c r="N695" s="127">
        <f t="shared" si="390"/>
        <v>0</v>
      </c>
      <c r="O695" s="128">
        <f t="shared" si="390"/>
        <v>0</v>
      </c>
      <c r="P695" s="129">
        <f>SUM(G695:O695)</f>
        <v>0</v>
      </c>
      <c r="Q695" s="130">
        <f t="shared" ref="Q695:Y695" si="391">IF(Q694-Q691=-1,3+Q693)+IF(Q694-Q691=0,2+Q693)+IF(Q694-Q691=1,1+Q693)+IF(Q694-Q691=2,Q693)+IF(Q694-Q691=3,IF(Q693-1&gt;0,Q693-1,0))+IF(Q694-Q691=4,IF(Q693-2&gt;0,Q693-2,0))</f>
        <v>0</v>
      </c>
      <c r="R695" s="131">
        <f t="shared" si="391"/>
        <v>0</v>
      </c>
      <c r="S695" s="131">
        <f t="shared" si="391"/>
        <v>0</v>
      </c>
      <c r="T695" s="131">
        <f t="shared" si="391"/>
        <v>0</v>
      </c>
      <c r="U695" s="131">
        <f t="shared" si="391"/>
        <v>0</v>
      </c>
      <c r="V695" s="131">
        <f t="shared" si="391"/>
        <v>0</v>
      </c>
      <c r="W695" s="131">
        <f t="shared" si="391"/>
        <v>0</v>
      </c>
      <c r="X695" s="131">
        <f t="shared" si="391"/>
        <v>0</v>
      </c>
      <c r="Y695" s="128">
        <f t="shared" si="391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2">IF(G694-G691=-2,4)+IF(G694-G691=-1,3)+IF(G694-G691=0,2)+IF(G694-G691=1,1)+IF(G694-G691&gt;2,0)</f>
        <v>0</v>
      </c>
      <c r="H696" s="134">
        <f t="shared" si="392"/>
        <v>0</v>
      </c>
      <c r="I696" s="134">
        <f t="shared" si="392"/>
        <v>0</v>
      </c>
      <c r="J696" s="134">
        <f t="shared" si="392"/>
        <v>0</v>
      </c>
      <c r="K696" s="134">
        <f t="shared" si="392"/>
        <v>0</v>
      </c>
      <c r="L696" s="134">
        <f t="shared" si="392"/>
        <v>0</v>
      </c>
      <c r="M696" s="134">
        <f t="shared" si="392"/>
        <v>0</v>
      </c>
      <c r="N696" s="134">
        <f t="shared" si="392"/>
        <v>0</v>
      </c>
      <c r="O696" s="135">
        <f t="shared" si="392"/>
        <v>0</v>
      </c>
      <c r="P696" s="136">
        <f>SUM(G696:O696)</f>
        <v>0</v>
      </c>
      <c r="Q696" s="135">
        <f t="shared" ref="Q696:Y696" si="393">IF(Q694-Q691=-2,4)+IF(Q694-Q691=-1,3)+IF(Q694-Q691=0,2)+IF(Q694-Q691=1,1)+IF(Q694-Q691&gt;2,0)</f>
        <v>0</v>
      </c>
      <c r="R696" s="135">
        <f t="shared" si="393"/>
        <v>0</v>
      </c>
      <c r="S696" s="135">
        <f t="shared" si="393"/>
        <v>0</v>
      </c>
      <c r="T696" s="135">
        <f t="shared" si="393"/>
        <v>0</v>
      </c>
      <c r="U696" s="135">
        <f t="shared" si="393"/>
        <v>0</v>
      </c>
      <c r="V696" s="135">
        <f t="shared" si="393"/>
        <v>0</v>
      </c>
      <c r="W696" s="135">
        <f t="shared" si="393"/>
        <v>0</v>
      </c>
      <c r="X696" s="135">
        <f t="shared" si="393"/>
        <v>0</v>
      </c>
      <c r="Y696" s="135">
        <f t="shared" si="393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4">H694-H691</f>
        <v>6</v>
      </c>
      <c r="I697" s="24">
        <f t="shared" si="394"/>
        <v>5</v>
      </c>
      <c r="J697" s="24">
        <f t="shared" si="394"/>
        <v>6</v>
      </c>
      <c r="K697" s="24">
        <f t="shared" si="394"/>
        <v>7</v>
      </c>
      <c r="L697" s="24">
        <f t="shared" si="394"/>
        <v>6</v>
      </c>
      <c r="M697" s="24">
        <f t="shared" si="394"/>
        <v>6</v>
      </c>
      <c r="N697" s="24">
        <f t="shared" si="394"/>
        <v>7</v>
      </c>
      <c r="O697" s="15">
        <f t="shared" si="394"/>
        <v>5</v>
      </c>
      <c r="P697" s="15"/>
      <c r="Q697" s="15">
        <f t="shared" ref="Q697:Y697" si="395">Q694-Q691</f>
        <v>6</v>
      </c>
      <c r="R697" s="15">
        <f t="shared" si="395"/>
        <v>6</v>
      </c>
      <c r="S697" s="15">
        <f t="shared" si="395"/>
        <v>5</v>
      </c>
      <c r="T697" s="15">
        <f t="shared" si="395"/>
        <v>6</v>
      </c>
      <c r="U697" s="15">
        <f t="shared" si="395"/>
        <v>6</v>
      </c>
      <c r="V697" s="15">
        <f t="shared" si="395"/>
        <v>7</v>
      </c>
      <c r="W697" s="15">
        <f t="shared" si="395"/>
        <v>5</v>
      </c>
      <c r="X697" s="15">
        <f t="shared" si="395"/>
        <v>6</v>
      </c>
      <c r="Y697" s="15">
        <f t="shared" si="395"/>
        <v>7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45052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6">H$9</f>
        <v>4</v>
      </c>
      <c r="I714" s="103">
        <f t="shared" si="396"/>
        <v>5</v>
      </c>
      <c r="J714" s="103">
        <f t="shared" si="396"/>
        <v>4</v>
      </c>
      <c r="K714" s="103">
        <f t="shared" si="396"/>
        <v>3</v>
      </c>
      <c r="L714" s="103">
        <f t="shared" si="396"/>
        <v>4</v>
      </c>
      <c r="M714" s="103">
        <f t="shared" si="396"/>
        <v>4</v>
      </c>
      <c r="N714" s="103">
        <f t="shared" si="396"/>
        <v>3</v>
      </c>
      <c r="O714" s="103">
        <f t="shared" si="396"/>
        <v>5</v>
      </c>
      <c r="P714" s="104">
        <f>SUM(G714:O714)</f>
        <v>36</v>
      </c>
      <c r="Q714" s="103">
        <f t="shared" ref="Q714:Y714" si="397">Q$9</f>
        <v>4</v>
      </c>
      <c r="R714" s="105">
        <f t="shared" si="397"/>
        <v>4</v>
      </c>
      <c r="S714" s="105">
        <f t="shared" si="397"/>
        <v>5</v>
      </c>
      <c r="T714" s="105">
        <f t="shared" si="397"/>
        <v>4</v>
      </c>
      <c r="U714" s="105">
        <f t="shared" si="397"/>
        <v>4</v>
      </c>
      <c r="V714" s="105">
        <f t="shared" si="397"/>
        <v>3</v>
      </c>
      <c r="W714" s="105">
        <f t="shared" si="397"/>
        <v>5</v>
      </c>
      <c r="X714" s="105">
        <f t="shared" si="397"/>
        <v>4</v>
      </c>
      <c r="Y714" s="106">
        <f t="shared" si="397"/>
        <v>3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9</v>
      </c>
      <c r="H715" s="108">
        <f t="shared" ref="H715:O715" si="398">H$10</f>
        <v>13</v>
      </c>
      <c r="I715" s="108">
        <f t="shared" si="398"/>
        <v>5</v>
      </c>
      <c r="J715" s="108">
        <f t="shared" si="398"/>
        <v>7</v>
      </c>
      <c r="K715" s="108">
        <f t="shared" si="398"/>
        <v>17</v>
      </c>
      <c r="L715" s="108">
        <f t="shared" si="398"/>
        <v>3</v>
      </c>
      <c r="M715" s="108">
        <f t="shared" si="398"/>
        <v>1</v>
      </c>
      <c r="N715" s="108">
        <f t="shared" si="398"/>
        <v>15</v>
      </c>
      <c r="O715" s="109">
        <f t="shared" si="398"/>
        <v>11</v>
      </c>
      <c r="P715" s="110"/>
      <c r="Q715" s="111">
        <f t="shared" ref="Q715:Y715" si="399">Q$10</f>
        <v>8</v>
      </c>
      <c r="R715" s="112">
        <f t="shared" si="399"/>
        <v>4</v>
      </c>
      <c r="S715" s="112">
        <f t="shared" si="399"/>
        <v>18</v>
      </c>
      <c r="T715" s="112">
        <f t="shared" si="399"/>
        <v>2</v>
      </c>
      <c r="U715" s="112">
        <f t="shared" si="399"/>
        <v>16</v>
      </c>
      <c r="V715" s="112">
        <f t="shared" si="399"/>
        <v>12</v>
      </c>
      <c r="W715" s="112">
        <f t="shared" si="399"/>
        <v>10</v>
      </c>
      <c r="X715" s="112">
        <f t="shared" si="399"/>
        <v>6</v>
      </c>
      <c r="Y715" s="109">
        <f t="shared" si="399"/>
        <v>14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400">IF($Q711&lt;=18,IF(H715&lt;=$Q711,1,0),IF($Q711&lt;=36,IF(H715&lt;=($Q711-18),2,1),IF($Q711&lt;=54,IF(H715&lt;=($Q711-36),3,2),IF($Q711&gt;54,IF(H715&lt;=($Q711-54),4,3)))))</f>
        <v>#N/A</v>
      </c>
      <c r="I716" s="115" t="e">
        <f t="shared" si="400"/>
        <v>#N/A</v>
      </c>
      <c r="J716" s="115" t="e">
        <f t="shared" si="400"/>
        <v>#N/A</v>
      </c>
      <c r="K716" s="115" t="e">
        <f t="shared" si="400"/>
        <v>#N/A</v>
      </c>
      <c r="L716" s="115" t="e">
        <f t="shared" si="400"/>
        <v>#N/A</v>
      </c>
      <c r="M716" s="115" t="e">
        <f t="shared" si="400"/>
        <v>#N/A</v>
      </c>
      <c r="N716" s="115" t="e">
        <f t="shared" si="400"/>
        <v>#N/A</v>
      </c>
      <c r="O716" s="116" t="e">
        <f t="shared" si="400"/>
        <v>#N/A</v>
      </c>
      <c r="P716" s="117" t="e">
        <f>SUM(G716:O716)</f>
        <v>#N/A</v>
      </c>
      <c r="Q716" s="116" t="e">
        <f t="shared" ref="Q716:Y716" si="401">IF($Q711&lt;=18,IF(Q715&lt;=$Q711,1,0),IF($Q711&lt;=36,IF(Q715&lt;=($Q711-18),2,1),IF($Q711&lt;=54,IF(Q715&lt;=($Q711-36),3,2),IF($Q711&gt;54,IF(Q715&lt;=($Q711-54),4,3)))))</f>
        <v>#N/A</v>
      </c>
      <c r="R716" s="116" t="e">
        <f t="shared" si="401"/>
        <v>#N/A</v>
      </c>
      <c r="S716" s="116" t="e">
        <f t="shared" si="401"/>
        <v>#N/A</v>
      </c>
      <c r="T716" s="116" t="e">
        <f t="shared" si="401"/>
        <v>#N/A</v>
      </c>
      <c r="U716" s="116" t="e">
        <f t="shared" si="401"/>
        <v>#N/A</v>
      </c>
      <c r="V716" s="116" t="e">
        <f t="shared" si="401"/>
        <v>#N/A</v>
      </c>
      <c r="W716" s="116" t="e">
        <f t="shared" si="401"/>
        <v>#N/A</v>
      </c>
      <c r="X716" s="116" t="e">
        <f t="shared" si="401"/>
        <v>#N/A</v>
      </c>
      <c r="Y716" s="116" t="e">
        <f t="shared" si="401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2">G38</f>
        <v>10</v>
      </c>
      <c r="H717" s="121">
        <f t="shared" si="402"/>
        <v>10</v>
      </c>
      <c r="I717" s="121">
        <f t="shared" si="402"/>
        <v>10</v>
      </c>
      <c r="J717" s="121">
        <f t="shared" si="402"/>
        <v>10</v>
      </c>
      <c r="K717" s="121">
        <f t="shared" si="402"/>
        <v>10</v>
      </c>
      <c r="L717" s="121">
        <f t="shared" si="402"/>
        <v>10</v>
      </c>
      <c r="M717" s="121">
        <f t="shared" si="402"/>
        <v>10</v>
      </c>
      <c r="N717" s="121">
        <f t="shared" si="402"/>
        <v>10</v>
      </c>
      <c r="O717" s="121">
        <f t="shared" si="402"/>
        <v>10</v>
      </c>
      <c r="P717" s="122">
        <f>SUM(G717:O717)</f>
        <v>90</v>
      </c>
      <c r="Q717" s="123">
        <f t="shared" ref="Q717:Y717" si="403">Q38</f>
        <v>10</v>
      </c>
      <c r="R717" s="121">
        <f t="shared" si="403"/>
        <v>10</v>
      </c>
      <c r="S717" s="121">
        <f t="shared" si="403"/>
        <v>10</v>
      </c>
      <c r="T717" s="121">
        <f t="shared" si="403"/>
        <v>10</v>
      </c>
      <c r="U717" s="121">
        <f t="shared" si="403"/>
        <v>10</v>
      </c>
      <c r="V717" s="121">
        <f t="shared" si="403"/>
        <v>10</v>
      </c>
      <c r="W717" s="121">
        <f t="shared" si="403"/>
        <v>10</v>
      </c>
      <c r="X717" s="121">
        <f t="shared" si="403"/>
        <v>10</v>
      </c>
      <c r="Y717" s="124">
        <f t="shared" si="403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4">IF(H717-H714=-1,3+H716)+IF(H717-H714=0,2+H716)+IF(H717-H714=1,1+H716)+IF(H717-H714=2,H716)+IF(H717-H714=3,IF(H716-1&gt;0,H716-1,0))+IF(H717-H714=4,IF(H716-2&gt;0,H716-2,0))</f>
        <v>0</v>
      </c>
      <c r="I718" s="127">
        <f t="shared" si="404"/>
        <v>0</v>
      </c>
      <c r="J718" s="127">
        <f t="shared" si="404"/>
        <v>0</v>
      </c>
      <c r="K718" s="127">
        <f t="shared" si="404"/>
        <v>0</v>
      </c>
      <c r="L718" s="127">
        <f t="shared" si="404"/>
        <v>0</v>
      </c>
      <c r="M718" s="127">
        <f t="shared" si="404"/>
        <v>0</v>
      </c>
      <c r="N718" s="127">
        <f t="shared" si="404"/>
        <v>0</v>
      </c>
      <c r="O718" s="128">
        <f t="shared" si="404"/>
        <v>0</v>
      </c>
      <c r="P718" s="129">
        <f>SUM(G718:O718)</f>
        <v>0</v>
      </c>
      <c r="Q718" s="130">
        <f t="shared" ref="Q718:Y718" si="405">IF(Q717-Q714=-1,3+Q716)+IF(Q717-Q714=0,2+Q716)+IF(Q717-Q714=1,1+Q716)+IF(Q717-Q714=2,Q716)+IF(Q717-Q714=3,IF(Q716-1&gt;0,Q716-1,0))+IF(Q717-Q714=4,IF(Q716-2&gt;0,Q716-2,0))</f>
        <v>0</v>
      </c>
      <c r="R718" s="131">
        <f t="shared" si="405"/>
        <v>0</v>
      </c>
      <c r="S718" s="131">
        <f t="shared" si="405"/>
        <v>0</v>
      </c>
      <c r="T718" s="131">
        <f t="shared" si="405"/>
        <v>0</v>
      </c>
      <c r="U718" s="131">
        <f t="shared" si="405"/>
        <v>0</v>
      </c>
      <c r="V718" s="131">
        <f t="shared" si="405"/>
        <v>0</v>
      </c>
      <c r="W718" s="131">
        <f t="shared" si="405"/>
        <v>0</v>
      </c>
      <c r="X718" s="131">
        <f t="shared" si="405"/>
        <v>0</v>
      </c>
      <c r="Y718" s="128">
        <f t="shared" si="405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6">IF(G717-G714=-2,4)+IF(G717-G714=-1,3)+IF(G717-G714=0,2)+IF(G717-G714=1,1)+IF(G717-G714&gt;2,0)</f>
        <v>0</v>
      </c>
      <c r="H719" s="134">
        <f t="shared" si="406"/>
        <v>0</v>
      </c>
      <c r="I719" s="134">
        <f t="shared" si="406"/>
        <v>0</v>
      </c>
      <c r="J719" s="134">
        <f t="shared" si="406"/>
        <v>0</v>
      </c>
      <c r="K719" s="134">
        <f t="shared" si="406"/>
        <v>0</v>
      </c>
      <c r="L719" s="134">
        <f t="shared" si="406"/>
        <v>0</v>
      </c>
      <c r="M719" s="134">
        <f t="shared" si="406"/>
        <v>0</v>
      </c>
      <c r="N719" s="134">
        <f t="shared" si="406"/>
        <v>0</v>
      </c>
      <c r="O719" s="135">
        <f t="shared" si="406"/>
        <v>0</v>
      </c>
      <c r="P719" s="136">
        <f>SUM(G719:O719)</f>
        <v>0</v>
      </c>
      <c r="Q719" s="135">
        <f t="shared" ref="Q719:Y719" si="407">IF(Q717-Q714=-2,4)+IF(Q717-Q714=-1,3)+IF(Q717-Q714=0,2)+IF(Q717-Q714=1,1)+IF(Q717-Q714&gt;2,0)</f>
        <v>0</v>
      </c>
      <c r="R719" s="135">
        <f t="shared" si="407"/>
        <v>0</v>
      </c>
      <c r="S719" s="135">
        <f t="shared" si="407"/>
        <v>0</v>
      </c>
      <c r="T719" s="135">
        <f t="shared" si="407"/>
        <v>0</v>
      </c>
      <c r="U719" s="135">
        <f t="shared" si="407"/>
        <v>0</v>
      </c>
      <c r="V719" s="135">
        <f t="shared" si="407"/>
        <v>0</v>
      </c>
      <c r="W719" s="135">
        <f t="shared" si="407"/>
        <v>0</v>
      </c>
      <c r="X719" s="135">
        <f t="shared" si="407"/>
        <v>0</v>
      </c>
      <c r="Y719" s="135">
        <f t="shared" si="407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8">H717-H714</f>
        <v>6</v>
      </c>
      <c r="I720" s="24">
        <f t="shared" si="408"/>
        <v>5</v>
      </c>
      <c r="J720" s="24">
        <f t="shared" si="408"/>
        <v>6</v>
      </c>
      <c r="K720" s="24">
        <f t="shared" si="408"/>
        <v>7</v>
      </c>
      <c r="L720" s="24">
        <f t="shared" si="408"/>
        <v>6</v>
      </c>
      <c r="M720" s="24">
        <f t="shared" si="408"/>
        <v>6</v>
      </c>
      <c r="N720" s="24">
        <f t="shared" si="408"/>
        <v>7</v>
      </c>
      <c r="O720" s="15">
        <f t="shared" si="408"/>
        <v>5</v>
      </c>
      <c r="P720" s="15"/>
      <c r="Q720" s="15">
        <f t="shared" ref="Q720:Y720" si="409">Q717-Q714</f>
        <v>6</v>
      </c>
      <c r="R720" s="15">
        <f t="shared" si="409"/>
        <v>6</v>
      </c>
      <c r="S720" s="15">
        <f t="shared" si="409"/>
        <v>5</v>
      </c>
      <c r="T720" s="15">
        <f t="shared" si="409"/>
        <v>6</v>
      </c>
      <c r="U720" s="15">
        <f t="shared" si="409"/>
        <v>6</v>
      </c>
      <c r="V720" s="15">
        <f t="shared" si="409"/>
        <v>7</v>
      </c>
      <c r="W720" s="15">
        <f t="shared" si="409"/>
        <v>5</v>
      </c>
      <c r="X720" s="15">
        <f t="shared" si="409"/>
        <v>6</v>
      </c>
      <c r="Y720" s="15">
        <f t="shared" si="409"/>
        <v>7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45052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10">H$9</f>
        <v>4</v>
      </c>
      <c r="I737" s="103">
        <f t="shared" si="410"/>
        <v>5</v>
      </c>
      <c r="J737" s="103">
        <f t="shared" si="410"/>
        <v>4</v>
      </c>
      <c r="K737" s="103">
        <f t="shared" si="410"/>
        <v>3</v>
      </c>
      <c r="L737" s="103">
        <f t="shared" si="410"/>
        <v>4</v>
      </c>
      <c r="M737" s="103">
        <f t="shared" si="410"/>
        <v>4</v>
      </c>
      <c r="N737" s="103">
        <f t="shared" si="410"/>
        <v>3</v>
      </c>
      <c r="O737" s="103">
        <f t="shared" si="410"/>
        <v>5</v>
      </c>
      <c r="P737" s="104">
        <f>SUM(G737:O737)</f>
        <v>36</v>
      </c>
      <c r="Q737" s="103">
        <f t="shared" ref="Q737:Y737" si="411">Q$9</f>
        <v>4</v>
      </c>
      <c r="R737" s="105">
        <f t="shared" si="411"/>
        <v>4</v>
      </c>
      <c r="S737" s="105">
        <f t="shared" si="411"/>
        <v>5</v>
      </c>
      <c r="T737" s="105">
        <f t="shared" si="411"/>
        <v>4</v>
      </c>
      <c r="U737" s="105">
        <f t="shared" si="411"/>
        <v>4</v>
      </c>
      <c r="V737" s="105">
        <f t="shared" si="411"/>
        <v>3</v>
      </c>
      <c r="W737" s="105">
        <f t="shared" si="411"/>
        <v>5</v>
      </c>
      <c r="X737" s="105">
        <f t="shared" si="411"/>
        <v>4</v>
      </c>
      <c r="Y737" s="106">
        <f t="shared" si="411"/>
        <v>3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9</v>
      </c>
      <c r="H738" s="108">
        <f t="shared" ref="H738:O738" si="412">H$10</f>
        <v>13</v>
      </c>
      <c r="I738" s="108">
        <f t="shared" si="412"/>
        <v>5</v>
      </c>
      <c r="J738" s="108">
        <f t="shared" si="412"/>
        <v>7</v>
      </c>
      <c r="K738" s="108">
        <f t="shared" si="412"/>
        <v>17</v>
      </c>
      <c r="L738" s="108">
        <f t="shared" si="412"/>
        <v>3</v>
      </c>
      <c r="M738" s="108">
        <f t="shared" si="412"/>
        <v>1</v>
      </c>
      <c r="N738" s="108">
        <f t="shared" si="412"/>
        <v>15</v>
      </c>
      <c r="O738" s="109">
        <f t="shared" si="412"/>
        <v>11</v>
      </c>
      <c r="P738" s="110"/>
      <c r="Q738" s="111">
        <f t="shared" ref="Q738:Y738" si="413">Q$10</f>
        <v>8</v>
      </c>
      <c r="R738" s="112">
        <f t="shared" si="413"/>
        <v>4</v>
      </c>
      <c r="S738" s="112">
        <f t="shared" si="413"/>
        <v>18</v>
      </c>
      <c r="T738" s="112">
        <f t="shared" si="413"/>
        <v>2</v>
      </c>
      <c r="U738" s="112">
        <f t="shared" si="413"/>
        <v>16</v>
      </c>
      <c r="V738" s="112">
        <f t="shared" si="413"/>
        <v>12</v>
      </c>
      <c r="W738" s="112">
        <f t="shared" si="413"/>
        <v>10</v>
      </c>
      <c r="X738" s="112">
        <f t="shared" si="413"/>
        <v>6</v>
      </c>
      <c r="Y738" s="109">
        <f t="shared" si="413"/>
        <v>14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4">IF($Q734&lt;=18,IF(H738&lt;=$Q734,1,0),IF($Q734&lt;=36,IF(H738&lt;=($Q734-18),2,1),IF($Q734&lt;=54,IF(H738&lt;=($Q734-36),3,2),IF($Q734&gt;54,IF(H738&lt;=($Q734-54),4,3)))))</f>
        <v>#N/A</v>
      </c>
      <c r="I739" s="115" t="e">
        <f t="shared" si="414"/>
        <v>#N/A</v>
      </c>
      <c r="J739" s="115" t="e">
        <f t="shared" si="414"/>
        <v>#N/A</v>
      </c>
      <c r="K739" s="115" t="e">
        <f t="shared" si="414"/>
        <v>#N/A</v>
      </c>
      <c r="L739" s="115" t="e">
        <f t="shared" si="414"/>
        <v>#N/A</v>
      </c>
      <c r="M739" s="115" t="e">
        <f t="shared" si="414"/>
        <v>#N/A</v>
      </c>
      <c r="N739" s="115" t="e">
        <f t="shared" si="414"/>
        <v>#N/A</v>
      </c>
      <c r="O739" s="116" t="e">
        <f t="shared" si="414"/>
        <v>#N/A</v>
      </c>
      <c r="P739" s="117" t="e">
        <f>SUM(G739:O739)</f>
        <v>#N/A</v>
      </c>
      <c r="Q739" s="116" t="e">
        <f t="shared" ref="Q739:Y739" si="415">IF($Q734&lt;=18,IF(Q738&lt;=$Q734,1,0),IF($Q734&lt;=36,IF(Q738&lt;=($Q734-18),2,1),IF($Q734&lt;=54,IF(Q738&lt;=($Q734-36),3,2),IF($Q734&gt;54,IF(Q738&lt;=($Q734-54),4,3)))))</f>
        <v>#N/A</v>
      </c>
      <c r="R739" s="116" t="e">
        <f t="shared" si="415"/>
        <v>#N/A</v>
      </c>
      <c r="S739" s="116" t="e">
        <f t="shared" si="415"/>
        <v>#N/A</v>
      </c>
      <c r="T739" s="116" t="e">
        <f t="shared" si="415"/>
        <v>#N/A</v>
      </c>
      <c r="U739" s="116" t="e">
        <f t="shared" si="415"/>
        <v>#N/A</v>
      </c>
      <c r="V739" s="116" t="e">
        <f t="shared" si="415"/>
        <v>#N/A</v>
      </c>
      <c r="W739" s="116" t="e">
        <f t="shared" si="415"/>
        <v>#N/A</v>
      </c>
      <c r="X739" s="116" t="e">
        <f t="shared" si="415"/>
        <v>#N/A</v>
      </c>
      <c r="Y739" s="116" t="e">
        <f t="shared" si="415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6">G39</f>
        <v>10</v>
      </c>
      <c r="H740" s="121">
        <f t="shared" si="416"/>
        <v>10</v>
      </c>
      <c r="I740" s="121">
        <f t="shared" si="416"/>
        <v>10</v>
      </c>
      <c r="J740" s="121">
        <f t="shared" si="416"/>
        <v>10</v>
      </c>
      <c r="K740" s="121">
        <f t="shared" si="416"/>
        <v>10</v>
      </c>
      <c r="L740" s="121">
        <f t="shared" si="416"/>
        <v>10</v>
      </c>
      <c r="M740" s="121">
        <f t="shared" si="416"/>
        <v>10</v>
      </c>
      <c r="N740" s="121">
        <f t="shared" si="416"/>
        <v>10</v>
      </c>
      <c r="O740" s="121">
        <f t="shared" si="416"/>
        <v>10</v>
      </c>
      <c r="P740" s="122">
        <f>SUM(G740:O740)</f>
        <v>90</v>
      </c>
      <c r="Q740" s="123">
        <f t="shared" ref="Q740:Y740" si="417">Q39</f>
        <v>10</v>
      </c>
      <c r="R740" s="121">
        <f t="shared" si="417"/>
        <v>10</v>
      </c>
      <c r="S740" s="121">
        <f t="shared" si="417"/>
        <v>10</v>
      </c>
      <c r="T740" s="121">
        <f t="shared" si="417"/>
        <v>10</v>
      </c>
      <c r="U740" s="121">
        <f t="shared" si="417"/>
        <v>10</v>
      </c>
      <c r="V740" s="121">
        <f t="shared" si="417"/>
        <v>10</v>
      </c>
      <c r="W740" s="121">
        <f t="shared" si="417"/>
        <v>10</v>
      </c>
      <c r="X740" s="121">
        <f t="shared" si="417"/>
        <v>10</v>
      </c>
      <c r="Y740" s="124">
        <f t="shared" si="417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8">IF(H740-H737=-1,3+H739)+IF(H740-H737=0,2+H739)+IF(H740-H737=1,1+H739)+IF(H740-H737=2,H739)+IF(H740-H737=3,IF(H739-1&gt;0,H739-1,0))+IF(H740-H737=4,IF(H739-2&gt;0,H739-2,0))</f>
        <v>0</v>
      </c>
      <c r="I741" s="127">
        <f t="shared" si="418"/>
        <v>0</v>
      </c>
      <c r="J741" s="127">
        <f t="shared" si="418"/>
        <v>0</v>
      </c>
      <c r="K741" s="127">
        <f t="shared" si="418"/>
        <v>0</v>
      </c>
      <c r="L741" s="127">
        <f t="shared" si="418"/>
        <v>0</v>
      </c>
      <c r="M741" s="127">
        <f t="shared" si="418"/>
        <v>0</v>
      </c>
      <c r="N741" s="127">
        <f t="shared" si="418"/>
        <v>0</v>
      </c>
      <c r="O741" s="128">
        <f t="shared" si="418"/>
        <v>0</v>
      </c>
      <c r="P741" s="129">
        <f>SUM(G741:O741)</f>
        <v>0</v>
      </c>
      <c r="Q741" s="130">
        <f t="shared" ref="Q741:Y741" si="419">IF(Q740-Q737=-1,3+Q739)+IF(Q740-Q737=0,2+Q739)+IF(Q740-Q737=1,1+Q739)+IF(Q740-Q737=2,Q739)+IF(Q740-Q737=3,IF(Q739-1&gt;0,Q739-1,0))+IF(Q740-Q737=4,IF(Q739-2&gt;0,Q739-2,0))</f>
        <v>0</v>
      </c>
      <c r="R741" s="131">
        <f t="shared" si="419"/>
        <v>0</v>
      </c>
      <c r="S741" s="131">
        <f t="shared" si="419"/>
        <v>0</v>
      </c>
      <c r="T741" s="131">
        <f t="shared" si="419"/>
        <v>0</v>
      </c>
      <c r="U741" s="131">
        <f t="shared" si="419"/>
        <v>0</v>
      </c>
      <c r="V741" s="131">
        <f t="shared" si="419"/>
        <v>0</v>
      </c>
      <c r="W741" s="131">
        <f t="shared" si="419"/>
        <v>0</v>
      </c>
      <c r="X741" s="131">
        <f t="shared" si="419"/>
        <v>0</v>
      </c>
      <c r="Y741" s="128">
        <f t="shared" si="419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20">IF(G740-G737=-2,4)+IF(G740-G737=-1,3)+IF(G740-G737=0,2)+IF(G740-G737=1,1)+IF(G740-G737&gt;2,0)</f>
        <v>0</v>
      </c>
      <c r="H742" s="134">
        <f t="shared" si="420"/>
        <v>0</v>
      </c>
      <c r="I742" s="134">
        <f t="shared" si="420"/>
        <v>0</v>
      </c>
      <c r="J742" s="134">
        <f t="shared" si="420"/>
        <v>0</v>
      </c>
      <c r="K742" s="134">
        <f t="shared" si="420"/>
        <v>0</v>
      </c>
      <c r="L742" s="134">
        <f t="shared" si="420"/>
        <v>0</v>
      </c>
      <c r="M742" s="134">
        <f t="shared" si="420"/>
        <v>0</v>
      </c>
      <c r="N742" s="134">
        <f t="shared" si="420"/>
        <v>0</v>
      </c>
      <c r="O742" s="135">
        <f t="shared" si="420"/>
        <v>0</v>
      </c>
      <c r="P742" s="136">
        <f>SUM(G742:O742)</f>
        <v>0</v>
      </c>
      <c r="Q742" s="135">
        <f t="shared" ref="Q742:Y742" si="421">IF(Q740-Q737=-2,4)+IF(Q740-Q737=-1,3)+IF(Q740-Q737=0,2)+IF(Q740-Q737=1,1)+IF(Q740-Q737&gt;2,0)</f>
        <v>0</v>
      </c>
      <c r="R742" s="135">
        <f t="shared" si="421"/>
        <v>0</v>
      </c>
      <c r="S742" s="135">
        <f t="shared" si="421"/>
        <v>0</v>
      </c>
      <c r="T742" s="135">
        <f t="shared" si="421"/>
        <v>0</v>
      </c>
      <c r="U742" s="135">
        <f t="shared" si="421"/>
        <v>0</v>
      </c>
      <c r="V742" s="135">
        <f t="shared" si="421"/>
        <v>0</v>
      </c>
      <c r="W742" s="135">
        <f t="shared" si="421"/>
        <v>0</v>
      </c>
      <c r="X742" s="135">
        <f t="shared" si="421"/>
        <v>0</v>
      </c>
      <c r="Y742" s="135">
        <f t="shared" si="421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2">H740-H737</f>
        <v>6</v>
      </c>
      <c r="I743" s="24">
        <f t="shared" si="422"/>
        <v>5</v>
      </c>
      <c r="J743" s="24">
        <f t="shared" si="422"/>
        <v>6</v>
      </c>
      <c r="K743" s="24">
        <f t="shared" si="422"/>
        <v>7</v>
      </c>
      <c r="L743" s="24">
        <f t="shared" si="422"/>
        <v>6</v>
      </c>
      <c r="M743" s="24">
        <f t="shared" si="422"/>
        <v>6</v>
      </c>
      <c r="N743" s="24">
        <f t="shared" si="422"/>
        <v>7</v>
      </c>
      <c r="O743" s="15">
        <f t="shared" si="422"/>
        <v>5</v>
      </c>
      <c r="P743" s="15"/>
      <c r="Q743" s="15">
        <f t="shared" ref="Q743:Y743" si="423">Q740-Q737</f>
        <v>6</v>
      </c>
      <c r="R743" s="15">
        <f t="shared" si="423"/>
        <v>6</v>
      </c>
      <c r="S743" s="15">
        <f t="shared" si="423"/>
        <v>5</v>
      </c>
      <c r="T743" s="15">
        <f t="shared" si="423"/>
        <v>6</v>
      </c>
      <c r="U743" s="15">
        <f t="shared" si="423"/>
        <v>6</v>
      </c>
      <c r="V743" s="15">
        <f t="shared" si="423"/>
        <v>7</v>
      </c>
      <c r="W743" s="15">
        <f t="shared" si="423"/>
        <v>5</v>
      </c>
      <c r="X743" s="15">
        <f t="shared" si="423"/>
        <v>6</v>
      </c>
      <c r="Y743" s="15">
        <f t="shared" si="423"/>
        <v>7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45052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4">H$9</f>
        <v>4</v>
      </c>
      <c r="I760" s="103">
        <f t="shared" si="424"/>
        <v>5</v>
      </c>
      <c r="J760" s="103">
        <f t="shared" si="424"/>
        <v>4</v>
      </c>
      <c r="K760" s="103">
        <f t="shared" si="424"/>
        <v>3</v>
      </c>
      <c r="L760" s="103">
        <f t="shared" si="424"/>
        <v>4</v>
      </c>
      <c r="M760" s="103">
        <f t="shared" si="424"/>
        <v>4</v>
      </c>
      <c r="N760" s="103">
        <f t="shared" si="424"/>
        <v>3</v>
      </c>
      <c r="O760" s="103">
        <f t="shared" si="424"/>
        <v>5</v>
      </c>
      <c r="P760" s="104">
        <f>SUM(G760:O760)</f>
        <v>36</v>
      </c>
      <c r="Q760" s="103">
        <f t="shared" ref="Q760:Y760" si="425">Q$9</f>
        <v>4</v>
      </c>
      <c r="R760" s="105">
        <f t="shared" si="425"/>
        <v>4</v>
      </c>
      <c r="S760" s="105">
        <f t="shared" si="425"/>
        <v>5</v>
      </c>
      <c r="T760" s="105">
        <f t="shared" si="425"/>
        <v>4</v>
      </c>
      <c r="U760" s="105">
        <f t="shared" si="425"/>
        <v>4</v>
      </c>
      <c r="V760" s="105">
        <f t="shared" si="425"/>
        <v>3</v>
      </c>
      <c r="W760" s="105">
        <f t="shared" si="425"/>
        <v>5</v>
      </c>
      <c r="X760" s="105">
        <f t="shared" si="425"/>
        <v>4</v>
      </c>
      <c r="Y760" s="106">
        <f t="shared" si="425"/>
        <v>3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9</v>
      </c>
      <c r="H761" s="108">
        <f t="shared" ref="H761:O761" si="426">H$10</f>
        <v>13</v>
      </c>
      <c r="I761" s="108">
        <f t="shared" si="426"/>
        <v>5</v>
      </c>
      <c r="J761" s="108">
        <f t="shared" si="426"/>
        <v>7</v>
      </c>
      <c r="K761" s="108">
        <f t="shared" si="426"/>
        <v>17</v>
      </c>
      <c r="L761" s="108">
        <f t="shared" si="426"/>
        <v>3</v>
      </c>
      <c r="M761" s="108">
        <f t="shared" si="426"/>
        <v>1</v>
      </c>
      <c r="N761" s="108">
        <f t="shared" si="426"/>
        <v>15</v>
      </c>
      <c r="O761" s="109">
        <f t="shared" si="426"/>
        <v>11</v>
      </c>
      <c r="P761" s="110"/>
      <c r="Q761" s="111">
        <f t="shared" ref="Q761:Y761" si="427">Q$10</f>
        <v>8</v>
      </c>
      <c r="R761" s="112">
        <f t="shared" si="427"/>
        <v>4</v>
      </c>
      <c r="S761" s="112">
        <f t="shared" si="427"/>
        <v>18</v>
      </c>
      <c r="T761" s="112">
        <f t="shared" si="427"/>
        <v>2</v>
      </c>
      <c r="U761" s="112">
        <f t="shared" si="427"/>
        <v>16</v>
      </c>
      <c r="V761" s="112">
        <f t="shared" si="427"/>
        <v>12</v>
      </c>
      <c r="W761" s="112">
        <f t="shared" si="427"/>
        <v>10</v>
      </c>
      <c r="X761" s="112">
        <f t="shared" si="427"/>
        <v>6</v>
      </c>
      <c r="Y761" s="109">
        <f t="shared" si="427"/>
        <v>14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8">IF($Q757&lt;=18,IF(H761&lt;=$Q757,1,0),IF($Q757&lt;=36,IF(H761&lt;=($Q757-18),2,1),IF($Q757&lt;=54,IF(H761&lt;=($Q757-36),3,2),IF($Q757&gt;54,IF(H761&lt;=($Q757-54),4,3)))))</f>
        <v>#N/A</v>
      </c>
      <c r="I762" s="115" t="e">
        <f t="shared" si="428"/>
        <v>#N/A</v>
      </c>
      <c r="J762" s="115" t="e">
        <f t="shared" si="428"/>
        <v>#N/A</v>
      </c>
      <c r="K762" s="115" t="e">
        <f t="shared" si="428"/>
        <v>#N/A</v>
      </c>
      <c r="L762" s="115" t="e">
        <f t="shared" si="428"/>
        <v>#N/A</v>
      </c>
      <c r="M762" s="115" t="e">
        <f t="shared" si="428"/>
        <v>#N/A</v>
      </c>
      <c r="N762" s="115" t="e">
        <f t="shared" si="428"/>
        <v>#N/A</v>
      </c>
      <c r="O762" s="116" t="e">
        <f t="shared" si="428"/>
        <v>#N/A</v>
      </c>
      <c r="P762" s="117" t="e">
        <f>SUM(G762:O762)</f>
        <v>#N/A</v>
      </c>
      <c r="Q762" s="116" t="e">
        <f t="shared" ref="Q762:Y762" si="429">IF($Q757&lt;=18,IF(Q761&lt;=$Q757,1,0),IF($Q757&lt;=36,IF(Q761&lt;=($Q757-18),2,1),IF($Q757&lt;=54,IF(Q761&lt;=($Q757-36),3,2),IF($Q757&gt;54,IF(Q761&lt;=($Q757-54),4,3)))))</f>
        <v>#N/A</v>
      </c>
      <c r="R762" s="116" t="e">
        <f t="shared" si="429"/>
        <v>#N/A</v>
      </c>
      <c r="S762" s="116" t="e">
        <f t="shared" si="429"/>
        <v>#N/A</v>
      </c>
      <c r="T762" s="116" t="e">
        <f t="shared" si="429"/>
        <v>#N/A</v>
      </c>
      <c r="U762" s="116" t="e">
        <f t="shared" si="429"/>
        <v>#N/A</v>
      </c>
      <c r="V762" s="116" t="e">
        <f t="shared" si="429"/>
        <v>#N/A</v>
      </c>
      <c r="W762" s="116" t="e">
        <f t="shared" si="429"/>
        <v>#N/A</v>
      </c>
      <c r="X762" s="116" t="e">
        <f t="shared" si="429"/>
        <v>#N/A</v>
      </c>
      <c r="Y762" s="116" t="e">
        <f t="shared" si="429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30">G40</f>
        <v>10</v>
      </c>
      <c r="H763" s="121">
        <f t="shared" si="430"/>
        <v>10</v>
      </c>
      <c r="I763" s="121">
        <f t="shared" si="430"/>
        <v>10</v>
      </c>
      <c r="J763" s="121">
        <f t="shared" si="430"/>
        <v>10</v>
      </c>
      <c r="K763" s="121">
        <f t="shared" si="430"/>
        <v>10</v>
      </c>
      <c r="L763" s="121">
        <f t="shared" si="430"/>
        <v>10</v>
      </c>
      <c r="M763" s="121">
        <f t="shared" si="430"/>
        <v>10</v>
      </c>
      <c r="N763" s="121">
        <f t="shared" si="430"/>
        <v>10</v>
      </c>
      <c r="O763" s="121">
        <f t="shared" si="430"/>
        <v>10</v>
      </c>
      <c r="P763" s="122">
        <f>SUM(G763:O763)</f>
        <v>90</v>
      </c>
      <c r="Q763" s="123">
        <f t="shared" ref="Q763:Y763" si="431">Q40</f>
        <v>10</v>
      </c>
      <c r="R763" s="121">
        <f t="shared" si="431"/>
        <v>10</v>
      </c>
      <c r="S763" s="121">
        <f t="shared" si="431"/>
        <v>10</v>
      </c>
      <c r="T763" s="121">
        <f t="shared" si="431"/>
        <v>10</v>
      </c>
      <c r="U763" s="121">
        <f t="shared" si="431"/>
        <v>10</v>
      </c>
      <c r="V763" s="121">
        <f t="shared" si="431"/>
        <v>10</v>
      </c>
      <c r="W763" s="121">
        <f t="shared" si="431"/>
        <v>10</v>
      </c>
      <c r="X763" s="121">
        <f t="shared" si="431"/>
        <v>10</v>
      </c>
      <c r="Y763" s="124">
        <f t="shared" si="431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2">IF(H763-H760=-1,3+H762)+IF(H763-H760=0,2+H762)+IF(H763-H760=1,1+H762)+IF(H763-H760=2,H762)+IF(H763-H760=3,IF(H762-1&gt;0,H762-1,0))+IF(H763-H760=4,IF(H762-2&gt;0,H762-2,0))</f>
        <v>0</v>
      </c>
      <c r="I764" s="127">
        <f t="shared" si="432"/>
        <v>0</v>
      </c>
      <c r="J764" s="127">
        <f t="shared" si="432"/>
        <v>0</v>
      </c>
      <c r="K764" s="127">
        <f t="shared" si="432"/>
        <v>0</v>
      </c>
      <c r="L764" s="127">
        <f t="shared" si="432"/>
        <v>0</v>
      </c>
      <c r="M764" s="127">
        <f t="shared" si="432"/>
        <v>0</v>
      </c>
      <c r="N764" s="127">
        <f t="shared" si="432"/>
        <v>0</v>
      </c>
      <c r="O764" s="128">
        <f t="shared" si="432"/>
        <v>0</v>
      </c>
      <c r="P764" s="129">
        <f>SUM(G764:O764)</f>
        <v>0</v>
      </c>
      <c r="Q764" s="130">
        <f t="shared" ref="Q764:Y764" si="433">IF(Q763-Q760=-1,3+Q762)+IF(Q763-Q760=0,2+Q762)+IF(Q763-Q760=1,1+Q762)+IF(Q763-Q760=2,Q762)+IF(Q763-Q760=3,IF(Q762-1&gt;0,Q762-1,0))+IF(Q763-Q760=4,IF(Q762-2&gt;0,Q762-2,0))</f>
        <v>0</v>
      </c>
      <c r="R764" s="131">
        <f t="shared" si="433"/>
        <v>0</v>
      </c>
      <c r="S764" s="131">
        <f t="shared" si="433"/>
        <v>0</v>
      </c>
      <c r="T764" s="131">
        <f t="shared" si="433"/>
        <v>0</v>
      </c>
      <c r="U764" s="131">
        <f t="shared" si="433"/>
        <v>0</v>
      </c>
      <c r="V764" s="131">
        <f t="shared" si="433"/>
        <v>0</v>
      </c>
      <c r="W764" s="131">
        <f t="shared" si="433"/>
        <v>0</v>
      </c>
      <c r="X764" s="131">
        <f t="shared" si="433"/>
        <v>0</v>
      </c>
      <c r="Y764" s="128">
        <f t="shared" si="433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4">IF(G763-G760=-2,4)+IF(G763-G760=-1,3)+IF(G763-G760=0,2)+IF(G763-G760=1,1)+IF(G763-G760&gt;2,0)</f>
        <v>0</v>
      </c>
      <c r="H765" s="134">
        <f t="shared" si="434"/>
        <v>0</v>
      </c>
      <c r="I765" s="134">
        <f t="shared" si="434"/>
        <v>0</v>
      </c>
      <c r="J765" s="134">
        <f t="shared" si="434"/>
        <v>0</v>
      </c>
      <c r="K765" s="134">
        <f t="shared" si="434"/>
        <v>0</v>
      </c>
      <c r="L765" s="134">
        <f t="shared" si="434"/>
        <v>0</v>
      </c>
      <c r="M765" s="134">
        <f t="shared" si="434"/>
        <v>0</v>
      </c>
      <c r="N765" s="134">
        <f t="shared" si="434"/>
        <v>0</v>
      </c>
      <c r="O765" s="135">
        <f t="shared" si="434"/>
        <v>0</v>
      </c>
      <c r="P765" s="136">
        <f>SUM(G765:O765)</f>
        <v>0</v>
      </c>
      <c r="Q765" s="135">
        <f t="shared" ref="Q765:Y765" si="435">IF(Q763-Q760=-2,4)+IF(Q763-Q760=-1,3)+IF(Q763-Q760=0,2)+IF(Q763-Q760=1,1)+IF(Q763-Q760&gt;2,0)</f>
        <v>0</v>
      </c>
      <c r="R765" s="135">
        <f t="shared" si="435"/>
        <v>0</v>
      </c>
      <c r="S765" s="135">
        <f t="shared" si="435"/>
        <v>0</v>
      </c>
      <c r="T765" s="135">
        <f t="shared" si="435"/>
        <v>0</v>
      </c>
      <c r="U765" s="135">
        <f t="shared" si="435"/>
        <v>0</v>
      </c>
      <c r="V765" s="135">
        <f t="shared" si="435"/>
        <v>0</v>
      </c>
      <c r="W765" s="135">
        <f t="shared" si="435"/>
        <v>0</v>
      </c>
      <c r="X765" s="135">
        <f t="shared" si="435"/>
        <v>0</v>
      </c>
      <c r="Y765" s="135">
        <f t="shared" si="435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6">H763-H760</f>
        <v>6</v>
      </c>
      <c r="I766" s="24">
        <f t="shared" si="436"/>
        <v>5</v>
      </c>
      <c r="J766" s="24">
        <f t="shared" si="436"/>
        <v>6</v>
      </c>
      <c r="K766" s="24">
        <f t="shared" si="436"/>
        <v>7</v>
      </c>
      <c r="L766" s="24">
        <f t="shared" si="436"/>
        <v>6</v>
      </c>
      <c r="M766" s="24">
        <f t="shared" si="436"/>
        <v>6</v>
      </c>
      <c r="N766" s="24">
        <f t="shared" si="436"/>
        <v>7</v>
      </c>
      <c r="O766" s="15">
        <f t="shared" si="436"/>
        <v>5</v>
      </c>
      <c r="P766" s="15"/>
      <c r="Q766" s="15">
        <f t="shared" ref="Q766:Y766" si="437">Q763-Q760</f>
        <v>6</v>
      </c>
      <c r="R766" s="15">
        <f t="shared" si="437"/>
        <v>6</v>
      </c>
      <c r="S766" s="15">
        <f t="shared" si="437"/>
        <v>5</v>
      </c>
      <c r="T766" s="15">
        <f t="shared" si="437"/>
        <v>6</v>
      </c>
      <c r="U766" s="15">
        <f t="shared" si="437"/>
        <v>6</v>
      </c>
      <c r="V766" s="15">
        <f t="shared" si="437"/>
        <v>7</v>
      </c>
      <c r="W766" s="15">
        <f t="shared" si="437"/>
        <v>5</v>
      </c>
      <c r="X766" s="15">
        <f t="shared" si="437"/>
        <v>6</v>
      </c>
      <c r="Y766" s="15">
        <f t="shared" si="437"/>
        <v>7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857A-7A34-4C65-834F-BABF2DD2F760}">
  <sheetPr codeName="Feuil9"/>
  <dimension ref="B1:AR778"/>
  <sheetViews>
    <sheetView showGridLines="0" zoomScale="70" zoomScaleNormal="70" workbookViewId="0">
      <selection activeCell="D27" sqref="D27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120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44688</v>
      </c>
      <c r="E3" s="21"/>
      <c r="F3" s="189" t="s">
        <v>106</v>
      </c>
      <c r="G3" s="203">
        <v>133</v>
      </c>
      <c r="H3" s="205">
        <v>71</v>
      </c>
      <c r="I3" s="203"/>
      <c r="J3" s="205"/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124</v>
      </c>
      <c r="H4" s="187">
        <v>67.900000000000006</v>
      </c>
      <c r="I4" s="193"/>
      <c r="J4" s="187"/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/>
      <c r="H5" s="188"/>
      <c r="I5" s="204"/>
      <c r="J5" s="1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/>
      <c r="H6" s="187"/>
      <c r="I6" s="193"/>
      <c r="J6" s="18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5</v>
      </c>
      <c r="L9" s="36">
        <v>3</v>
      </c>
      <c r="M9" s="36">
        <v>4</v>
      </c>
      <c r="N9" s="36">
        <v>3</v>
      </c>
      <c r="O9" s="37">
        <v>4</v>
      </c>
      <c r="P9" s="38">
        <f>SUM(G9:O9)</f>
        <v>36</v>
      </c>
      <c r="Q9" s="39">
        <v>4</v>
      </c>
      <c r="R9" s="36">
        <v>4</v>
      </c>
      <c r="S9" s="36">
        <v>5</v>
      </c>
      <c r="T9" s="36">
        <v>4</v>
      </c>
      <c r="U9" s="36">
        <v>5</v>
      </c>
      <c r="V9" s="36">
        <v>3</v>
      </c>
      <c r="W9" s="36">
        <v>4</v>
      </c>
      <c r="X9" s="36">
        <v>3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13</v>
      </c>
      <c r="H10" s="45">
        <v>3</v>
      </c>
      <c r="I10" s="45">
        <v>11</v>
      </c>
      <c r="J10" s="45">
        <v>1</v>
      </c>
      <c r="K10" s="45">
        <v>5</v>
      </c>
      <c r="L10" s="45">
        <v>7</v>
      </c>
      <c r="M10" s="45">
        <v>17</v>
      </c>
      <c r="N10" s="45">
        <v>9</v>
      </c>
      <c r="O10" s="46">
        <v>15</v>
      </c>
      <c r="P10" s="47"/>
      <c r="Q10" s="48">
        <v>14</v>
      </c>
      <c r="R10" s="45">
        <v>4</v>
      </c>
      <c r="S10" s="45">
        <v>12</v>
      </c>
      <c r="T10" s="45">
        <v>2</v>
      </c>
      <c r="U10" s="45">
        <v>6</v>
      </c>
      <c r="V10" s="45">
        <v>8</v>
      </c>
      <c r="W10" s="45">
        <v>18</v>
      </c>
      <c r="X10" s="45">
        <v>10</v>
      </c>
      <c r="Y10" s="46">
        <v>16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 t="s">
        <v>104</v>
      </c>
      <c r="D11" s="8" t="s">
        <v>103</v>
      </c>
      <c r="E11" s="51">
        <v>35.799999999999997</v>
      </c>
      <c r="F11" s="52"/>
      <c r="G11" s="53">
        <v>7</v>
      </c>
      <c r="H11" s="54">
        <v>8</v>
      </c>
      <c r="I11" s="54">
        <v>10</v>
      </c>
      <c r="J11" s="54">
        <v>5</v>
      </c>
      <c r="K11" s="54">
        <v>10</v>
      </c>
      <c r="L11" s="54">
        <v>5</v>
      </c>
      <c r="M11" s="54">
        <v>6</v>
      </c>
      <c r="N11" s="54">
        <v>4</v>
      </c>
      <c r="O11" s="55">
        <v>10</v>
      </c>
      <c r="P11" s="56">
        <f t="shared" ref="P11:P23" si="0">SUM(G11:O11)</f>
        <v>65</v>
      </c>
      <c r="Q11" s="57"/>
      <c r="R11" s="54"/>
      <c r="S11" s="54"/>
      <c r="T11" s="54"/>
      <c r="U11" s="54"/>
      <c r="V11" s="54"/>
      <c r="W11" s="54"/>
      <c r="X11" s="54"/>
      <c r="Y11" s="55"/>
      <c r="Z11" s="58">
        <f t="shared" ref="Z11:Z40" si="1">SUM(Q11:Y11)</f>
        <v>0</v>
      </c>
      <c r="AA11" s="59">
        <f t="shared" ref="AA11:AA40" si="2">SUM(P11+Z11)</f>
        <v>65</v>
      </c>
      <c r="AB11" s="199" t="s">
        <v>105</v>
      </c>
      <c r="AC11" s="200" t="s">
        <v>95</v>
      </c>
      <c r="AD11" s="2"/>
      <c r="AE11" s="60">
        <f>$AA$97</f>
        <v>11</v>
      </c>
      <c r="AF11" s="60">
        <f>RANK(AE11,AE$11:AE$40,0)+COUNTIF(AE11:$AE$11,AE11)-1</f>
        <v>10</v>
      </c>
      <c r="AG11" s="60">
        <f>RANK(AE11,AE$11:AE$40,0)</f>
        <v>10</v>
      </c>
      <c r="AH11" s="60">
        <f>IF(ISBLANK($C11),0,1)*INDEX('Allocation Points'!$B$3:$AG$32,AG11,COUNTIF(AG$11:AG$40,AG11)+2)</f>
        <v>5</v>
      </c>
      <c r="AI11" s="68"/>
      <c r="AJ11" s="60">
        <f>AA98</f>
        <v>2</v>
      </c>
      <c r="AK11" s="60">
        <f>RANK(AJ11,AJ$11:AJ$40,0)+COUNTIF(AJ11:$AJ$11,AJ11)-1</f>
        <v>9</v>
      </c>
      <c r="AL11" s="60">
        <f>RANK(AJ11,AJ$11:AJ$40,0)</f>
        <v>9</v>
      </c>
      <c r="AM11" s="60">
        <f>IF(ISBLANK($C11),0,1)*INDEX('Allocation Points'!$B$3:$AG$32,AL11,COUNTIF(AL$11:AL$40,AL11)+2)</f>
        <v>5</v>
      </c>
      <c r="AN11" s="68"/>
      <c r="AO11" s="60">
        <f>AA96</f>
        <v>65</v>
      </c>
      <c r="AP11" s="60">
        <f>RANK(AO11,AO$11:AO$40,1)+COUNTIF(AO11:$AO$11,AO11)-1</f>
        <v>11</v>
      </c>
      <c r="AQ11" s="60">
        <f>RANK(AO11,AO$11:AO$40,1)</f>
        <v>11</v>
      </c>
      <c r="AR11" s="60">
        <f>IF(ISBLANK($C11),0,1)*INDEX('Allocation Points'!$B$3:$AG$32,AQ11,COUNTIF(AQ$11:AQ$40,AQ11)+2)</f>
        <v>4</v>
      </c>
    </row>
    <row r="12" spans="2:44" x14ac:dyDescent="0.25">
      <c r="B12" s="61">
        <v>2</v>
      </c>
      <c r="C12" s="7" t="s">
        <v>116</v>
      </c>
      <c r="D12" s="9" t="s">
        <v>117</v>
      </c>
      <c r="E12" s="51">
        <v>20.100000000000001</v>
      </c>
      <c r="F12" s="52"/>
      <c r="G12" s="53">
        <v>5</v>
      </c>
      <c r="H12" s="54">
        <v>8</v>
      </c>
      <c r="I12" s="54">
        <v>10</v>
      </c>
      <c r="J12" s="54">
        <v>10</v>
      </c>
      <c r="K12" s="54">
        <v>6</v>
      </c>
      <c r="L12" s="54">
        <v>10</v>
      </c>
      <c r="M12" s="54">
        <v>10</v>
      </c>
      <c r="N12" s="54">
        <v>5</v>
      </c>
      <c r="O12" s="55">
        <v>7</v>
      </c>
      <c r="P12" s="56">
        <f t="shared" si="0"/>
        <v>71</v>
      </c>
      <c r="Q12" s="57"/>
      <c r="R12" s="54"/>
      <c r="S12" s="54"/>
      <c r="T12" s="54"/>
      <c r="U12" s="54"/>
      <c r="V12" s="54"/>
      <c r="W12" s="54"/>
      <c r="X12" s="54"/>
      <c r="Y12" s="55"/>
      <c r="Z12" s="62">
        <f t="shared" si="1"/>
        <v>0</v>
      </c>
      <c r="AA12" s="63">
        <f t="shared" si="2"/>
        <v>71</v>
      </c>
      <c r="AB12" s="201" t="s">
        <v>105</v>
      </c>
      <c r="AC12" s="202" t="s">
        <v>95</v>
      </c>
      <c r="AE12" s="64">
        <f>$AA$120</f>
        <v>5</v>
      </c>
      <c r="AF12" s="4">
        <f>RANK(AE12,AE$11:AE$40,0)+COUNTIF(AE$11:$AE12,AE12)-1</f>
        <v>13</v>
      </c>
      <c r="AG12" s="4">
        <f t="shared" ref="AG12:AG40" si="3">RANK(AE12,AE$11:AE$40,0)</f>
        <v>13</v>
      </c>
      <c r="AH12" s="4">
        <f>IF(ISBLANK($C12),0,1)*INDEX('Allocation Points'!$B$3:$AG$32,AG12,COUNTIF(AG$11:AG$40,AG12)+2)</f>
        <v>2</v>
      </c>
      <c r="AI12" s="68"/>
      <c r="AJ12" s="64">
        <f>AA121</f>
        <v>2</v>
      </c>
      <c r="AK12" s="4">
        <f>RANK(AJ12,AJ$11:AJ$40,0)+COUNTIF(AJ$11:$AJ12,AJ12)-1</f>
        <v>10</v>
      </c>
      <c r="AL12" s="4">
        <f t="shared" ref="AL12:AL40" si="4">RANK(AJ12,AJ$11:AJ$40,0)</f>
        <v>9</v>
      </c>
      <c r="AM12" s="4">
        <f>IF(ISBLANK($C12),0,1)*INDEX('Allocation Points'!$B$3:$AG$32,AL12,COUNTIF(AL$11:AL$40,AL12)+2)</f>
        <v>5</v>
      </c>
      <c r="AN12" s="68"/>
      <c r="AO12" s="64">
        <f>AA119</f>
        <v>71</v>
      </c>
      <c r="AP12" s="4">
        <f>RANK(AO12,AO$11:AO$40,1)+COUNTIF(AO$11:$AO12,AO12)-1</f>
        <v>13</v>
      </c>
      <c r="AQ12" s="4">
        <f t="shared" ref="AQ12:AQ40" si="5">RANK(AO12,AO$11:AO$40,1)</f>
        <v>13</v>
      </c>
      <c r="AR12" s="4">
        <f>IF(ISBLANK($C12),0,1)*INDEX('Allocation Points'!$B$3:$AG$32,AQ12,COUNTIF(AQ$11:AQ$40,AQ12)+2)</f>
        <v>2</v>
      </c>
    </row>
    <row r="13" spans="2:44" x14ac:dyDescent="0.25">
      <c r="B13" s="61">
        <v>3</v>
      </c>
      <c r="C13" s="7" t="s">
        <v>56</v>
      </c>
      <c r="D13" s="10" t="s">
        <v>57</v>
      </c>
      <c r="E13" s="51">
        <v>45.5</v>
      </c>
      <c r="F13" s="52"/>
      <c r="G13" s="53">
        <v>6</v>
      </c>
      <c r="H13" s="54">
        <v>9</v>
      </c>
      <c r="I13" s="54">
        <v>8</v>
      </c>
      <c r="J13" s="54">
        <v>8</v>
      </c>
      <c r="K13" s="54">
        <v>6</v>
      </c>
      <c r="L13" s="54">
        <v>5</v>
      </c>
      <c r="M13" s="54">
        <v>6</v>
      </c>
      <c r="N13" s="54">
        <v>5</v>
      </c>
      <c r="O13" s="55">
        <v>6</v>
      </c>
      <c r="P13" s="56">
        <f t="shared" si="0"/>
        <v>59</v>
      </c>
      <c r="Q13" s="57"/>
      <c r="R13" s="54"/>
      <c r="S13" s="54"/>
      <c r="T13" s="54"/>
      <c r="U13" s="54"/>
      <c r="V13" s="54"/>
      <c r="W13" s="54"/>
      <c r="X13" s="54"/>
      <c r="Y13" s="55"/>
      <c r="Z13" s="62">
        <f t="shared" si="1"/>
        <v>0</v>
      </c>
      <c r="AA13" s="63">
        <f t="shared" si="2"/>
        <v>59</v>
      </c>
      <c r="AB13" s="201" t="s">
        <v>105</v>
      </c>
      <c r="AC13" s="202" t="s">
        <v>95</v>
      </c>
      <c r="AD13" s="2"/>
      <c r="AE13" s="64">
        <f>$AA$143</f>
        <v>18</v>
      </c>
      <c r="AF13" s="4">
        <f>RANK(AE13,AE$11:AE$40,0)+COUNTIF(AE$11:$AE13,AE13)-1</f>
        <v>2</v>
      </c>
      <c r="AG13" s="4">
        <f t="shared" si="3"/>
        <v>2</v>
      </c>
      <c r="AH13" s="4">
        <f>IF(ISBLANK($C13),0,1)*INDEX('Allocation Points'!$B$3:$AG$32,AG13,COUNTIF(AG$11:AG$40,AG13)+2)</f>
        <v>22</v>
      </c>
      <c r="AI13" s="68"/>
      <c r="AJ13" s="64">
        <f>AA144</f>
        <v>1</v>
      </c>
      <c r="AK13" s="4">
        <f>RANK(AJ13,AJ$11:AJ$40,0)+COUNTIF(AJ$11:$AJ13,AJ13)-1</f>
        <v>12</v>
      </c>
      <c r="AL13" s="4">
        <f t="shared" si="4"/>
        <v>12</v>
      </c>
      <c r="AM13" s="4">
        <f>IF(ISBLANK($C13),0,1)*INDEX('Allocation Points'!$B$3:$AG$32,AL13,COUNTIF(AL$11:AL$40,AL13)+2)</f>
        <v>2</v>
      </c>
      <c r="AN13" s="68"/>
      <c r="AO13" s="64">
        <f>AA142</f>
        <v>59</v>
      </c>
      <c r="AP13" s="4">
        <f>RANK(AO13,AO$11:AO$40,1)+COUNTIF(AO$11:$AO13,AO13)-1</f>
        <v>8</v>
      </c>
      <c r="AQ13" s="4">
        <f t="shared" si="5"/>
        <v>8</v>
      </c>
      <c r="AR13" s="4">
        <f>IF(ISBLANK($C13),0,1)*INDEX('Allocation Points'!$B$3:$AG$32,AQ13,COUNTIF(AQ$11:AQ$40,AQ13)+2)</f>
        <v>6</v>
      </c>
    </row>
    <row r="14" spans="2:44" x14ac:dyDescent="0.25">
      <c r="B14" s="61">
        <v>4</v>
      </c>
      <c r="C14" s="11" t="s">
        <v>58</v>
      </c>
      <c r="D14" s="12" t="s">
        <v>59</v>
      </c>
      <c r="E14" s="51">
        <v>8.1</v>
      </c>
      <c r="F14" s="52"/>
      <c r="G14" s="53">
        <v>5</v>
      </c>
      <c r="H14" s="54">
        <v>6</v>
      </c>
      <c r="I14" s="54">
        <v>7</v>
      </c>
      <c r="J14" s="54">
        <v>5</v>
      </c>
      <c r="K14" s="54">
        <v>5</v>
      </c>
      <c r="L14" s="54">
        <v>3</v>
      </c>
      <c r="M14" s="54">
        <v>4</v>
      </c>
      <c r="N14" s="54">
        <v>4</v>
      </c>
      <c r="O14" s="55">
        <v>5</v>
      </c>
      <c r="P14" s="56">
        <f t="shared" si="0"/>
        <v>44</v>
      </c>
      <c r="Q14" s="57"/>
      <c r="R14" s="54"/>
      <c r="S14" s="54"/>
      <c r="T14" s="54"/>
      <c r="U14" s="54"/>
      <c r="V14" s="54"/>
      <c r="W14" s="54"/>
      <c r="X14" s="54"/>
      <c r="Y14" s="55"/>
      <c r="Z14" s="62">
        <f t="shared" si="1"/>
        <v>0</v>
      </c>
      <c r="AA14" s="63">
        <f t="shared" si="2"/>
        <v>44</v>
      </c>
      <c r="AB14" s="201" t="s">
        <v>115</v>
      </c>
      <c r="AC14" s="202" t="s">
        <v>95</v>
      </c>
      <c r="AE14" s="64">
        <f>$AA$166</f>
        <v>15</v>
      </c>
      <c r="AF14" s="4">
        <f>RANK(AE14,AE$11:AE$40,0)+COUNTIF(AE$11:$AE14,AE14)-1</f>
        <v>4</v>
      </c>
      <c r="AG14" s="4">
        <f t="shared" si="3"/>
        <v>4</v>
      </c>
      <c r="AH14" s="4">
        <f>IF(ISBLANK($C14),0,1)*INDEX('Allocation Points'!$B$3:$AG$32,AG14,COUNTIF(AG$11:AG$40,AG14)+2)</f>
        <v>12</v>
      </c>
      <c r="AI14" s="68"/>
      <c r="AJ14" s="64">
        <f>AA167</f>
        <v>10</v>
      </c>
      <c r="AK14" s="4">
        <f>RANK(AJ14,AJ$11:AJ$40,0)+COUNTIF(AJ$11:$AJ14,AJ14)-1</f>
        <v>1</v>
      </c>
      <c r="AL14" s="4">
        <f t="shared" si="4"/>
        <v>1</v>
      </c>
      <c r="AM14" s="4">
        <f>IF(ISBLANK($C14),0,1)*INDEX('Allocation Points'!$B$3:$AG$32,AL14,COUNTIF(AL$11:AL$40,AL14)+2)</f>
        <v>25</v>
      </c>
      <c r="AN14" s="68"/>
      <c r="AO14" s="64">
        <f>AA165</f>
        <v>44</v>
      </c>
      <c r="AP14" s="4">
        <f>RANK(AO14,AO$11:AO$40,1)+COUNTIF(AO$11:$AO14,AO14)-1</f>
        <v>1</v>
      </c>
      <c r="AQ14" s="4">
        <f t="shared" si="5"/>
        <v>1</v>
      </c>
      <c r="AR14" s="4">
        <f>IF(ISBLANK($C14),0,1)*INDEX('Allocation Points'!$B$3:$AG$32,AQ14,COUNTIF(AQ$11:AQ$40,AQ14)+2)</f>
        <v>27</v>
      </c>
    </row>
    <row r="15" spans="2:44" x14ac:dyDescent="0.25">
      <c r="B15" s="61">
        <v>5</v>
      </c>
      <c r="C15" s="65" t="s">
        <v>102</v>
      </c>
      <c r="D15" s="9" t="s">
        <v>90</v>
      </c>
      <c r="E15" s="51">
        <v>24</v>
      </c>
      <c r="F15" s="52"/>
      <c r="G15" s="53">
        <v>4</v>
      </c>
      <c r="H15" s="54">
        <v>5</v>
      </c>
      <c r="I15" s="54">
        <v>7</v>
      </c>
      <c r="J15" s="54">
        <v>6</v>
      </c>
      <c r="K15" s="54">
        <v>8</v>
      </c>
      <c r="L15" s="54">
        <v>4</v>
      </c>
      <c r="M15" s="54">
        <v>4</v>
      </c>
      <c r="N15" s="54">
        <v>4</v>
      </c>
      <c r="O15" s="55">
        <v>3</v>
      </c>
      <c r="P15" s="56">
        <f t="shared" si="0"/>
        <v>45</v>
      </c>
      <c r="Q15" s="57"/>
      <c r="R15" s="54"/>
      <c r="S15" s="54"/>
      <c r="T15" s="54"/>
      <c r="U15" s="54"/>
      <c r="V15" s="54"/>
      <c r="W15" s="54"/>
      <c r="X15" s="54"/>
      <c r="Y15" s="55"/>
      <c r="Z15" s="62">
        <f t="shared" si="1"/>
        <v>0</v>
      </c>
      <c r="AA15" s="63">
        <f t="shared" si="2"/>
        <v>45</v>
      </c>
      <c r="AB15" s="201" t="s">
        <v>105</v>
      </c>
      <c r="AC15" s="202" t="s">
        <v>95</v>
      </c>
      <c r="AD15" s="2"/>
      <c r="AE15" s="64">
        <f>$AA$189</f>
        <v>20</v>
      </c>
      <c r="AF15" s="4">
        <f>RANK(AE15,AE$11:AE$40,0)+COUNTIF(AE$11:$AE15,AE15)-1</f>
        <v>1</v>
      </c>
      <c r="AG15" s="4">
        <f t="shared" si="3"/>
        <v>1</v>
      </c>
      <c r="AH15" s="4">
        <f>IF(ISBLANK($C15),0,1)*INDEX('Allocation Points'!$B$3:$AG$32,AG15,COUNTIF(AG$11:AG$40,AG15)+2)</f>
        <v>30</v>
      </c>
      <c r="AI15" s="68"/>
      <c r="AJ15" s="64">
        <f>AA190</f>
        <v>10</v>
      </c>
      <c r="AK15" s="4">
        <f>RANK(AJ15,AJ$11:AJ$40,0)+COUNTIF(AJ$11:$AJ15,AJ15)-1</f>
        <v>2</v>
      </c>
      <c r="AL15" s="4">
        <f t="shared" si="4"/>
        <v>1</v>
      </c>
      <c r="AM15" s="4">
        <f>IF(ISBLANK($C15),0,1)*INDEX('Allocation Points'!$B$3:$AG$32,AL15,COUNTIF(AL$11:AL$40,AL15)+2)</f>
        <v>25</v>
      </c>
      <c r="AN15" s="68"/>
      <c r="AO15" s="64">
        <f>AA188</f>
        <v>45</v>
      </c>
      <c r="AP15" s="4">
        <f>RANK(AO15,AO$11:AO$40,1)+COUNTIF(AO$11:$AO15,AO15)-1</f>
        <v>3</v>
      </c>
      <c r="AQ15" s="4">
        <f t="shared" si="5"/>
        <v>3</v>
      </c>
      <c r="AR15" s="4">
        <f>IF(ISBLANK($C15),0,1)*INDEX('Allocation Points'!$B$3:$AG$32,AQ15,COUNTIF(AQ$11:AQ$40,AQ15)+2)</f>
        <v>17</v>
      </c>
    </row>
    <row r="16" spans="2:44" x14ac:dyDescent="0.25">
      <c r="B16" s="61">
        <v>6</v>
      </c>
      <c r="C16" s="7" t="s">
        <v>60</v>
      </c>
      <c r="D16" s="9" t="s">
        <v>61</v>
      </c>
      <c r="E16" s="51">
        <v>8.6</v>
      </c>
      <c r="F16" s="52"/>
      <c r="G16" s="53">
        <v>4</v>
      </c>
      <c r="H16" s="54">
        <v>6</v>
      </c>
      <c r="I16" s="54">
        <v>7</v>
      </c>
      <c r="J16" s="54">
        <v>4</v>
      </c>
      <c r="K16" s="54">
        <v>5</v>
      </c>
      <c r="L16" s="54">
        <v>4</v>
      </c>
      <c r="M16" s="54">
        <v>6</v>
      </c>
      <c r="N16" s="54">
        <v>4</v>
      </c>
      <c r="O16" s="55">
        <v>5</v>
      </c>
      <c r="P16" s="56">
        <f t="shared" si="0"/>
        <v>45</v>
      </c>
      <c r="Q16" s="57"/>
      <c r="R16" s="54"/>
      <c r="S16" s="54"/>
      <c r="T16" s="54"/>
      <c r="U16" s="54"/>
      <c r="V16" s="54"/>
      <c r="W16" s="54"/>
      <c r="X16" s="54"/>
      <c r="Y16" s="55"/>
      <c r="Z16" s="62">
        <f t="shared" si="1"/>
        <v>0</v>
      </c>
      <c r="AA16" s="63">
        <f t="shared" si="2"/>
        <v>45</v>
      </c>
      <c r="AB16" s="201" t="s">
        <v>115</v>
      </c>
      <c r="AC16" s="202" t="s">
        <v>95</v>
      </c>
      <c r="AE16" s="64">
        <f>$AA$212</f>
        <v>14</v>
      </c>
      <c r="AF16" s="4">
        <f>RANK(AE16,AE$11:AE$40,0)+COUNTIF(AE$11:$AE16,AE16)-1</f>
        <v>6</v>
      </c>
      <c r="AG16" s="4">
        <f t="shared" si="3"/>
        <v>6</v>
      </c>
      <c r="AH16" s="4">
        <f>IF(ISBLANK($C16),0,1)*INDEX('Allocation Points'!$B$3:$AG$32,AG16,COUNTIF(AG$11:AG$40,AG16)+2)</f>
        <v>9</v>
      </c>
      <c r="AI16" s="68"/>
      <c r="AJ16" s="64">
        <f>AA213</f>
        <v>9</v>
      </c>
      <c r="AK16" s="4">
        <f>RANK(AJ16,AJ$11:AJ$40,0)+COUNTIF(AJ$11:$AJ16,AJ16)-1</f>
        <v>4</v>
      </c>
      <c r="AL16" s="4">
        <f t="shared" si="4"/>
        <v>4</v>
      </c>
      <c r="AM16" s="4">
        <f>IF(ISBLANK($C16),0,1)*INDEX('Allocation Points'!$B$3:$AG$32,AL16,COUNTIF(AL$11:AL$40,AL16)+2)</f>
        <v>12</v>
      </c>
      <c r="AN16" s="68"/>
      <c r="AO16" s="64">
        <f>AA211</f>
        <v>45</v>
      </c>
      <c r="AP16" s="4">
        <f>RANK(AO16,AO$11:AO$40,1)+COUNTIF(AO$11:$AO16,AO16)-1</f>
        <v>4</v>
      </c>
      <c r="AQ16" s="4">
        <f t="shared" si="5"/>
        <v>3</v>
      </c>
      <c r="AR16" s="4">
        <f>IF(ISBLANK($C16),0,1)*INDEX('Allocation Points'!$B$3:$AG$32,AQ16,COUNTIF(AQ$11:AQ$40,AQ16)+2)</f>
        <v>17</v>
      </c>
    </row>
    <row r="17" spans="2:44" x14ac:dyDescent="0.25">
      <c r="B17" s="61">
        <v>7</v>
      </c>
      <c r="C17" s="7" t="s">
        <v>64</v>
      </c>
      <c r="D17" s="9" t="s">
        <v>65</v>
      </c>
      <c r="E17" s="51">
        <v>17.2</v>
      </c>
      <c r="F17" s="52"/>
      <c r="G17" s="53">
        <v>5</v>
      </c>
      <c r="H17" s="54">
        <v>5</v>
      </c>
      <c r="I17" s="54">
        <v>7</v>
      </c>
      <c r="J17" s="54">
        <v>4</v>
      </c>
      <c r="K17" s="54">
        <v>5</v>
      </c>
      <c r="L17" s="54">
        <v>5</v>
      </c>
      <c r="M17" s="54">
        <v>5</v>
      </c>
      <c r="N17" s="54">
        <v>3</v>
      </c>
      <c r="O17" s="55">
        <v>5</v>
      </c>
      <c r="P17" s="56">
        <f t="shared" si="0"/>
        <v>44</v>
      </c>
      <c r="Q17" s="57"/>
      <c r="R17" s="54"/>
      <c r="S17" s="54"/>
      <c r="T17" s="54"/>
      <c r="U17" s="54"/>
      <c r="V17" s="54"/>
      <c r="W17" s="54"/>
      <c r="X17" s="54"/>
      <c r="Y17" s="55"/>
      <c r="Z17" s="62">
        <f t="shared" si="1"/>
        <v>0</v>
      </c>
      <c r="AA17" s="63">
        <f t="shared" si="2"/>
        <v>44</v>
      </c>
      <c r="AB17" s="201" t="s">
        <v>105</v>
      </c>
      <c r="AC17" s="202" t="s">
        <v>95</v>
      </c>
      <c r="AD17" s="2"/>
      <c r="AE17" s="64">
        <f>$AA$235</f>
        <v>18</v>
      </c>
      <c r="AF17" s="4">
        <f>RANK(AE17,AE$11:AE$40,0)+COUNTIF(AE$11:$AE17,AE17)-1</f>
        <v>3</v>
      </c>
      <c r="AG17" s="4">
        <f t="shared" si="3"/>
        <v>2</v>
      </c>
      <c r="AH17" s="4">
        <f>IF(ISBLANK($C17),0,1)*INDEX('Allocation Points'!$B$3:$AG$32,AG17,COUNTIF(AG$11:AG$40,AG17)+2)</f>
        <v>22</v>
      </c>
      <c r="AI17" s="68"/>
      <c r="AJ17" s="64">
        <f>AA236</f>
        <v>10</v>
      </c>
      <c r="AK17" s="4">
        <f>RANK(AJ17,AJ$11:AJ$40,0)+COUNTIF(AJ$11:$AJ17,AJ17)-1</f>
        <v>3</v>
      </c>
      <c r="AL17" s="4">
        <f t="shared" si="4"/>
        <v>1</v>
      </c>
      <c r="AM17" s="4">
        <f>IF(ISBLANK($C17),0,1)*INDEX('Allocation Points'!$B$3:$AG$32,AL17,COUNTIF(AL$11:AL$40,AL17)+2)</f>
        <v>25</v>
      </c>
      <c r="AN17" s="68"/>
      <c r="AO17" s="64">
        <f>AA234</f>
        <v>44</v>
      </c>
      <c r="AP17" s="4">
        <f>RANK(AO17,AO$11:AO$40,1)+COUNTIF(AO$11:$AO17,AO17)-1</f>
        <v>2</v>
      </c>
      <c r="AQ17" s="4">
        <f t="shared" si="5"/>
        <v>1</v>
      </c>
      <c r="AR17" s="4">
        <f>IF(ISBLANK($C17),0,1)*INDEX('Allocation Points'!$B$3:$AG$32,AQ17,COUNTIF(AQ$11:AQ$40,AQ17)+2)</f>
        <v>27</v>
      </c>
    </row>
    <row r="18" spans="2:44" x14ac:dyDescent="0.25">
      <c r="B18" s="61">
        <v>8</v>
      </c>
      <c r="C18" s="7" t="s">
        <v>66</v>
      </c>
      <c r="D18" s="12" t="s">
        <v>67</v>
      </c>
      <c r="E18" s="51">
        <v>24.1</v>
      </c>
      <c r="F18" s="52"/>
      <c r="G18" s="53">
        <v>5</v>
      </c>
      <c r="H18" s="54">
        <v>7</v>
      </c>
      <c r="I18" s="54">
        <v>7</v>
      </c>
      <c r="J18" s="54">
        <v>6</v>
      </c>
      <c r="K18" s="54">
        <v>7</v>
      </c>
      <c r="L18" s="54">
        <v>4</v>
      </c>
      <c r="M18" s="54">
        <v>7</v>
      </c>
      <c r="N18" s="54">
        <v>10</v>
      </c>
      <c r="O18" s="55">
        <v>6</v>
      </c>
      <c r="P18" s="56">
        <f t="shared" si="0"/>
        <v>59</v>
      </c>
      <c r="Q18" s="57"/>
      <c r="R18" s="54"/>
      <c r="S18" s="54"/>
      <c r="T18" s="54"/>
      <c r="U18" s="54"/>
      <c r="V18" s="54"/>
      <c r="W18" s="54"/>
      <c r="X18" s="54"/>
      <c r="Y18" s="55"/>
      <c r="Z18" s="62">
        <f t="shared" si="1"/>
        <v>0</v>
      </c>
      <c r="AA18" s="63">
        <f t="shared" si="2"/>
        <v>59</v>
      </c>
      <c r="AB18" s="201" t="s">
        <v>105</v>
      </c>
      <c r="AC18" s="202" t="s">
        <v>95</v>
      </c>
      <c r="AE18" s="64">
        <f>$AA$258</f>
        <v>10</v>
      </c>
      <c r="AF18" s="4">
        <f>RANK(AE18,AE$11:AE$40,0)+COUNTIF(AE$11:$AE18,AE18)-1</f>
        <v>11</v>
      </c>
      <c r="AG18" s="4">
        <f t="shared" si="3"/>
        <v>11</v>
      </c>
      <c r="AH18" s="4">
        <f>IF(ISBLANK($C18),0,1)*INDEX('Allocation Points'!$B$3:$AG$32,AG18,COUNTIF(AG$11:AG$40,AG18)+2)</f>
        <v>4</v>
      </c>
      <c r="AI18" s="68"/>
      <c r="AJ18" s="64">
        <f>AA259</f>
        <v>2</v>
      </c>
      <c r="AK18" s="4">
        <f>RANK(AJ18,AJ$11:AJ$40,0)+COUNTIF(AJ$11:$AJ18,AJ18)-1</f>
        <v>11</v>
      </c>
      <c r="AL18" s="4">
        <f t="shared" si="4"/>
        <v>9</v>
      </c>
      <c r="AM18" s="4">
        <f>IF(ISBLANK($C18),0,1)*INDEX('Allocation Points'!$B$3:$AG$32,AL18,COUNTIF(AL$11:AL$40,AL18)+2)</f>
        <v>5</v>
      </c>
      <c r="AN18" s="68"/>
      <c r="AO18" s="64">
        <f>AA257</f>
        <v>59</v>
      </c>
      <c r="AP18" s="4">
        <f>RANK(AO18,AO$11:AO$40,1)+COUNTIF(AO$11:$AO18,AO18)-1</f>
        <v>9</v>
      </c>
      <c r="AQ18" s="4">
        <f t="shared" si="5"/>
        <v>8</v>
      </c>
      <c r="AR18" s="4">
        <f>IF(ISBLANK($C18),0,1)*INDEX('Allocation Points'!$B$3:$AG$32,AQ18,COUNTIF(AQ$11:AQ$40,AQ18)+2)</f>
        <v>6</v>
      </c>
    </row>
    <row r="19" spans="2:44" x14ac:dyDescent="0.25">
      <c r="B19" s="61">
        <v>9</v>
      </c>
      <c r="C19" s="7" t="s">
        <v>92</v>
      </c>
      <c r="D19" s="10" t="s">
        <v>93</v>
      </c>
      <c r="E19" s="51">
        <v>23.8</v>
      </c>
      <c r="F19" s="52"/>
      <c r="G19" s="53">
        <v>5</v>
      </c>
      <c r="H19" s="54">
        <v>10</v>
      </c>
      <c r="I19" s="54">
        <v>6</v>
      </c>
      <c r="J19" s="54">
        <v>8</v>
      </c>
      <c r="K19" s="54">
        <v>8</v>
      </c>
      <c r="L19" s="54">
        <v>3</v>
      </c>
      <c r="M19" s="54">
        <v>5</v>
      </c>
      <c r="N19" s="54">
        <v>3</v>
      </c>
      <c r="O19" s="55">
        <v>7</v>
      </c>
      <c r="P19" s="56">
        <f t="shared" si="0"/>
        <v>55</v>
      </c>
      <c r="Q19" s="57"/>
      <c r="R19" s="54"/>
      <c r="S19" s="54"/>
      <c r="T19" s="54"/>
      <c r="U19" s="54"/>
      <c r="V19" s="54"/>
      <c r="W19" s="54"/>
      <c r="X19" s="54"/>
      <c r="Y19" s="55"/>
      <c r="Z19" s="62">
        <f t="shared" si="1"/>
        <v>0</v>
      </c>
      <c r="AA19" s="63">
        <f t="shared" si="2"/>
        <v>55</v>
      </c>
      <c r="AB19" s="201" t="s">
        <v>105</v>
      </c>
      <c r="AC19" s="202" t="s">
        <v>95</v>
      </c>
      <c r="AE19" s="64">
        <f>$AA$281</f>
        <v>12</v>
      </c>
      <c r="AF19" s="4">
        <f>RANK(AE19,AE$11:AE$40,0)+COUNTIF(AE$11:$AE19,AE19)-1</f>
        <v>8</v>
      </c>
      <c r="AG19" s="4">
        <f t="shared" si="3"/>
        <v>8</v>
      </c>
      <c r="AH19" s="4">
        <f>IF(ISBLANK($C19),0,1)*INDEX('Allocation Points'!$B$3:$AG$32,AG19,COUNTIF(AG$11:AG$40,AG19)+2)</f>
        <v>6</v>
      </c>
      <c r="AI19" s="68"/>
      <c r="AJ19" s="64">
        <f>AA282</f>
        <v>7</v>
      </c>
      <c r="AK19" s="4">
        <f>RANK(AJ19,AJ$11:AJ$40,0)+COUNTIF(AJ$11:$AJ19,AJ19)-1</f>
        <v>6</v>
      </c>
      <c r="AL19" s="4">
        <f t="shared" si="4"/>
        <v>6</v>
      </c>
      <c r="AM19" s="4">
        <f>IF(ISBLANK($C19),0,1)*INDEX('Allocation Points'!$B$3:$AG$32,AL19,COUNTIF(AL$11:AL$40,AL19)+2)</f>
        <v>8</v>
      </c>
      <c r="AN19" s="68"/>
      <c r="AO19" s="64">
        <f>AA280</f>
        <v>55</v>
      </c>
      <c r="AP19" s="4">
        <f>RANK(AO19,AO$11:AO$40,1)+COUNTIF(AO$11:$AO19,AO19)-1</f>
        <v>7</v>
      </c>
      <c r="AQ19" s="4">
        <f t="shared" si="5"/>
        <v>7</v>
      </c>
      <c r="AR19" s="4">
        <f>IF(ISBLANK($C19),0,1)*INDEX('Allocation Points'!$B$3:$AG$32,AQ19,COUNTIF(AQ$11:AQ$40,AQ19)+2)</f>
        <v>8</v>
      </c>
    </row>
    <row r="20" spans="2:44" x14ac:dyDescent="0.25">
      <c r="B20" s="61">
        <v>10</v>
      </c>
      <c r="C20" s="11" t="s">
        <v>98</v>
      </c>
      <c r="D20" s="9" t="s">
        <v>97</v>
      </c>
      <c r="E20" s="51">
        <v>54</v>
      </c>
      <c r="F20" s="52"/>
      <c r="G20" s="53">
        <v>7</v>
      </c>
      <c r="H20" s="54">
        <v>9</v>
      </c>
      <c r="I20" s="54">
        <v>9</v>
      </c>
      <c r="J20" s="54">
        <v>8</v>
      </c>
      <c r="K20" s="54">
        <v>8</v>
      </c>
      <c r="L20" s="54">
        <v>6</v>
      </c>
      <c r="M20" s="54">
        <v>7</v>
      </c>
      <c r="N20" s="54">
        <v>10</v>
      </c>
      <c r="O20" s="55">
        <v>5</v>
      </c>
      <c r="P20" s="56">
        <f t="shared" si="0"/>
        <v>69</v>
      </c>
      <c r="Q20" s="57"/>
      <c r="R20" s="54"/>
      <c r="S20" s="54"/>
      <c r="T20" s="54"/>
      <c r="U20" s="54"/>
      <c r="V20" s="54"/>
      <c r="W20" s="54"/>
      <c r="X20" s="54"/>
      <c r="Y20" s="55"/>
      <c r="Z20" s="62">
        <f t="shared" si="1"/>
        <v>0</v>
      </c>
      <c r="AA20" s="63">
        <f t="shared" si="2"/>
        <v>69</v>
      </c>
      <c r="AB20" s="201" t="s">
        <v>105</v>
      </c>
      <c r="AC20" s="202" t="s">
        <v>95</v>
      </c>
      <c r="AD20" s="2"/>
      <c r="AE20" s="64">
        <f>$AA$304</f>
        <v>15</v>
      </c>
      <c r="AF20" s="4">
        <f>RANK(AE20,AE$11:AE$40,0)+COUNTIF(AE$11:$AE20,AE20)-1</f>
        <v>5</v>
      </c>
      <c r="AG20" s="4">
        <f t="shared" si="3"/>
        <v>4</v>
      </c>
      <c r="AH20" s="4">
        <f>IF(ISBLANK($C20),0,1)*INDEX('Allocation Points'!$B$3:$AG$32,AG20,COUNTIF(AG$11:AG$40,AG20)+2)</f>
        <v>12</v>
      </c>
      <c r="AI20" s="68"/>
      <c r="AJ20" s="64">
        <f>AA305</f>
        <v>1</v>
      </c>
      <c r="AK20" s="4">
        <f>RANK(AJ20,AJ$11:AJ$40,0)+COUNTIF(AJ$11:$AJ20,AJ20)-1</f>
        <v>13</v>
      </c>
      <c r="AL20" s="4">
        <f t="shared" si="4"/>
        <v>12</v>
      </c>
      <c r="AM20" s="4">
        <f>IF(ISBLANK($C20),0,1)*INDEX('Allocation Points'!$B$3:$AG$32,AL20,COUNTIF(AL$11:AL$40,AL20)+2)</f>
        <v>2</v>
      </c>
      <c r="AN20" s="68"/>
      <c r="AO20" s="64">
        <f>AA303</f>
        <v>69</v>
      </c>
      <c r="AP20" s="4">
        <f>RANK(AO20,AO$11:AO$40,1)+COUNTIF(AO$11:$AO20,AO20)-1</f>
        <v>12</v>
      </c>
      <c r="AQ20" s="4">
        <f t="shared" si="5"/>
        <v>12</v>
      </c>
      <c r="AR20" s="4">
        <f>IF(ISBLANK($C20),0,1)*INDEX('Allocation Points'!$B$3:$AG$32,AQ20,COUNTIF(AQ$11:AQ$40,AQ20)+2)</f>
        <v>3</v>
      </c>
    </row>
    <row r="21" spans="2:44" x14ac:dyDescent="0.25">
      <c r="B21" s="61">
        <v>11</v>
      </c>
      <c r="C21" s="66" t="s">
        <v>74</v>
      </c>
      <c r="D21" s="10" t="s">
        <v>59</v>
      </c>
      <c r="E21" s="51">
        <v>14.8</v>
      </c>
      <c r="F21" s="52"/>
      <c r="G21" s="213">
        <v>4</v>
      </c>
      <c r="H21" s="54">
        <v>6</v>
      </c>
      <c r="I21" s="54">
        <v>10</v>
      </c>
      <c r="J21" s="54">
        <v>7</v>
      </c>
      <c r="K21" s="54">
        <v>6</v>
      </c>
      <c r="L21" s="54">
        <v>3</v>
      </c>
      <c r="M21" s="54">
        <v>4</v>
      </c>
      <c r="N21" s="54">
        <v>5</v>
      </c>
      <c r="O21" s="55">
        <v>4</v>
      </c>
      <c r="P21" s="56">
        <f t="shared" si="0"/>
        <v>49</v>
      </c>
      <c r="Q21" s="57"/>
      <c r="R21" s="54"/>
      <c r="S21" s="54"/>
      <c r="T21" s="54"/>
      <c r="U21" s="54"/>
      <c r="V21" s="54"/>
      <c r="W21" s="54"/>
      <c r="X21" s="54"/>
      <c r="Y21" s="55"/>
      <c r="Z21" s="62">
        <f t="shared" si="1"/>
        <v>0</v>
      </c>
      <c r="AA21" s="63">
        <f t="shared" si="2"/>
        <v>49</v>
      </c>
      <c r="AB21" s="201" t="s">
        <v>105</v>
      </c>
      <c r="AC21" s="202" t="s">
        <v>95</v>
      </c>
      <c r="AE21" s="64">
        <f>$AA$327</f>
        <v>13</v>
      </c>
      <c r="AF21" s="4">
        <f>RANK(AE21,AE$11:AE$40,0)+COUNTIF(AE$11:$AE21,AE21)-1</f>
        <v>7</v>
      </c>
      <c r="AG21" s="4">
        <f t="shared" si="3"/>
        <v>7</v>
      </c>
      <c r="AH21" s="4">
        <f>IF(ISBLANK($C21),0,1)*INDEX('Allocation Points'!$B$3:$AG$32,AG21,COUNTIF(AG$11:AG$40,AG21)+2)</f>
        <v>8</v>
      </c>
      <c r="AI21" s="68"/>
      <c r="AJ21" s="64">
        <f>AA328</f>
        <v>9</v>
      </c>
      <c r="AK21" s="4">
        <f>RANK(AJ21,AJ$11:AJ$40,0)+COUNTIF(AJ$11:$AJ21,AJ21)-1</f>
        <v>5</v>
      </c>
      <c r="AL21" s="4">
        <f t="shared" si="4"/>
        <v>4</v>
      </c>
      <c r="AM21" s="4">
        <f>IF(ISBLANK($C21),0,1)*INDEX('Allocation Points'!$B$3:$AG$32,AL21,COUNTIF(AL$11:AL$40,AL21)+2)</f>
        <v>12</v>
      </c>
      <c r="AN21" s="68"/>
      <c r="AO21" s="64">
        <f>AA326</f>
        <v>49</v>
      </c>
      <c r="AP21" s="4">
        <f>RANK(AO21,AO$11:AO$40,1)+COUNTIF(AO$11:$AO21,AO21)-1</f>
        <v>5</v>
      </c>
      <c r="AQ21" s="4">
        <f t="shared" si="5"/>
        <v>5</v>
      </c>
      <c r="AR21" s="4">
        <f>IF(ISBLANK($C21),0,1)*INDEX('Allocation Points'!$B$3:$AG$32,AQ21,COUNTIF(AQ$11:AQ$40,AQ21)+2)</f>
        <v>10</v>
      </c>
    </row>
    <row r="22" spans="2:44" x14ac:dyDescent="0.25">
      <c r="B22" s="61">
        <v>12</v>
      </c>
      <c r="C22" s="65" t="s">
        <v>75</v>
      </c>
      <c r="D22" s="12" t="s">
        <v>76</v>
      </c>
      <c r="E22" s="51">
        <v>17.899999999999999</v>
      </c>
      <c r="F22" s="52"/>
      <c r="G22" s="53">
        <v>7</v>
      </c>
      <c r="H22" s="54">
        <v>6</v>
      </c>
      <c r="I22" s="54">
        <v>5</v>
      </c>
      <c r="J22" s="54">
        <v>8</v>
      </c>
      <c r="K22" s="54">
        <v>6</v>
      </c>
      <c r="L22" s="54">
        <v>3</v>
      </c>
      <c r="M22" s="54">
        <v>5</v>
      </c>
      <c r="N22" s="54">
        <v>6</v>
      </c>
      <c r="O22" s="55">
        <v>5</v>
      </c>
      <c r="P22" s="56">
        <f t="shared" si="0"/>
        <v>51</v>
      </c>
      <c r="Q22" s="57"/>
      <c r="R22" s="54"/>
      <c r="S22" s="54"/>
      <c r="T22" s="54"/>
      <c r="U22" s="54"/>
      <c r="V22" s="54"/>
      <c r="W22" s="54"/>
      <c r="X22" s="54"/>
      <c r="Y22" s="55"/>
      <c r="Z22" s="62">
        <f t="shared" si="1"/>
        <v>0</v>
      </c>
      <c r="AA22" s="63">
        <f t="shared" si="2"/>
        <v>51</v>
      </c>
      <c r="AB22" s="201" t="s">
        <v>105</v>
      </c>
      <c r="AC22" s="202" t="s">
        <v>95</v>
      </c>
      <c r="AD22" s="2"/>
      <c r="AE22" s="64">
        <f>$AA$350</f>
        <v>12</v>
      </c>
      <c r="AF22" s="4">
        <f>RANK(AE22,AE$11:AE$40,0)+COUNTIF(AE$11:$AE22,AE22)-1</f>
        <v>9</v>
      </c>
      <c r="AG22" s="4">
        <f t="shared" si="3"/>
        <v>8</v>
      </c>
      <c r="AH22" s="4">
        <f>IF(ISBLANK($C22),0,1)*INDEX('Allocation Points'!$B$3:$AG$32,AG22,COUNTIF(AG$11:AG$40,AG22)+2)</f>
        <v>6</v>
      </c>
      <c r="AI22" s="68"/>
      <c r="AJ22" s="64">
        <f>AA351</f>
        <v>7</v>
      </c>
      <c r="AK22" s="4">
        <f>RANK(AJ22,AJ$11:AJ$40,0)+COUNTIF(AJ$11:$AJ22,AJ22)-1</f>
        <v>7</v>
      </c>
      <c r="AL22" s="4">
        <f t="shared" si="4"/>
        <v>6</v>
      </c>
      <c r="AM22" s="4">
        <f>IF(ISBLANK($C22),0,1)*INDEX('Allocation Points'!$B$3:$AG$32,AL22,COUNTIF(AL$11:AL$40,AL22)+2)</f>
        <v>8</v>
      </c>
      <c r="AN22" s="68"/>
      <c r="AO22" s="64">
        <f>AA349</f>
        <v>51</v>
      </c>
      <c r="AP22" s="4">
        <f>RANK(AO22,AO$11:AO$40,1)+COUNTIF(AO$11:$AO22,AO22)-1</f>
        <v>6</v>
      </c>
      <c r="AQ22" s="4">
        <f t="shared" si="5"/>
        <v>6</v>
      </c>
      <c r="AR22" s="4">
        <f>IF(ISBLANK($C22),0,1)*INDEX('Allocation Points'!$B$3:$AG$32,AQ22,COUNTIF(AQ$11:AQ$40,AQ22)+2)</f>
        <v>9</v>
      </c>
    </row>
    <row r="23" spans="2:44" x14ac:dyDescent="0.25">
      <c r="B23" s="67">
        <v>13</v>
      </c>
      <c r="C23" s="7" t="s">
        <v>75</v>
      </c>
      <c r="D23" s="10" t="s">
        <v>118</v>
      </c>
      <c r="E23" s="51">
        <v>8</v>
      </c>
      <c r="F23" s="52"/>
      <c r="G23" s="53">
        <v>4</v>
      </c>
      <c r="H23" s="54">
        <v>6</v>
      </c>
      <c r="I23" s="54">
        <v>8</v>
      </c>
      <c r="J23" s="54">
        <v>4</v>
      </c>
      <c r="K23" s="54">
        <v>10</v>
      </c>
      <c r="L23" s="54">
        <v>10</v>
      </c>
      <c r="M23" s="54">
        <v>5</v>
      </c>
      <c r="N23" s="54">
        <v>5</v>
      </c>
      <c r="O23" s="55">
        <v>10</v>
      </c>
      <c r="P23" s="56">
        <f t="shared" si="0"/>
        <v>62</v>
      </c>
      <c r="Q23" s="57"/>
      <c r="R23" s="54"/>
      <c r="S23" s="54"/>
      <c r="T23" s="54"/>
      <c r="U23" s="54"/>
      <c r="V23" s="54"/>
      <c r="W23" s="54"/>
      <c r="X23" s="54"/>
      <c r="Y23" s="55"/>
      <c r="Z23" s="62">
        <f t="shared" si="1"/>
        <v>0</v>
      </c>
      <c r="AA23" s="63">
        <f t="shared" si="2"/>
        <v>62</v>
      </c>
      <c r="AB23" s="201" t="s">
        <v>115</v>
      </c>
      <c r="AC23" s="202" t="s">
        <v>95</v>
      </c>
      <c r="AE23" s="64">
        <f>$AA$373</f>
        <v>7</v>
      </c>
      <c r="AF23" s="64">
        <f>RANK(AE23,AE$11:AE$40,0)+COUNTIF(AE$11:$AE23,AE23)-1</f>
        <v>12</v>
      </c>
      <c r="AG23" s="64">
        <f t="shared" si="3"/>
        <v>12</v>
      </c>
      <c r="AH23" s="64">
        <f>IF(ISBLANK($C23),0,1)*INDEX('Allocation Points'!$B$3:$AG$32,AG23,COUNTIF(AG$11:AG$40,AG23)+2)</f>
        <v>3</v>
      </c>
      <c r="AI23" s="68"/>
      <c r="AJ23" s="64">
        <f>AA374</f>
        <v>5</v>
      </c>
      <c r="AK23" s="4">
        <f>RANK(AJ23,AJ$11:AJ$40,0)+COUNTIF(AJ$11:$AJ23,AJ23)-1</f>
        <v>8</v>
      </c>
      <c r="AL23" s="64">
        <f t="shared" si="4"/>
        <v>8</v>
      </c>
      <c r="AM23" s="64">
        <f>IF(ISBLANK($C23),0,1)*INDEX('Allocation Points'!$B$3:$AG$32,AL23,COUNTIF(AL$11:AL$40,AL23)+2)</f>
        <v>7</v>
      </c>
      <c r="AN23" s="68"/>
      <c r="AO23" s="64">
        <f>AA372</f>
        <v>62</v>
      </c>
      <c r="AP23" s="4">
        <f>RANK(AO23,AO$11:AO$40,1)+COUNTIF(AO$11:$AO23,AO23)-1</f>
        <v>10</v>
      </c>
      <c r="AQ23" s="64">
        <f t="shared" si="5"/>
        <v>10</v>
      </c>
      <c r="AR23" s="64">
        <f>IF(ISBLANK($C23),0,1)*INDEX('Allocation Points'!$B$3:$AG$32,AQ23,COUNTIF(AQ$11:AQ$40,AQ23)+2)</f>
        <v>5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ref="P24:P29" si="6">SUM(G24:O24)</f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14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14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14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6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14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14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14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6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14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14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14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6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14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14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14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6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14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14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14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6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14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14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14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7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14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14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14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7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14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14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14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7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14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14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14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7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14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14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14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7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14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14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14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7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14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14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14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7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14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14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14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7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14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14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14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7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14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14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14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7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14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14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14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7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14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14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14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 t="str">
        <f t="shared" ref="C50:C79" si="8">INDEX($C$11:$AP$40,MATCH(B50,$AF$11:$AF$40,0),1)</f>
        <v>FARE-PIORUNSKI</v>
      </c>
      <c r="D50" s="93" t="str">
        <f t="shared" ref="D50:D79" si="9">INDEX($C$11:$AP$40,MATCH(B50,$AF$11:$AF$40,0),2)</f>
        <v>Loïc</v>
      </c>
      <c r="E50" s="177">
        <f t="shared" ref="E50:E79" si="10">INDEX($C$11:$AP$40,MATCH(B50,$AF$11:$AF$40,0),29)</f>
        <v>20</v>
      </c>
      <c r="I50" s="92">
        <v>1</v>
      </c>
      <c r="J50" s="231" t="str">
        <f t="shared" ref="J50:J79" si="11">INDEX($C$11:$AP$40,MATCH(I50,$AK$11:$AK$40,0),1)</f>
        <v>DIOT</v>
      </c>
      <c r="K50" s="232"/>
      <c r="L50" s="232"/>
      <c r="M50" s="233"/>
      <c r="N50" s="231" t="str">
        <f t="shared" ref="N50:N79" si="12">INDEX($C$11:$AP$40,MATCH(I50,$AK$11:$AK$40,0),2)</f>
        <v>Alexandre</v>
      </c>
      <c r="O50" s="232"/>
      <c r="P50" s="233"/>
      <c r="Q50" s="177">
        <f t="shared" ref="Q50:Q79" si="13">INDEX($C$11:$AP$40,MATCH(I50,$AK$11:$AK$40,0),34)</f>
        <v>10</v>
      </c>
      <c r="T50" s="1"/>
      <c r="U50" s="92">
        <v>1</v>
      </c>
      <c r="V50" s="231" t="str">
        <f t="shared" ref="V50:V79" si="14">INDEX($C$11:$AP$40,MATCH(U50,$AP$11:$AP$40,0),1)</f>
        <v>DIOT</v>
      </c>
      <c r="W50" s="232"/>
      <c r="X50" s="232"/>
      <c r="Y50" s="233"/>
      <c r="Z50" s="231" t="str">
        <f t="shared" ref="Z50:Z79" si="15">INDEX($C$11:$AP$40,MATCH(U50,$AP$11:$AP$40,0),2)</f>
        <v>Alexandre</v>
      </c>
      <c r="AA50" s="233"/>
      <c r="AB50" s="177">
        <f t="shared" ref="AB50:AB79" si="16">INDEX($C$11:$AP$40,MATCH(U50,$AP$11:$AP$40,0),39)</f>
        <v>44</v>
      </c>
      <c r="AC50" s="198"/>
      <c r="AD50" s="198"/>
    </row>
    <row r="51" spans="2:30" x14ac:dyDescent="0.25">
      <c r="B51" s="92">
        <v>2</v>
      </c>
      <c r="C51" s="93" t="str">
        <f t="shared" si="8"/>
        <v>DELOUCHE</v>
      </c>
      <c r="D51" s="4" t="str">
        <f t="shared" si="9"/>
        <v>Yannick</v>
      </c>
      <c r="E51" s="178">
        <f t="shared" si="10"/>
        <v>18</v>
      </c>
      <c r="I51" s="92">
        <v>2</v>
      </c>
      <c r="J51" s="234" t="str">
        <f t="shared" si="11"/>
        <v>FARE-PIORUNSKI</v>
      </c>
      <c r="K51" s="235"/>
      <c r="L51" s="235"/>
      <c r="M51" s="236"/>
      <c r="N51" s="234" t="str">
        <f t="shared" si="12"/>
        <v>Loïc</v>
      </c>
      <c r="O51" s="235"/>
      <c r="P51" s="236"/>
      <c r="Q51" s="177">
        <f t="shared" si="13"/>
        <v>10</v>
      </c>
      <c r="T51" s="1"/>
      <c r="U51" s="92">
        <v>2</v>
      </c>
      <c r="V51" s="234" t="str">
        <f t="shared" si="14"/>
        <v>JACQUEMIN</v>
      </c>
      <c r="W51" s="235"/>
      <c r="X51" s="235"/>
      <c r="Y51" s="236"/>
      <c r="Z51" s="234" t="str">
        <f t="shared" si="15"/>
        <v>Franck</v>
      </c>
      <c r="AA51" s="236"/>
      <c r="AB51" s="178">
        <f t="shared" si="16"/>
        <v>44</v>
      </c>
      <c r="AC51" s="198"/>
      <c r="AD51" s="198"/>
    </row>
    <row r="52" spans="2:30" x14ac:dyDescent="0.25">
      <c r="B52" s="92">
        <v>3</v>
      </c>
      <c r="C52" s="4" t="str">
        <f t="shared" si="8"/>
        <v>JACQUEMIN</v>
      </c>
      <c r="D52" s="4" t="str">
        <f t="shared" si="9"/>
        <v>Franck</v>
      </c>
      <c r="E52" s="178">
        <f t="shared" si="10"/>
        <v>18</v>
      </c>
      <c r="I52" s="92">
        <v>3</v>
      </c>
      <c r="J52" s="234" t="str">
        <f t="shared" si="11"/>
        <v>JACQUEMIN</v>
      </c>
      <c r="K52" s="235"/>
      <c r="L52" s="235"/>
      <c r="M52" s="236"/>
      <c r="N52" s="234" t="str">
        <f t="shared" si="12"/>
        <v>Franck</v>
      </c>
      <c r="O52" s="235"/>
      <c r="P52" s="236"/>
      <c r="Q52" s="177">
        <f t="shared" si="13"/>
        <v>10</v>
      </c>
      <c r="T52" s="1"/>
      <c r="U52" s="92">
        <v>3</v>
      </c>
      <c r="V52" s="234" t="str">
        <f t="shared" si="14"/>
        <v>FARE-PIORUNSKI</v>
      </c>
      <c r="W52" s="235"/>
      <c r="X52" s="235"/>
      <c r="Y52" s="236"/>
      <c r="Z52" s="234" t="str">
        <f t="shared" si="15"/>
        <v>Loïc</v>
      </c>
      <c r="AA52" s="236"/>
      <c r="AB52" s="178">
        <f t="shared" si="16"/>
        <v>45</v>
      </c>
      <c r="AC52" s="198"/>
      <c r="AD52" s="198"/>
    </row>
    <row r="53" spans="2:30" x14ac:dyDescent="0.25">
      <c r="B53" s="92">
        <v>4</v>
      </c>
      <c r="C53" s="4" t="str">
        <f t="shared" si="8"/>
        <v>DIOT</v>
      </c>
      <c r="D53" s="4" t="str">
        <f t="shared" si="9"/>
        <v>Alexandre</v>
      </c>
      <c r="E53" s="178">
        <f t="shared" si="10"/>
        <v>15</v>
      </c>
      <c r="I53" s="92">
        <v>4</v>
      </c>
      <c r="J53" s="234" t="str">
        <f t="shared" si="11"/>
        <v>HERRAULT</v>
      </c>
      <c r="K53" s="235"/>
      <c r="L53" s="235"/>
      <c r="M53" s="236"/>
      <c r="N53" s="234" t="str">
        <f t="shared" si="12"/>
        <v>Sébastien</v>
      </c>
      <c r="O53" s="235"/>
      <c r="P53" s="236"/>
      <c r="Q53" s="177">
        <f t="shared" si="13"/>
        <v>9</v>
      </c>
      <c r="T53" s="1"/>
      <c r="U53" s="92">
        <v>4</v>
      </c>
      <c r="V53" s="234" t="str">
        <f t="shared" si="14"/>
        <v>HERRAULT</v>
      </c>
      <c r="W53" s="235"/>
      <c r="X53" s="235"/>
      <c r="Y53" s="236"/>
      <c r="Z53" s="234" t="str">
        <f t="shared" si="15"/>
        <v>Sébastien</v>
      </c>
      <c r="AA53" s="236"/>
      <c r="AB53" s="178">
        <f t="shared" si="16"/>
        <v>45</v>
      </c>
      <c r="AC53" s="198"/>
      <c r="AD53" s="198"/>
    </row>
    <row r="54" spans="2:30" x14ac:dyDescent="0.25">
      <c r="B54" s="92">
        <v>5</v>
      </c>
      <c r="C54" s="4" t="str">
        <f t="shared" si="8"/>
        <v>MORVAN</v>
      </c>
      <c r="D54" s="4" t="str">
        <f t="shared" si="9"/>
        <v>Gilles</v>
      </c>
      <c r="E54" s="178">
        <f t="shared" si="10"/>
        <v>15</v>
      </c>
      <c r="I54" s="92">
        <v>5</v>
      </c>
      <c r="J54" s="234" t="str">
        <f t="shared" si="11"/>
        <v>VERRIER</v>
      </c>
      <c r="K54" s="235"/>
      <c r="L54" s="235"/>
      <c r="M54" s="236"/>
      <c r="N54" s="234" t="str">
        <f t="shared" si="12"/>
        <v>Alexandre</v>
      </c>
      <c r="O54" s="235"/>
      <c r="P54" s="236"/>
      <c r="Q54" s="177">
        <f t="shared" si="13"/>
        <v>9</v>
      </c>
      <c r="T54" s="1"/>
      <c r="U54" s="92">
        <v>5</v>
      </c>
      <c r="V54" s="234" t="str">
        <f t="shared" si="14"/>
        <v>VERRIER</v>
      </c>
      <c r="W54" s="235"/>
      <c r="X54" s="235"/>
      <c r="Y54" s="236"/>
      <c r="Z54" s="234" t="str">
        <f t="shared" si="15"/>
        <v>Alexandre</v>
      </c>
      <c r="AA54" s="236"/>
      <c r="AB54" s="178">
        <f t="shared" si="16"/>
        <v>49</v>
      </c>
      <c r="AC54" s="198"/>
      <c r="AD54" s="198"/>
    </row>
    <row r="55" spans="2:30" x14ac:dyDescent="0.25">
      <c r="B55" s="92">
        <v>6</v>
      </c>
      <c r="C55" s="4" t="str">
        <f t="shared" si="8"/>
        <v>HERRAULT</v>
      </c>
      <c r="D55" s="4" t="str">
        <f t="shared" si="9"/>
        <v>Sébastien</v>
      </c>
      <c r="E55" s="178">
        <f t="shared" si="10"/>
        <v>14</v>
      </c>
      <c r="I55" s="92">
        <v>6</v>
      </c>
      <c r="J55" s="234" t="str">
        <f t="shared" si="11"/>
        <v>MAITRE</v>
      </c>
      <c r="K55" s="235"/>
      <c r="L55" s="235"/>
      <c r="M55" s="236"/>
      <c r="N55" s="234" t="str">
        <f t="shared" si="12"/>
        <v>Benoît</v>
      </c>
      <c r="O55" s="235"/>
      <c r="P55" s="236"/>
      <c r="Q55" s="177">
        <f t="shared" si="13"/>
        <v>7</v>
      </c>
      <c r="T55" s="1"/>
      <c r="U55" s="92">
        <v>6</v>
      </c>
      <c r="V55" s="234" t="str">
        <f t="shared" si="14"/>
        <v>ZIAR</v>
      </c>
      <c r="W55" s="235"/>
      <c r="X55" s="235"/>
      <c r="Y55" s="236"/>
      <c r="Z55" s="234" t="str">
        <f t="shared" si="15"/>
        <v>Yacine</v>
      </c>
      <c r="AA55" s="236"/>
      <c r="AB55" s="178">
        <f t="shared" si="16"/>
        <v>51</v>
      </c>
      <c r="AC55" s="198"/>
      <c r="AD55" s="198"/>
    </row>
    <row r="56" spans="2:30" x14ac:dyDescent="0.25">
      <c r="B56" s="92">
        <v>7</v>
      </c>
      <c r="C56" s="4" t="str">
        <f t="shared" si="8"/>
        <v>VERRIER</v>
      </c>
      <c r="D56" s="4" t="str">
        <f t="shared" si="9"/>
        <v>Alexandre</v>
      </c>
      <c r="E56" s="178">
        <f t="shared" si="10"/>
        <v>13</v>
      </c>
      <c r="I56" s="92">
        <v>7</v>
      </c>
      <c r="J56" s="234" t="str">
        <f t="shared" si="11"/>
        <v>ZIAR</v>
      </c>
      <c r="K56" s="235"/>
      <c r="L56" s="235"/>
      <c r="M56" s="236"/>
      <c r="N56" s="234" t="str">
        <f t="shared" si="12"/>
        <v>Yacine</v>
      </c>
      <c r="O56" s="235"/>
      <c r="P56" s="236"/>
      <c r="Q56" s="177">
        <f t="shared" si="13"/>
        <v>7</v>
      </c>
      <c r="T56" s="1"/>
      <c r="U56" s="92">
        <v>7</v>
      </c>
      <c r="V56" s="234" t="str">
        <f t="shared" si="14"/>
        <v>MAITRE</v>
      </c>
      <c r="W56" s="235"/>
      <c r="X56" s="235"/>
      <c r="Y56" s="236"/>
      <c r="Z56" s="234" t="str">
        <f t="shared" si="15"/>
        <v>Benoît</v>
      </c>
      <c r="AA56" s="236"/>
      <c r="AB56" s="178">
        <f t="shared" si="16"/>
        <v>55</v>
      </c>
      <c r="AC56" s="198"/>
      <c r="AD56" s="198"/>
    </row>
    <row r="57" spans="2:30" x14ac:dyDescent="0.25">
      <c r="B57" s="92">
        <v>8</v>
      </c>
      <c r="C57" s="4" t="str">
        <f t="shared" si="8"/>
        <v>MAITRE</v>
      </c>
      <c r="D57" s="4" t="str">
        <f t="shared" si="9"/>
        <v>Benoît</v>
      </c>
      <c r="E57" s="178">
        <f t="shared" si="10"/>
        <v>12</v>
      </c>
      <c r="I57" s="92">
        <v>8</v>
      </c>
      <c r="J57" s="234" t="str">
        <f t="shared" si="11"/>
        <v>ZIAR</v>
      </c>
      <c r="K57" s="235"/>
      <c r="L57" s="235"/>
      <c r="M57" s="236"/>
      <c r="N57" s="234" t="str">
        <f t="shared" si="12"/>
        <v>Bastien</v>
      </c>
      <c r="O57" s="235"/>
      <c r="P57" s="236"/>
      <c r="Q57" s="177">
        <f t="shared" si="13"/>
        <v>5</v>
      </c>
      <c r="T57" s="1"/>
      <c r="U57" s="92">
        <v>8</v>
      </c>
      <c r="V57" s="234" t="str">
        <f t="shared" si="14"/>
        <v>DELOUCHE</v>
      </c>
      <c r="W57" s="235"/>
      <c r="X57" s="235"/>
      <c r="Y57" s="236"/>
      <c r="Z57" s="234" t="str">
        <f t="shared" si="15"/>
        <v>Yannick</v>
      </c>
      <c r="AA57" s="236"/>
      <c r="AB57" s="178">
        <f t="shared" si="16"/>
        <v>59</v>
      </c>
      <c r="AC57" s="198"/>
      <c r="AD57" s="198"/>
    </row>
    <row r="58" spans="2:30" x14ac:dyDescent="0.25">
      <c r="B58" s="92">
        <v>9</v>
      </c>
      <c r="C58" s="4" t="str">
        <f t="shared" si="8"/>
        <v>ZIAR</v>
      </c>
      <c r="D58" s="4" t="str">
        <f t="shared" si="9"/>
        <v>Yacine</v>
      </c>
      <c r="E58" s="178">
        <f t="shared" si="10"/>
        <v>12</v>
      </c>
      <c r="I58" s="92">
        <v>9</v>
      </c>
      <c r="J58" s="234" t="str">
        <f t="shared" si="11"/>
        <v>BRISSE</v>
      </c>
      <c r="K58" s="235"/>
      <c r="L58" s="235"/>
      <c r="M58" s="236"/>
      <c r="N58" s="234" t="str">
        <f t="shared" si="12"/>
        <v>Jean-Pierre</v>
      </c>
      <c r="O58" s="235"/>
      <c r="P58" s="236"/>
      <c r="Q58" s="177">
        <f t="shared" si="13"/>
        <v>2</v>
      </c>
      <c r="T58" s="1"/>
      <c r="U58" s="92">
        <v>9</v>
      </c>
      <c r="V58" s="234" t="str">
        <f t="shared" si="14"/>
        <v>LEVEQUE</v>
      </c>
      <c r="W58" s="235"/>
      <c r="X58" s="235"/>
      <c r="Y58" s="236"/>
      <c r="Z58" s="234" t="str">
        <f t="shared" si="15"/>
        <v>Claude</v>
      </c>
      <c r="AA58" s="236"/>
      <c r="AB58" s="178">
        <f t="shared" si="16"/>
        <v>59</v>
      </c>
      <c r="AC58" s="198"/>
      <c r="AD58" s="198"/>
    </row>
    <row r="59" spans="2:30" x14ac:dyDescent="0.25">
      <c r="B59" s="92">
        <v>10</v>
      </c>
      <c r="C59" s="4" t="str">
        <f t="shared" si="8"/>
        <v>BRISSE</v>
      </c>
      <c r="D59" s="4" t="str">
        <f t="shared" si="9"/>
        <v>Jean-Pierre</v>
      </c>
      <c r="E59" s="178">
        <f t="shared" si="10"/>
        <v>11</v>
      </c>
      <c r="I59" s="92">
        <v>10</v>
      </c>
      <c r="J59" s="234" t="str">
        <f t="shared" si="11"/>
        <v>PAUL</v>
      </c>
      <c r="K59" s="235"/>
      <c r="L59" s="235"/>
      <c r="M59" s="236"/>
      <c r="N59" s="234" t="str">
        <f t="shared" si="12"/>
        <v>David</v>
      </c>
      <c r="O59" s="235"/>
      <c r="P59" s="236"/>
      <c r="Q59" s="177">
        <f t="shared" si="13"/>
        <v>2</v>
      </c>
      <c r="T59" s="1"/>
      <c r="U59" s="92">
        <v>10</v>
      </c>
      <c r="V59" s="234" t="str">
        <f t="shared" si="14"/>
        <v>ZIAR</v>
      </c>
      <c r="W59" s="235"/>
      <c r="X59" s="235"/>
      <c r="Y59" s="236"/>
      <c r="Z59" s="234" t="str">
        <f t="shared" si="15"/>
        <v>Bastien</v>
      </c>
      <c r="AA59" s="236"/>
      <c r="AB59" s="178">
        <f t="shared" si="16"/>
        <v>62</v>
      </c>
      <c r="AC59" s="198"/>
      <c r="AD59" s="198"/>
    </row>
    <row r="60" spans="2:30" x14ac:dyDescent="0.25">
      <c r="B60" s="92">
        <v>11</v>
      </c>
      <c r="C60" s="4" t="str">
        <f t="shared" si="8"/>
        <v>LEVEQUE</v>
      </c>
      <c r="D60" s="4" t="str">
        <f t="shared" si="9"/>
        <v>Claude</v>
      </c>
      <c r="E60" s="178">
        <f t="shared" si="10"/>
        <v>10</v>
      </c>
      <c r="I60" s="92">
        <v>11</v>
      </c>
      <c r="J60" s="234" t="str">
        <f t="shared" si="11"/>
        <v>LEVEQUE</v>
      </c>
      <c r="K60" s="235"/>
      <c r="L60" s="235"/>
      <c r="M60" s="236"/>
      <c r="N60" s="234" t="str">
        <f t="shared" si="12"/>
        <v>Claude</v>
      </c>
      <c r="O60" s="235"/>
      <c r="P60" s="236"/>
      <c r="Q60" s="177">
        <f t="shared" si="13"/>
        <v>2</v>
      </c>
      <c r="T60" s="1"/>
      <c r="U60" s="92">
        <v>11</v>
      </c>
      <c r="V60" s="234" t="str">
        <f t="shared" si="14"/>
        <v>BRISSE</v>
      </c>
      <c r="W60" s="235"/>
      <c r="X60" s="235"/>
      <c r="Y60" s="236"/>
      <c r="Z60" s="234" t="str">
        <f t="shared" si="15"/>
        <v>Jean-Pierre</v>
      </c>
      <c r="AA60" s="236"/>
      <c r="AB60" s="178">
        <f t="shared" si="16"/>
        <v>65</v>
      </c>
      <c r="AC60" s="198"/>
      <c r="AD60" s="198"/>
    </row>
    <row r="61" spans="2:30" x14ac:dyDescent="0.25">
      <c r="B61" s="92">
        <v>12</v>
      </c>
      <c r="C61" s="4" t="str">
        <f t="shared" si="8"/>
        <v>ZIAR</v>
      </c>
      <c r="D61" s="4" t="str">
        <f t="shared" si="9"/>
        <v>Bastien</v>
      </c>
      <c r="E61" s="178">
        <f t="shared" si="10"/>
        <v>7</v>
      </c>
      <c r="I61" s="92">
        <v>12</v>
      </c>
      <c r="J61" s="234" t="str">
        <f t="shared" si="11"/>
        <v>DELOUCHE</v>
      </c>
      <c r="K61" s="235"/>
      <c r="L61" s="235"/>
      <c r="M61" s="236"/>
      <c r="N61" s="234" t="str">
        <f t="shared" si="12"/>
        <v>Yannick</v>
      </c>
      <c r="O61" s="235"/>
      <c r="P61" s="236"/>
      <c r="Q61" s="177">
        <f t="shared" si="13"/>
        <v>1</v>
      </c>
      <c r="T61" s="1"/>
      <c r="U61" s="92">
        <v>12</v>
      </c>
      <c r="V61" s="234" t="str">
        <f t="shared" si="14"/>
        <v>MORVAN</v>
      </c>
      <c r="W61" s="235"/>
      <c r="X61" s="235"/>
      <c r="Y61" s="236"/>
      <c r="Z61" s="234" t="str">
        <f t="shared" si="15"/>
        <v>Gilles</v>
      </c>
      <c r="AA61" s="236"/>
      <c r="AB61" s="178">
        <f t="shared" si="16"/>
        <v>69</v>
      </c>
      <c r="AC61" s="198"/>
      <c r="AD61" s="198"/>
    </row>
    <row r="62" spans="2:30" x14ac:dyDescent="0.25">
      <c r="B62" s="92">
        <v>13</v>
      </c>
      <c r="C62" s="4" t="str">
        <f t="shared" si="8"/>
        <v>PAUL</v>
      </c>
      <c r="D62" s="4" t="str">
        <f t="shared" si="9"/>
        <v>David</v>
      </c>
      <c r="E62" s="178">
        <f t="shared" si="10"/>
        <v>5</v>
      </c>
      <c r="I62" s="92">
        <v>13</v>
      </c>
      <c r="J62" s="234" t="str">
        <f t="shared" si="11"/>
        <v>MORVAN</v>
      </c>
      <c r="K62" s="235"/>
      <c r="L62" s="235"/>
      <c r="M62" s="236"/>
      <c r="N62" s="234" t="str">
        <f t="shared" si="12"/>
        <v>Gilles</v>
      </c>
      <c r="O62" s="235"/>
      <c r="P62" s="236"/>
      <c r="Q62" s="177">
        <f t="shared" si="13"/>
        <v>1</v>
      </c>
      <c r="T62" s="1"/>
      <c r="U62" s="92">
        <v>13</v>
      </c>
      <c r="V62" s="234" t="str">
        <f t="shared" si="14"/>
        <v>PAUL</v>
      </c>
      <c r="W62" s="235"/>
      <c r="X62" s="235"/>
      <c r="Y62" s="236"/>
      <c r="Z62" s="234" t="str">
        <f t="shared" si="15"/>
        <v>David</v>
      </c>
      <c r="AA62" s="236"/>
      <c r="AB62" s="178">
        <f t="shared" si="16"/>
        <v>71</v>
      </c>
      <c r="AC62" s="198"/>
      <c r="AD62" s="198"/>
    </row>
    <row r="63" spans="2:30" x14ac:dyDescent="0.25">
      <c r="B63" s="92">
        <v>14</v>
      </c>
      <c r="C63" s="4">
        <f t="shared" si="8"/>
        <v>0</v>
      </c>
      <c r="D63" s="4">
        <f t="shared" si="9"/>
        <v>0</v>
      </c>
      <c r="E63" s="178">
        <f t="shared" si="10"/>
        <v>0</v>
      </c>
      <c r="I63" s="92">
        <v>14</v>
      </c>
      <c r="J63" s="234">
        <f t="shared" si="11"/>
        <v>0</v>
      </c>
      <c r="K63" s="235"/>
      <c r="L63" s="235"/>
      <c r="M63" s="236"/>
      <c r="N63" s="234">
        <f t="shared" si="12"/>
        <v>0</v>
      </c>
      <c r="O63" s="235"/>
      <c r="P63" s="236"/>
      <c r="Q63" s="177">
        <f t="shared" si="13"/>
        <v>0</v>
      </c>
      <c r="T63" s="1"/>
      <c r="U63" s="92">
        <v>14</v>
      </c>
      <c r="V63" s="234">
        <f t="shared" si="14"/>
        <v>0</v>
      </c>
      <c r="W63" s="235"/>
      <c r="X63" s="235"/>
      <c r="Y63" s="236"/>
      <c r="Z63" s="234">
        <f t="shared" si="15"/>
        <v>0</v>
      </c>
      <c r="AA63" s="236"/>
      <c r="AB63" s="178">
        <f t="shared" si="16"/>
        <v>180</v>
      </c>
      <c r="AC63" s="198"/>
      <c r="AD63" s="198"/>
    </row>
    <row r="64" spans="2:30" x14ac:dyDescent="0.25">
      <c r="B64" s="92">
        <v>15</v>
      </c>
      <c r="C64" s="4">
        <f t="shared" si="8"/>
        <v>0</v>
      </c>
      <c r="D64" s="4">
        <f t="shared" si="9"/>
        <v>0</v>
      </c>
      <c r="E64" s="178">
        <f t="shared" si="10"/>
        <v>0</v>
      </c>
      <c r="I64" s="92">
        <v>15</v>
      </c>
      <c r="J64" s="234">
        <f t="shared" si="11"/>
        <v>0</v>
      </c>
      <c r="K64" s="235"/>
      <c r="L64" s="235"/>
      <c r="M64" s="236"/>
      <c r="N64" s="234">
        <f t="shared" si="12"/>
        <v>0</v>
      </c>
      <c r="O64" s="235"/>
      <c r="P64" s="236"/>
      <c r="Q64" s="177">
        <f t="shared" si="13"/>
        <v>0</v>
      </c>
      <c r="T64" s="1"/>
      <c r="U64" s="92">
        <v>15</v>
      </c>
      <c r="V64" s="234">
        <f t="shared" si="14"/>
        <v>0</v>
      </c>
      <c r="W64" s="235"/>
      <c r="X64" s="235"/>
      <c r="Y64" s="236"/>
      <c r="Z64" s="234">
        <f t="shared" si="15"/>
        <v>0</v>
      </c>
      <c r="AA64" s="236"/>
      <c r="AB64" s="178">
        <f t="shared" si="16"/>
        <v>180</v>
      </c>
      <c r="AC64" s="198"/>
      <c r="AD64" s="198"/>
    </row>
    <row r="65" spans="2:30" x14ac:dyDescent="0.25">
      <c r="B65" s="92">
        <v>16</v>
      </c>
      <c r="C65" s="4">
        <f t="shared" si="8"/>
        <v>0</v>
      </c>
      <c r="D65" s="4">
        <f t="shared" si="9"/>
        <v>0</v>
      </c>
      <c r="E65" s="178">
        <f t="shared" si="10"/>
        <v>0</v>
      </c>
      <c r="I65" s="92">
        <v>16</v>
      </c>
      <c r="J65" s="234">
        <f t="shared" si="11"/>
        <v>0</v>
      </c>
      <c r="K65" s="235"/>
      <c r="L65" s="235"/>
      <c r="M65" s="236"/>
      <c r="N65" s="234">
        <f t="shared" si="12"/>
        <v>0</v>
      </c>
      <c r="O65" s="235"/>
      <c r="P65" s="236"/>
      <c r="Q65" s="177">
        <f t="shared" si="13"/>
        <v>0</v>
      </c>
      <c r="T65" s="1"/>
      <c r="U65" s="92">
        <v>16</v>
      </c>
      <c r="V65" s="234">
        <f t="shared" si="14"/>
        <v>0</v>
      </c>
      <c r="W65" s="235"/>
      <c r="X65" s="235"/>
      <c r="Y65" s="236"/>
      <c r="Z65" s="234">
        <f t="shared" si="15"/>
        <v>0</v>
      </c>
      <c r="AA65" s="236"/>
      <c r="AB65" s="178">
        <f t="shared" si="16"/>
        <v>180</v>
      </c>
      <c r="AC65" s="198"/>
      <c r="AD65" s="198"/>
    </row>
    <row r="66" spans="2:30" x14ac:dyDescent="0.25">
      <c r="B66" s="92">
        <v>17</v>
      </c>
      <c r="C66" s="4">
        <f t="shared" si="8"/>
        <v>0</v>
      </c>
      <c r="D66" s="4">
        <f t="shared" si="9"/>
        <v>0</v>
      </c>
      <c r="E66" s="178">
        <f t="shared" si="10"/>
        <v>0</v>
      </c>
      <c r="I66" s="92">
        <v>17</v>
      </c>
      <c r="J66" s="234">
        <f t="shared" si="11"/>
        <v>0</v>
      </c>
      <c r="K66" s="235"/>
      <c r="L66" s="235"/>
      <c r="M66" s="236"/>
      <c r="N66" s="234">
        <f t="shared" si="12"/>
        <v>0</v>
      </c>
      <c r="O66" s="235"/>
      <c r="P66" s="236"/>
      <c r="Q66" s="177">
        <f t="shared" si="13"/>
        <v>0</v>
      </c>
      <c r="T66" s="1"/>
      <c r="U66" s="92">
        <v>17</v>
      </c>
      <c r="V66" s="234">
        <f t="shared" si="14"/>
        <v>0</v>
      </c>
      <c r="W66" s="235"/>
      <c r="X66" s="235"/>
      <c r="Y66" s="236"/>
      <c r="Z66" s="234">
        <f t="shared" si="15"/>
        <v>0</v>
      </c>
      <c r="AA66" s="236"/>
      <c r="AB66" s="178">
        <f t="shared" si="16"/>
        <v>180</v>
      </c>
      <c r="AC66" s="198"/>
      <c r="AD66" s="198"/>
    </row>
    <row r="67" spans="2:30" x14ac:dyDescent="0.25">
      <c r="B67" s="92">
        <v>18</v>
      </c>
      <c r="C67" s="4">
        <f t="shared" si="8"/>
        <v>0</v>
      </c>
      <c r="D67" s="4">
        <f t="shared" si="9"/>
        <v>0</v>
      </c>
      <c r="E67" s="178">
        <f t="shared" si="10"/>
        <v>0</v>
      </c>
      <c r="I67" s="92">
        <v>18</v>
      </c>
      <c r="J67" s="234">
        <f t="shared" si="11"/>
        <v>0</v>
      </c>
      <c r="K67" s="235"/>
      <c r="L67" s="235"/>
      <c r="M67" s="236"/>
      <c r="N67" s="234">
        <f t="shared" si="12"/>
        <v>0</v>
      </c>
      <c r="O67" s="235"/>
      <c r="P67" s="236"/>
      <c r="Q67" s="177">
        <f t="shared" si="13"/>
        <v>0</v>
      </c>
      <c r="T67" s="1"/>
      <c r="U67" s="92">
        <v>18</v>
      </c>
      <c r="V67" s="234">
        <f t="shared" si="14"/>
        <v>0</v>
      </c>
      <c r="W67" s="235"/>
      <c r="X67" s="235"/>
      <c r="Y67" s="236"/>
      <c r="Z67" s="234">
        <f t="shared" si="15"/>
        <v>0</v>
      </c>
      <c r="AA67" s="236"/>
      <c r="AB67" s="178">
        <f t="shared" si="16"/>
        <v>180</v>
      </c>
      <c r="AC67" s="198"/>
      <c r="AD67" s="198"/>
    </row>
    <row r="68" spans="2:30" x14ac:dyDescent="0.25">
      <c r="B68" s="92">
        <v>19</v>
      </c>
      <c r="C68" s="4">
        <f t="shared" si="8"/>
        <v>0</v>
      </c>
      <c r="D68" s="4">
        <f t="shared" si="9"/>
        <v>0</v>
      </c>
      <c r="E68" s="178">
        <f t="shared" si="10"/>
        <v>0</v>
      </c>
      <c r="I68" s="92">
        <v>19</v>
      </c>
      <c r="J68" s="234">
        <f t="shared" si="11"/>
        <v>0</v>
      </c>
      <c r="K68" s="235"/>
      <c r="L68" s="235"/>
      <c r="M68" s="236"/>
      <c r="N68" s="234">
        <f t="shared" si="12"/>
        <v>0</v>
      </c>
      <c r="O68" s="235"/>
      <c r="P68" s="236"/>
      <c r="Q68" s="177">
        <f t="shared" si="13"/>
        <v>0</v>
      </c>
      <c r="T68" s="1"/>
      <c r="U68" s="92">
        <v>19</v>
      </c>
      <c r="V68" s="234">
        <f t="shared" si="14"/>
        <v>0</v>
      </c>
      <c r="W68" s="235"/>
      <c r="X68" s="235"/>
      <c r="Y68" s="236"/>
      <c r="Z68" s="234">
        <f t="shared" si="15"/>
        <v>0</v>
      </c>
      <c r="AA68" s="236"/>
      <c r="AB68" s="178">
        <f t="shared" si="16"/>
        <v>180</v>
      </c>
      <c r="AC68" s="198"/>
      <c r="AD68" s="198"/>
    </row>
    <row r="69" spans="2:30" x14ac:dyDescent="0.25">
      <c r="B69" s="92">
        <v>20</v>
      </c>
      <c r="C69" s="4">
        <f t="shared" si="8"/>
        <v>0</v>
      </c>
      <c r="D69" s="4">
        <f t="shared" si="9"/>
        <v>0</v>
      </c>
      <c r="E69" s="178">
        <f t="shared" si="10"/>
        <v>0</v>
      </c>
      <c r="I69" s="92">
        <v>20</v>
      </c>
      <c r="J69" s="234">
        <f t="shared" si="11"/>
        <v>0</v>
      </c>
      <c r="K69" s="235"/>
      <c r="L69" s="235"/>
      <c r="M69" s="236"/>
      <c r="N69" s="234">
        <f t="shared" si="12"/>
        <v>0</v>
      </c>
      <c r="O69" s="235"/>
      <c r="P69" s="236"/>
      <c r="Q69" s="177">
        <f t="shared" si="13"/>
        <v>0</v>
      </c>
      <c r="T69" s="1"/>
      <c r="U69" s="92">
        <v>20</v>
      </c>
      <c r="V69" s="234">
        <f t="shared" si="14"/>
        <v>0</v>
      </c>
      <c r="W69" s="235"/>
      <c r="X69" s="235"/>
      <c r="Y69" s="236"/>
      <c r="Z69" s="234">
        <f t="shared" si="15"/>
        <v>0</v>
      </c>
      <c r="AA69" s="236"/>
      <c r="AB69" s="178">
        <f t="shared" si="16"/>
        <v>180</v>
      </c>
      <c r="AC69" s="198"/>
      <c r="AD69" s="198"/>
    </row>
    <row r="70" spans="2:30" x14ac:dyDescent="0.25">
      <c r="B70" s="92">
        <v>21</v>
      </c>
      <c r="C70" s="4">
        <f t="shared" si="8"/>
        <v>0</v>
      </c>
      <c r="D70" s="4">
        <f t="shared" si="9"/>
        <v>0</v>
      </c>
      <c r="E70" s="178">
        <f t="shared" si="10"/>
        <v>0</v>
      </c>
      <c r="I70" s="92">
        <v>21</v>
      </c>
      <c r="J70" s="234">
        <f t="shared" si="11"/>
        <v>0</v>
      </c>
      <c r="K70" s="235"/>
      <c r="L70" s="235"/>
      <c r="M70" s="236"/>
      <c r="N70" s="234">
        <f t="shared" si="12"/>
        <v>0</v>
      </c>
      <c r="O70" s="235"/>
      <c r="P70" s="236"/>
      <c r="Q70" s="177">
        <f t="shared" si="13"/>
        <v>0</v>
      </c>
      <c r="T70" s="1"/>
      <c r="U70" s="92">
        <v>21</v>
      </c>
      <c r="V70" s="234">
        <f t="shared" si="14"/>
        <v>0</v>
      </c>
      <c r="W70" s="235"/>
      <c r="X70" s="235"/>
      <c r="Y70" s="236"/>
      <c r="Z70" s="234">
        <f t="shared" si="15"/>
        <v>0</v>
      </c>
      <c r="AA70" s="236"/>
      <c r="AB70" s="178">
        <f t="shared" si="16"/>
        <v>180</v>
      </c>
      <c r="AC70" s="198"/>
      <c r="AD70" s="198"/>
    </row>
    <row r="71" spans="2:30" x14ac:dyDescent="0.25">
      <c r="B71" s="92">
        <v>22</v>
      </c>
      <c r="C71" s="4">
        <f t="shared" si="8"/>
        <v>0</v>
      </c>
      <c r="D71" s="4">
        <f t="shared" si="9"/>
        <v>0</v>
      </c>
      <c r="E71" s="178">
        <f t="shared" si="10"/>
        <v>0</v>
      </c>
      <c r="I71" s="92">
        <v>22</v>
      </c>
      <c r="J71" s="234">
        <f t="shared" si="11"/>
        <v>0</v>
      </c>
      <c r="K71" s="235"/>
      <c r="L71" s="235"/>
      <c r="M71" s="236"/>
      <c r="N71" s="234">
        <f t="shared" si="12"/>
        <v>0</v>
      </c>
      <c r="O71" s="235"/>
      <c r="P71" s="236"/>
      <c r="Q71" s="177">
        <f t="shared" si="13"/>
        <v>0</v>
      </c>
      <c r="T71" s="1"/>
      <c r="U71" s="92">
        <v>22</v>
      </c>
      <c r="V71" s="234">
        <f t="shared" si="14"/>
        <v>0</v>
      </c>
      <c r="W71" s="235"/>
      <c r="X71" s="235"/>
      <c r="Y71" s="236"/>
      <c r="Z71" s="234">
        <f t="shared" si="15"/>
        <v>0</v>
      </c>
      <c r="AA71" s="236"/>
      <c r="AB71" s="178">
        <f t="shared" si="16"/>
        <v>180</v>
      </c>
      <c r="AC71" s="198"/>
      <c r="AD71" s="198"/>
    </row>
    <row r="72" spans="2:30" x14ac:dyDescent="0.25">
      <c r="B72" s="92">
        <v>23</v>
      </c>
      <c r="C72" s="4">
        <f t="shared" si="8"/>
        <v>0</v>
      </c>
      <c r="D72" s="4">
        <f t="shared" si="9"/>
        <v>0</v>
      </c>
      <c r="E72" s="178">
        <f t="shared" si="10"/>
        <v>0</v>
      </c>
      <c r="I72" s="92">
        <v>23</v>
      </c>
      <c r="J72" s="234">
        <f t="shared" si="11"/>
        <v>0</v>
      </c>
      <c r="K72" s="235"/>
      <c r="L72" s="235"/>
      <c r="M72" s="236"/>
      <c r="N72" s="234">
        <f t="shared" si="12"/>
        <v>0</v>
      </c>
      <c r="O72" s="235"/>
      <c r="P72" s="236"/>
      <c r="Q72" s="177">
        <f t="shared" si="13"/>
        <v>0</v>
      </c>
      <c r="T72" s="1"/>
      <c r="U72" s="92">
        <v>23</v>
      </c>
      <c r="V72" s="234">
        <f t="shared" si="14"/>
        <v>0</v>
      </c>
      <c r="W72" s="235"/>
      <c r="X72" s="235"/>
      <c r="Y72" s="236"/>
      <c r="Z72" s="234">
        <f t="shared" si="15"/>
        <v>0</v>
      </c>
      <c r="AA72" s="236"/>
      <c r="AB72" s="178">
        <f t="shared" si="16"/>
        <v>180</v>
      </c>
      <c r="AC72" s="198"/>
      <c r="AD72" s="198"/>
    </row>
    <row r="73" spans="2:30" x14ac:dyDescent="0.25">
      <c r="B73" s="92">
        <v>24</v>
      </c>
      <c r="C73" s="4">
        <f t="shared" si="8"/>
        <v>0</v>
      </c>
      <c r="D73" s="4">
        <f t="shared" si="9"/>
        <v>0</v>
      </c>
      <c r="E73" s="178">
        <f t="shared" si="10"/>
        <v>0</v>
      </c>
      <c r="I73" s="92">
        <v>24</v>
      </c>
      <c r="J73" s="234">
        <f t="shared" si="11"/>
        <v>0</v>
      </c>
      <c r="K73" s="235"/>
      <c r="L73" s="235"/>
      <c r="M73" s="236"/>
      <c r="N73" s="234">
        <f t="shared" si="12"/>
        <v>0</v>
      </c>
      <c r="O73" s="235"/>
      <c r="P73" s="236"/>
      <c r="Q73" s="177">
        <f t="shared" si="13"/>
        <v>0</v>
      </c>
      <c r="T73" s="1"/>
      <c r="U73" s="92">
        <v>24</v>
      </c>
      <c r="V73" s="234">
        <f t="shared" si="14"/>
        <v>0</v>
      </c>
      <c r="W73" s="235"/>
      <c r="X73" s="235"/>
      <c r="Y73" s="236"/>
      <c r="Z73" s="234">
        <f t="shared" si="15"/>
        <v>0</v>
      </c>
      <c r="AA73" s="236"/>
      <c r="AB73" s="178">
        <f t="shared" si="16"/>
        <v>180</v>
      </c>
      <c r="AC73" s="198"/>
      <c r="AD73" s="198"/>
    </row>
    <row r="74" spans="2:30" x14ac:dyDescent="0.25">
      <c r="B74" s="92">
        <v>25</v>
      </c>
      <c r="C74" s="4">
        <f t="shared" si="8"/>
        <v>0</v>
      </c>
      <c r="D74" s="4">
        <f t="shared" si="9"/>
        <v>0</v>
      </c>
      <c r="E74" s="178">
        <f t="shared" si="10"/>
        <v>0</v>
      </c>
      <c r="I74" s="92">
        <v>25</v>
      </c>
      <c r="J74" s="234">
        <f t="shared" si="11"/>
        <v>0</v>
      </c>
      <c r="K74" s="235"/>
      <c r="L74" s="235"/>
      <c r="M74" s="236"/>
      <c r="N74" s="234">
        <f t="shared" si="12"/>
        <v>0</v>
      </c>
      <c r="O74" s="235"/>
      <c r="P74" s="236"/>
      <c r="Q74" s="177">
        <f t="shared" si="13"/>
        <v>0</v>
      </c>
      <c r="T74" s="1"/>
      <c r="U74" s="92">
        <v>25</v>
      </c>
      <c r="V74" s="234">
        <f t="shared" si="14"/>
        <v>0</v>
      </c>
      <c r="W74" s="235"/>
      <c r="X74" s="235"/>
      <c r="Y74" s="236"/>
      <c r="Z74" s="234">
        <f t="shared" si="15"/>
        <v>0</v>
      </c>
      <c r="AA74" s="236"/>
      <c r="AB74" s="178">
        <f t="shared" si="16"/>
        <v>180</v>
      </c>
      <c r="AC74" s="198"/>
      <c r="AD74" s="198"/>
    </row>
    <row r="75" spans="2:30" x14ac:dyDescent="0.25">
      <c r="B75" s="92">
        <v>26</v>
      </c>
      <c r="C75" s="4">
        <f t="shared" si="8"/>
        <v>0</v>
      </c>
      <c r="D75" s="4">
        <f t="shared" si="9"/>
        <v>0</v>
      </c>
      <c r="E75" s="178">
        <f t="shared" si="10"/>
        <v>0</v>
      </c>
      <c r="I75" s="92">
        <v>26</v>
      </c>
      <c r="J75" s="234">
        <f t="shared" si="11"/>
        <v>0</v>
      </c>
      <c r="K75" s="235"/>
      <c r="L75" s="235"/>
      <c r="M75" s="236"/>
      <c r="N75" s="234">
        <f t="shared" si="12"/>
        <v>0</v>
      </c>
      <c r="O75" s="235"/>
      <c r="P75" s="236"/>
      <c r="Q75" s="177">
        <f t="shared" si="13"/>
        <v>0</v>
      </c>
      <c r="T75" s="1"/>
      <c r="U75" s="92">
        <v>26</v>
      </c>
      <c r="V75" s="234">
        <f t="shared" si="14"/>
        <v>0</v>
      </c>
      <c r="W75" s="235"/>
      <c r="X75" s="235"/>
      <c r="Y75" s="236"/>
      <c r="Z75" s="234">
        <f t="shared" si="15"/>
        <v>0</v>
      </c>
      <c r="AA75" s="236"/>
      <c r="AB75" s="178">
        <f t="shared" si="16"/>
        <v>180</v>
      </c>
      <c r="AC75" s="198"/>
      <c r="AD75" s="198"/>
    </row>
    <row r="76" spans="2:30" x14ac:dyDescent="0.25">
      <c r="B76" s="92">
        <v>27</v>
      </c>
      <c r="C76" s="4">
        <f t="shared" si="8"/>
        <v>0</v>
      </c>
      <c r="D76" s="4">
        <f t="shared" si="9"/>
        <v>0</v>
      </c>
      <c r="E76" s="178">
        <f t="shared" si="10"/>
        <v>0</v>
      </c>
      <c r="I76" s="92">
        <v>27</v>
      </c>
      <c r="J76" s="234">
        <f t="shared" si="11"/>
        <v>0</v>
      </c>
      <c r="K76" s="235"/>
      <c r="L76" s="235"/>
      <c r="M76" s="236"/>
      <c r="N76" s="234">
        <f t="shared" si="12"/>
        <v>0</v>
      </c>
      <c r="O76" s="235"/>
      <c r="P76" s="236"/>
      <c r="Q76" s="177">
        <f t="shared" si="13"/>
        <v>0</v>
      </c>
      <c r="T76" s="1"/>
      <c r="U76" s="92">
        <v>27</v>
      </c>
      <c r="V76" s="234">
        <f t="shared" si="14"/>
        <v>0</v>
      </c>
      <c r="W76" s="235"/>
      <c r="X76" s="235"/>
      <c r="Y76" s="236"/>
      <c r="Z76" s="234">
        <f t="shared" si="15"/>
        <v>0</v>
      </c>
      <c r="AA76" s="236"/>
      <c r="AB76" s="178">
        <f t="shared" si="16"/>
        <v>180</v>
      </c>
      <c r="AC76" s="198"/>
      <c r="AD76" s="198"/>
    </row>
    <row r="77" spans="2:30" x14ac:dyDescent="0.25">
      <c r="B77" s="92">
        <v>28</v>
      </c>
      <c r="C77" s="4">
        <f t="shared" si="8"/>
        <v>0</v>
      </c>
      <c r="D77" s="4">
        <f t="shared" si="9"/>
        <v>0</v>
      </c>
      <c r="E77" s="178">
        <f t="shared" si="10"/>
        <v>0</v>
      </c>
      <c r="I77" s="92">
        <v>28</v>
      </c>
      <c r="J77" s="234">
        <f t="shared" si="11"/>
        <v>0</v>
      </c>
      <c r="K77" s="235"/>
      <c r="L77" s="235"/>
      <c r="M77" s="236"/>
      <c r="N77" s="234">
        <f t="shared" si="12"/>
        <v>0</v>
      </c>
      <c r="O77" s="235"/>
      <c r="P77" s="236"/>
      <c r="Q77" s="177">
        <f t="shared" si="13"/>
        <v>0</v>
      </c>
      <c r="T77" s="1"/>
      <c r="U77" s="92">
        <v>28</v>
      </c>
      <c r="V77" s="234">
        <f t="shared" si="14"/>
        <v>0</v>
      </c>
      <c r="W77" s="235"/>
      <c r="X77" s="235"/>
      <c r="Y77" s="236"/>
      <c r="Z77" s="234">
        <f t="shared" si="15"/>
        <v>0</v>
      </c>
      <c r="AA77" s="236"/>
      <c r="AB77" s="178">
        <f t="shared" si="16"/>
        <v>180</v>
      </c>
      <c r="AC77" s="198"/>
      <c r="AD77" s="198"/>
    </row>
    <row r="78" spans="2:30" x14ac:dyDescent="0.25">
      <c r="B78" s="92">
        <v>29</v>
      </c>
      <c r="C78" s="4">
        <f t="shared" si="8"/>
        <v>0</v>
      </c>
      <c r="D78" s="4">
        <f t="shared" si="9"/>
        <v>0</v>
      </c>
      <c r="E78" s="178">
        <f t="shared" si="10"/>
        <v>0</v>
      </c>
      <c r="I78" s="92">
        <v>29</v>
      </c>
      <c r="J78" s="234">
        <f t="shared" si="11"/>
        <v>0</v>
      </c>
      <c r="K78" s="235"/>
      <c r="L78" s="235"/>
      <c r="M78" s="236"/>
      <c r="N78" s="234">
        <f t="shared" si="12"/>
        <v>0</v>
      </c>
      <c r="O78" s="235"/>
      <c r="P78" s="236"/>
      <c r="Q78" s="177">
        <f t="shared" si="13"/>
        <v>0</v>
      </c>
      <c r="T78" s="1"/>
      <c r="U78" s="92">
        <v>29</v>
      </c>
      <c r="V78" s="234">
        <f t="shared" si="14"/>
        <v>0</v>
      </c>
      <c r="W78" s="235"/>
      <c r="X78" s="235"/>
      <c r="Y78" s="236"/>
      <c r="Z78" s="234">
        <f t="shared" si="15"/>
        <v>0</v>
      </c>
      <c r="AA78" s="236"/>
      <c r="AB78" s="178">
        <f t="shared" si="16"/>
        <v>180</v>
      </c>
      <c r="AC78" s="198"/>
      <c r="AD78" s="198"/>
    </row>
    <row r="79" spans="2:30" x14ac:dyDescent="0.25">
      <c r="B79" s="92">
        <v>30</v>
      </c>
      <c r="C79" s="4">
        <f t="shared" si="8"/>
        <v>0</v>
      </c>
      <c r="D79" s="4">
        <f t="shared" si="9"/>
        <v>0</v>
      </c>
      <c r="E79" s="178">
        <f t="shared" si="10"/>
        <v>0</v>
      </c>
      <c r="I79" s="92">
        <v>30</v>
      </c>
      <c r="J79" s="234">
        <f t="shared" si="11"/>
        <v>0</v>
      </c>
      <c r="K79" s="235"/>
      <c r="L79" s="235"/>
      <c r="M79" s="236"/>
      <c r="N79" s="234">
        <f t="shared" si="12"/>
        <v>0</v>
      </c>
      <c r="O79" s="235"/>
      <c r="P79" s="236"/>
      <c r="Q79" s="177">
        <f t="shared" si="13"/>
        <v>0</v>
      </c>
      <c r="T79" s="1"/>
      <c r="U79" s="92">
        <v>30</v>
      </c>
      <c r="V79" s="234">
        <f t="shared" si="14"/>
        <v>0</v>
      </c>
      <c r="W79" s="235"/>
      <c r="X79" s="235"/>
      <c r="Y79" s="236"/>
      <c r="Z79" s="234">
        <f t="shared" si="15"/>
        <v>0</v>
      </c>
      <c r="AA79" s="236"/>
      <c r="AB79" s="178">
        <f t="shared" si="16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 t="str">
        <f>C11</f>
        <v>BRISSE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str">
        <f>INDEX($C$11:$AC$40,MATCH(G89,$C$11:$C$40,0),27)</f>
        <v>H</v>
      </c>
      <c r="Z89" s="75" t="s">
        <v>16</v>
      </c>
      <c r="AA89" s="96">
        <f>$D$3</f>
        <v>44688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35.799999999999997</v>
      </c>
      <c r="H90" s="245"/>
      <c r="I90" s="245"/>
      <c r="J90" s="245"/>
      <c r="K90" s="1"/>
      <c r="L90" s="245">
        <f>IF(X89="H",IF($X90="Blancs",$G$3,IF($X90="Jaunes",$G$4,IF($X90="Bleus",$G$5,$G$6))),IF($X90="Blancs",$I$3,IF($X90="Jaunes",$I$4,IF($X90="Bleus",$I$5,$I$6))))</f>
        <v>124</v>
      </c>
      <c r="M90" s="245"/>
      <c r="N90" s="245"/>
      <c r="O90" s="245">
        <f>IF(X89="H",IF($X90="Blancs",$H$3,IF($X90="Jaunes",$H$4,IF($X90="Bleus",$H$5,$H$6))),IF($X90="Blancs",$J$3,IF($X90="Jaunes",$J$4,IF($X90="Bleus",$J$5,$J$6))))</f>
        <v>67.900000000000006</v>
      </c>
      <c r="P90" s="245"/>
      <c r="Q90" s="246">
        <f>ROUND((G90*(L90/113)+(O90-AA93)),0)</f>
        <v>35</v>
      </c>
      <c r="R90" s="246"/>
      <c r="S90" s="246"/>
      <c r="T90" s="246"/>
      <c r="U90" s="1"/>
      <c r="V90" s="266" t="s">
        <v>108</v>
      </c>
      <c r="W90" s="267"/>
      <c r="X90" s="187" t="str">
        <f>INDEX($C$11:$AC$40,MATCH(G89,$C$11:$C$40,0),26)</f>
        <v>Jaunes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7">H$9</f>
        <v>4</v>
      </c>
      <c r="I93" s="103">
        <f t="shared" si="17"/>
        <v>5</v>
      </c>
      <c r="J93" s="103">
        <f t="shared" si="17"/>
        <v>4</v>
      </c>
      <c r="K93" s="103">
        <f t="shared" si="17"/>
        <v>5</v>
      </c>
      <c r="L93" s="103">
        <f t="shared" si="17"/>
        <v>3</v>
      </c>
      <c r="M93" s="103">
        <f t="shared" si="17"/>
        <v>4</v>
      </c>
      <c r="N93" s="103">
        <f t="shared" si="17"/>
        <v>3</v>
      </c>
      <c r="O93" s="103">
        <f t="shared" si="17"/>
        <v>4</v>
      </c>
      <c r="P93" s="104">
        <f>SUM(G93:O93)</f>
        <v>36</v>
      </c>
      <c r="Q93" s="103">
        <f t="shared" ref="Q93:Y93" si="18">Q$9</f>
        <v>4</v>
      </c>
      <c r="R93" s="105">
        <f t="shared" si="18"/>
        <v>4</v>
      </c>
      <c r="S93" s="105">
        <f t="shared" si="18"/>
        <v>5</v>
      </c>
      <c r="T93" s="105">
        <f t="shared" si="18"/>
        <v>4</v>
      </c>
      <c r="U93" s="105">
        <f t="shared" si="18"/>
        <v>5</v>
      </c>
      <c r="V93" s="105">
        <f t="shared" si="18"/>
        <v>3</v>
      </c>
      <c r="W93" s="105">
        <f t="shared" si="18"/>
        <v>4</v>
      </c>
      <c r="X93" s="105">
        <f t="shared" si="18"/>
        <v>3</v>
      </c>
      <c r="Y93" s="106">
        <f t="shared" si="18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13</v>
      </c>
      <c r="H94" s="108">
        <f t="shared" ref="H94:O94" si="19">H$10</f>
        <v>3</v>
      </c>
      <c r="I94" s="108">
        <f t="shared" si="19"/>
        <v>11</v>
      </c>
      <c r="J94" s="108">
        <f t="shared" si="19"/>
        <v>1</v>
      </c>
      <c r="K94" s="108">
        <f t="shared" si="19"/>
        <v>5</v>
      </c>
      <c r="L94" s="108">
        <f t="shared" si="19"/>
        <v>7</v>
      </c>
      <c r="M94" s="108">
        <f t="shared" si="19"/>
        <v>17</v>
      </c>
      <c r="N94" s="108">
        <f t="shared" si="19"/>
        <v>9</v>
      </c>
      <c r="O94" s="109">
        <f t="shared" si="19"/>
        <v>15</v>
      </c>
      <c r="P94" s="110"/>
      <c r="Q94" s="111">
        <f t="shared" ref="Q94:Y94" si="20">Q$10</f>
        <v>14</v>
      </c>
      <c r="R94" s="112">
        <f t="shared" si="20"/>
        <v>4</v>
      </c>
      <c r="S94" s="112">
        <f t="shared" si="20"/>
        <v>12</v>
      </c>
      <c r="T94" s="112">
        <f t="shared" si="20"/>
        <v>2</v>
      </c>
      <c r="U94" s="112">
        <f t="shared" si="20"/>
        <v>6</v>
      </c>
      <c r="V94" s="112">
        <f t="shared" si="20"/>
        <v>8</v>
      </c>
      <c r="W94" s="112">
        <f t="shared" si="20"/>
        <v>18</v>
      </c>
      <c r="X94" s="112">
        <f t="shared" si="20"/>
        <v>10</v>
      </c>
      <c r="Y94" s="109">
        <f t="shared" si="20"/>
        <v>16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>
        <f>IF($Q90&lt;=18,IF(G94&lt;=$Q90,1,0),IF($Q90&lt;=36,IF(G94&lt;=($Q90-18),2,1),IF($Q90&lt;=54,IF(G94&lt;=($Q90-36),3,2),IF($Q90&gt;54,IF(G94&lt;=($Q90-54),4,3)))))</f>
        <v>2</v>
      </c>
      <c r="H95" s="115">
        <f t="shared" ref="H95:O95" si="21">IF($Q90&lt;=18,IF(H94&lt;=$Q90,1,0),IF($Q90&lt;=36,IF(H94&lt;=($Q90-18),2,1),IF($Q90&lt;=54,IF(H94&lt;=($Q90-36),3,2),IF($Q90&gt;54,IF(H94&lt;=($Q90-54),4,3)))))</f>
        <v>2</v>
      </c>
      <c r="I95" s="115">
        <f t="shared" si="21"/>
        <v>2</v>
      </c>
      <c r="J95" s="115">
        <f t="shared" si="21"/>
        <v>2</v>
      </c>
      <c r="K95" s="115">
        <f t="shared" si="21"/>
        <v>2</v>
      </c>
      <c r="L95" s="115">
        <f t="shared" si="21"/>
        <v>2</v>
      </c>
      <c r="M95" s="115">
        <f t="shared" si="21"/>
        <v>2</v>
      </c>
      <c r="N95" s="115">
        <f t="shared" si="21"/>
        <v>2</v>
      </c>
      <c r="O95" s="116">
        <f t="shared" si="21"/>
        <v>2</v>
      </c>
      <c r="P95" s="117">
        <f>SUM(G95:O95)</f>
        <v>18</v>
      </c>
      <c r="Q95" s="116">
        <f t="shared" ref="Q95:Y95" si="22">IF($Q90&lt;=18,IF(Q94&lt;=$Q90,1,0),IF($Q90&lt;=36,IF(Q94&lt;=($Q90-18),2,1),IF($Q90&lt;=54,IF(Q94&lt;=($Q90-36),3,2),IF($Q90&gt;54,IF(Q94&lt;=($Q90-54),4,3)))))</f>
        <v>2</v>
      </c>
      <c r="R95" s="116">
        <f t="shared" si="22"/>
        <v>2</v>
      </c>
      <c r="S95" s="116">
        <f t="shared" si="22"/>
        <v>2</v>
      </c>
      <c r="T95" s="116">
        <f t="shared" si="22"/>
        <v>2</v>
      </c>
      <c r="U95" s="116">
        <f t="shared" si="22"/>
        <v>2</v>
      </c>
      <c r="V95" s="116">
        <f t="shared" si="22"/>
        <v>2</v>
      </c>
      <c r="W95" s="116">
        <f t="shared" si="22"/>
        <v>1</v>
      </c>
      <c r="X95" s="116">
        <f t="shared" si="22"/>
        <v>2</v>
      </c>
      <c r="Y95" s="116">
        <f t="shared" si="22"/>
        <v>2</v>
      </c>
      <c r="Z95" s="118">
        <f>SUM(Q95:Y95)</f>
        <v>17</v>
      </c>
      <c r="AA95" s="119">
        <f>P95+Z95</f>
        <v>35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3">G11</f>
        <v>7</v>
      </c>
      <c r="H96" s="121">
        <f t="shared" si="23"/>
        <v>8</v>
      </c>
      <c r="I96" s="121">
        <f t="shared" si="23"/>
        <v>10</v>
      </c>
      <c r="J96" s="121">
        <f t="shared" si="23"/>
        <v>5</v>
      </c>
      <c r="K96" s="121">
        <f t="shared" si="23"/>
        <v>10</v>
      </c>
      <c r="L96" s="121">
        <f t="shared" si="23"/>
        <v>5</v>
      </c>
      <c r="M96" s="121">
        <f t="shared" si="23"/>
        <v>6</v>
      </c>
      <c r="N96" s="121">
        <f t="shared" si="23"/>
        <v>4</v>
      </c>
      <c r="O96" s="121">
        <f t="shared" si="23"/>
        <v>10</v>
      </c>
      <c r="P96" s="122">
        <f>SUM(G96:O96)</f>
        <v>65</v>
      </c>
      <c r="Q96" s="123">
        <f t="shared" ref="Q96:Y96" si="24">Q11</f>
        <v>0</v>
      </c>
      <c r="R96" s="121">
        <f t="shared" si="24"/>
        <v>0</v>
      </c>
      <c r="S96" s="121">
        <f t="shared" si="24"/>
        <v>0</v>
      </c>
      <c r="T96" s="121">
        <f t="shared" si="24"/>
        <v>0</v>
      </c>
      <c r="U96" s="121">
        <f t="shared" si="24"/>
        <v>0</v>
      </c>
      <c r="V96" s="121">
        <f t="shared" si="24"/>
        <v>0</v>
      </c>
      <c r="W96" s="121">
        <f t="shared" si="24"/>
        <v>0</v>
      </c>
      <c r="X96" s="121">
        <f t="shared" si="24"/>
        <v>0</v>
      </c>
      <c r="Y96" s="124">
        <f t="shared" si="24"/>
        <v>0</v>
      </c>
      <c r="Z96" s="122">
        <f>SUM(Q96:Y96)</f>
        <v>0</v>
      </c>
      <c r="AA96" s="125">
        <f>P96+Z96</f>
        <v>65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1</v>
      </c>
      <c r="H97" s="127">
        <f t="shared" ref="H97:O97" si="25">IF(H96-H93=-1,3+H95)+IF(H96-H93=0,2+H95)+IF(H96-H93=1,1+H95)+IF(H96-H93=2,H95)+IF(H96-H93=3,IF(H95-1&gt;0,H95-1,0))+IF(H96-H93=4,IF(H95-2&gt;0,H95-2,0))</f>
        <v>0</v>
      </c>
      <c r="I97" s="127">
        <f t="shared" si="25"/>
        <v>0</v>
      </c>
      <c r="J97" s="127">
        <f t="shared" si="25"/>
        <v>3</v>
      </c>
      <c r="K97" s="127">
        <f t="shared" si="25"/>
        <v>0</v>
      </c>
      <c r="L97" s="127">
        <f t="shared" si="25"/>
        <v>2</v>
      </c>
      <c r="M97" s="127">
        <f t="shared" si="25"/>
        <v>2</v>
      </c>
      <c r="N97" s="127">
        <f t="shared" si="25"/>
        <v>3</v>
      </c>
      <c r="O97" s="128">
        <f t="shared" si="25"/>
        <v>0</v>
      </c>
      <c r="P97" s="129">
        <f>SUM(G97:O97)</f>
        <v>11</v>
      </c>
      <c r="Q97" s="130">
        <f t="shared" ref="Q97:Y97" si="26">IF(Q96-Q93=-1,3+Q95)+IF(Q96-Q93=0,2+Q95)+IF(Q96-Q93=1,1+Q95)+IF(Q96-Q93=2,Q95)+IF(Q96-Q93=3,IF(Q95-1&gt;0,Q95-1,0))+IF(Q96-Q93=4,IF(Q95-2&gt;0,Q95-2,0))</f>
        <v>0</v>
      </c>
      <c r="R97" s="131">
        <f t="shared" si="26"/>
        <v>0</v>
      </c>
      <c r="S97" s="131">
        <f t="shared" si="26"/>
        <v>0</v>
      </c>
      <c r="T97" s="131">
        <f t="shared" si="26"/>
        <v>0</v>
      </c>
      <c r="U97" s="131">
        <f t="shared" si="26"/>
        <v>0</v>
      </c>
      <c r="V97" s="131">
        <f t="shared" si="26"/>
        <v>0</v>
      </c>
      <c r="W97" s="131">
        <f t="shared" si="26"/>
        <v>0</v>
      </c>
      <c r="X97" s="131">
        <f t="shared" si="26"/>
        <v>0</v>
      </c>
      <c r="Y97" s="128">
        <f t="shared" si="26"/>
        <v>0</v>
      </c>
      <c r="Z97" s="129">
        <f>SUM(Q97:Y97)</f>
        <v>0</v>
      </c>
      <c r="AA97" s="132">
        <f>P97+Z97</f>
        <v>11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7">IF(G96-G93=-2,4)+IF(G96-G93=-1,3)+IF(G96-G93=0,2)+IF(G96-G93=1,1)+IF(G96-G93&gt;2,0)</f>
        <v>0</v>
      </c>
      <c r="H98" s="134">
        <f t="shared" si="27"/>
        <v>0</v>
      </c>
      <c r="I98" s="134">
        <f t="shared" si="27"/>
        <v>0</v>
      </c>
      <c r="J98" s="134">
        <f t="shared" si="27"/>
        <v>1</v>
      </c>
      <c r="K98" s="134">
        <f t="shared" si="27"/>
        <v>0</v>
      </c>
      <c r="L98" s="134">
        <f t="shared" si="27"/>
        <v>0</v>
      </c>
      <c r="M98" s="134">
        <f t="shared" si="27"/>
        <v>0</v>
      </c>
      <c r="N98" s="134">
        <f t="shared" si="27"/>
        <v>1</v>
      </c>
      <c r="O98" s="135">
        <f t="shared" si="27"/>
        <v>0</v>
      </c>
      <c r="P98" s="136">
        <f>SUM(G98:O98)</f>
        <v>2</v>
      </c>
      <c r="Q98" s="135">
        <f t="shared" ref="Q98:Y98" si="28">IF(Q96-Q93=-2,4)+IF(Q96-Q93=-1,3)+IF(Q96-Q93=0,2)+IF(Q96-Q93=1,1)+IF(Q96-Q93&gt;2,0)</f>
        <v>0</v>
      </c>
      <c r="R98" s="135">
        <f t="shared" si="28"/>
        <v>0</v>
      </c>
      <c r="S98" s="135">
        <f t="shared" si="28"/>
        <v>0</v>
      </c>
      <c r="T98" s="135">
        <f t="shared" si="28"/>
        <v>0</v>
      </c>
      <c r="U98" s="135">
        <f t="shared" si="28"/>
        <v>0</v>
      </c>
      <c r="V98" s="135">
        <f t="shared" si="28"/>
        <v>0</v>
      </c>
      <c r="W98" s="135">
        <f t="shared" si="28"/>
        <v>0</v>
      </c>
      <c r="X98" s="135">
        <f t="shared" si="28"/>
        <v>0</v>
      </c>
      <c r="Y98" s="135">
        <f t="shared" si="28"/>
        <v>0</v>
      </c>
      <c r="Z98" s="136">
        <f>SUM(Q98:Y98)</f>
        <v>0</v>
      </c>
      <c r="AA98" s="137">
        <f>P98+Z98</f>
        <v>2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3</v>
      </c>
      <c r="H99" s="24">
        <f t="shared" ref="H99:O99" si="29">H96-H93</f>
        <v>4</v>
      </c>
      <c r="I99" s="24">
        <f t="shared" si="29"/>
        <v>5</v>
      </c>
      <c r="J99" s="24">
        <f t="shared" si="29"/>
        <v>1</v>
      </c>
      <c r="K99" s="24">
        <f t="shared" si="29"/>
        <v>5</v>
      </c>
      <c r="L99" s="24">
        <f t="shared" si="29"/>
        <v>2</v>
      </c>
      <c r="M99" s="24">
        <f t="shared" si="29"/>
        <v>2</v>
      </c>
      <c r="N99" s="24">
        <f t="shared" si="29"/>
        <v>1</v>
      </c>
      <c r="O99" s="15">
        <f t="shared" si="29"/>
        <v>6</v>
      </c>
      <c r="P99" s="15"/>
      <c r="Q99" s="15">
        <f t="shared" ref="Q99:Y99" si="30">Q96-Q93</f>
        <v>-4</v>
      </c>
      <c r="R99" s="15">
        <f t="shared" si="30"/>
        <v>-4</v>
      </c>
      <c r="S99" s="15">
        <f t="shared" si="30"/>
        <v>-5</v>
      </c>
      <c r="T99" s="15">
        <f t="shared" si="30"/>
        <v>-4</v>
      </c>
      <c r="U99" s="15">
        <f t="shared" si="30"/>
        <v>-5</v>
      </c>
      <c r="V99" s="15">
        <f t="shared" si="30"/>
        <v>-3</v>
      </c>
      <c r="W99" s="15">
        <f t="shared" si="30"/>
        <v>-4</v>
      </c>
      <c r="X99" s="15">
        <f t="shared" si="30"/>
        <v>-3</v>
      </c>
      <c r="Y99" s="15">
        <f t="shared" si="30"/>
        <v>-4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9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2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2</v>
      </c>
      <c r="P103" s="241" t="s">
        <v>89</v>
      </c>
      <c r="Q103" s="241"/>
      <c r="R103" s="241"/>
      <c r="S103" s="241"/>
      <c r="T103" s="241"/>
      <c r="U103" s="144">
        <f>COUNTIF(G99:Y99,"&gt;=3")</f>
        <v>5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2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2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5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 t="str">
        <f>C12</f>
        <v>PAUL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str">
        <f>INDEX($C$11:$AC$40,MATCH(G112,$C$11:$C$40,0),27)</f>
        <v>H</v>
      </c>
      <c r="Z112" s="75" t="s">
        <v>16</v>
      </c>
      <c r="AA112" s="96">
        <f>$D$3</f>
        <v>44688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20.100000000000001</v>
      </c>
      <c r="H113" s="245"/>
      <c r="I113" s="245"/>
      <c r="J113" s="245"/>
      <c r="K113" s="1"/>
      <c r="L113" s="245">
        <f>IF(X112="H",IF($X113="Blancs",$G$3,IF($X113="Jaunes",$G$4,IF($X113="Bleus",$G$5,$G$6))),IF($X113="Blancs",$I$3,IF($X113="Jaunes",$I$4,IF($X113="Bleus",$I$5,$I$6))))</f>
        <v>124</v>
      </c>
      <c r="M113" s="245"/>
      <c r="N113" s="245"/>
      <c r="O113" s="245">
        <f>IF(X112="H",IF($X113="Blancs",$H$3,IF($X113="Jaunes",$H$4,IF($X113="Bleus",$H$5,$H$6))),IF($X113="Blancs",$J$3,IF($X113="Jaunes",$J$4,IF($X113="Bleus",$J$5,$J$6))))</f>
        <v>67.900000000000006</v>
      </c>
      <c r="P113" s="245"/>
      <c r="Q113" s="246">
        <f>ROUND((G113*(L113/113)+(O113-AA116)),0)</f>
        <v>18</v>
      </c>
      <c r="R113" s="246"/>
      <c r="S113" s="246"/>
      <c r="T113" s="246"/>
      <c r="U113" s="1"/>
      <c r="V113" s="266" t="s">
        <v>108</v>
      </c>
      <c r="W113" s="267"/>
      <c r="X113" s="187" t="str">
        <f>INDEX($C$11:$AC$40,MATCH(G112,$C$11:$C$40,0),26)</f>
        <v>Jaunes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1">H$9</f>
        <v>4</v>
      </c>
      <c r="I116" s="103">
        <f t="shared" si="31"/>
        <v>5</v>
      </c>
      <c r="J116" s="103">
        <f t="shared" si="31"/>
        <v>4</v>
      </c>
      <c r="K116" s="103">
        <f t="shared" si="31"/>
        <v>5</v>
      </c>
      <c r="L116" s="103">
        <f t="shared" si="31"/>
        <v>3</v>
      </c>
      <c r="M116" s="103">
        <f t="shared" si="31"/>
        <v>4</v>
      </c>
      <c r="N116" s="103">
        <f t="shared" si="31"/>
        <v>3</v>
      </c>
      <c r="O116" s="103">
        <f t="shared" si="31"/>
        <v>4</v>
      </c>
      <c r="P116" s="104">
        <f>SUM(G116:O116)</f>
        <v>36</v>
      </c>
      <c r="Q116" s="103">
        <f t="shared" ref="Q116:Y116" si="32">Q$9</f>
        <v>4</v>
      </c>
      <c r="R116" s="105">
        <f t="shared" si="32"/>
        <v>4</v>
      </c>
      <c r="S116" s="105">
        <f t="shared" si="32"/>
        <v>5</v>
      </c>
      <c r="T116" s="105">
        <f t="shared" si="32"/>
        <v>4</v>
      </c>
      <c r="U116" s="105">
        <f t="shared" si="32"/>
        <v>5</v>
      </c>
      <c r="V116" s="105">
        <f t="shared" si="32"/>
        <v>3</v>
      </c>
      <c r="W116" s="105">
        <f t="shared" si="32"/>
        <v>4</v>
      </c>
      <c r="X116" s="105">
        <f t="shared" si="32"/>
        <v>3</v>
      </c>
      <c r="Y116" s="106">
        <f t="shared" si="32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13</v>
      </c>
      <c r="H117" s="108">
        <f t="shared" ref="H117:O117" si="33">H$10</f>
        <v>3</v>
      </c>
      <c r="I117" s="108">
        <f t="shared" si="33"/>
        <v>11</v>
      </c>
      <c r="J117" s="108">
        <f t="shared" si="33"/>
        <v>1</v>
      </c>
      <c r="K117" s="108">
        <f t="shared" si="33"/>
        <v>5</v>
      </c>
      <c r="L117" s="108">
        <f t="shared" si="33"/>
        <v>7</v>
      </c>
      <c r="M117" s="108">
        <f t="shared" si="33"/>
        <v>17</v>
      </c>
      <c r="N117" s="108">
        <f t="shared" si="33"/>
        <v>9</v>
      </c>
      <c r="O117" s="109">
        <f t="shared" si="33"/>
        <v>15</v>
      </c>
      <c r="P117" s="110"/>
      <c r="Q117" s="111">
        <f t="shared" ref="Q117:Y117" si="34">Q$10</f>
        <v>14</v>
      </c>
      <c r="R117" s="112">
        <f t="shared" si="34"/>
        <v>4</v>
      </c>
      <c r="S117" s="112">
        <f t="shared" si="34"/>
        <v>12</v>
      </c>
      <c r="T117" s="112">
        <f t="shared" si="34"/>
        <v>2</v>
      </c>
      <c r="U117" s="112">
        <f t="shared" si="34"/>
        <v>6</v>
      </c>
      <c r="V117" s="112">
        <f t="shared" si="34"/>
        <v>8</v>
      </c>
      <c r="W117" s="112">
        <f t="shared" si="34"/>
        <v>18</v>
      </c>
      <c r="X117" s="112">
        <f t="shared" si="34"/>
        <v>10</v>
      </c>
      <c r="Y117" s="109">
        <f t="shared" si="34"/>
        <v>16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>
        <f>IF($Q113&lt;=18,IF(G117&lt;=$Q113,1,0),IF($Q113&lt;=36,IF(G117&lt;=($Q113-18),2,1),IF($Q113&lt;=54,IF(G117&lt;=($Q113-36),3,2),IF($Q113&gt;54,IF(G117&lt;=($Q113-54),4,3)))))</f>
        <v>1</v>
      </c>
      <c r="H118" s="115">
        <f t="shared" ref="H118:O118" si="35">IF($Q113&lt;=18,IF(H117&lt;=$Q113,1,0),IF($Q113&lt;=36,IF(H117&lt;=($Q113-18),2,1),IF($Q113&lt;=54,IF(H117&lt;=($Q113-36),3,2),IF($Q113&gt;54,IF(H117&lt;=($Q113-54),4,3)))))</f>
        <v>1</v>
      </c>
      <c r="I118" s="115">
        <f t="shared" si="35"/>
        <v>1</v>
      </c>
      <c r="J118" s="115">
        <f t="shared" si="35"/>
        <v>1</v>
      </c>
      <c r="K118" s="115">
        <f t="shared" si="35"/>
        <v>1</v>
      </c>
      <c r="L118" s="115">
        <f t="shared" si="35"/>
        <v>1</v>
      </c>
      <c r="M118" s="115">
        <f t="shared" si="35"/>
        <v>1</v>
      </c>
      <c r="N118" s="115">
        <f t="shared" si="35"/>
        <v>1</v>
      </c>
      <c r="O118" s="116">
        <f t="shared" si="35"/>
        <v>1</v>
      </c>
      <c r="P118" s="117">
        <f>SUM(G118:O118)</f>
        <v>9</v>
      </c>
      <c r="Q118" s="116">
        <f t="shared" ref="Q118:Y118" si="36">IF($Q113&lt;=18,IF(Q117&lt;=$Q113,1,0),IF($Q113&lt;=36,IF(Q117&lt;=($Q113-18),2,1),IF($Q113&lt;=54,IF(Q117&lt;=($Q113-36),3,2),IF($Q113&gt;54,IF(Q117&lt;=($Q113-54),4,3)))))</f>
        <v>1</v>
      </c>
      <c r="R118" s="116">
        <f t="shared" si="36"/>
        <v>1</v>
      </c>
      <c r="S118" s="116">
        <f t="shared" si="36"/>
        <v>1</v>
      </c>
      <c r="T118" s="116">
        <f t="shared" si="36"/>
        <v>1</v>
      </c>
      <c r="U118" s="116">
        <f t="shared" si="36"/>
        <v>1</v>
      </c>
      <c r="V118" s="116">
        <f t="shared" si="36"/>
        <v>1</v>
      </c>
      <c r="W118" s="116">
        <f t="shared" si="36"/>
        <v>1</v>
      </c>
      <c r="X118" s="116">
        <f t="shared" si="36"/>
        <v>1</v>
      </c>
      <c r="Y118" s="116">
        <f t="shared" si="36"/>
        <v>1</v>
      </c>
      <c r="Z118" s="118">
        <f>SUM(Q118:Y118)</f>
        <v>9</v>
      </c>
      <c r="AA118" s="119">
        <f>P118+Z118</f>
        <v>18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7">G12</f>
        <v>5</v>
      </c>
      <c r="H119" s="121">
        <f t="shared" si="37"/>
        <v>8</v>
      </c>
      <c r="I119" s="121">
        <f t="shared" si="37"/>
        <v>10</v>
      </c>
      <c r="J119" s="121">
        <f t="shared" si="37"/>
        <v>10</v>
      </c>
      <c r="K119" s="121">
        <f t="shared" si="37"/>
        <v>6</v>
      </c>
      <c r="L119" s="121">
        <f t="shared" si="37"/>
        <v>10</v>
      </c>
      <c r="M119" s="121">
        <f t="shared" si="37"/>
        <v>10</v>
      </c>
      <c r="N119" s="121">
        <f t="shared" si="37"/>
        <v>5</v>
      </c>
      <c r="O119" s="121">
        <f t="shared" si="37"/>
        <v>7</v>
      </c>
      <c r="P119" s="122">
        <f>SUM(G119:O119)</f>
        <v>71</v>
      </c>
      <c r="Q119" s="123">
        <f t="shared" ref="Q119:Y119" si="38">Q12</f>
        <v>0</v>
      </c>
      <c r="R119" s="121">
        <f t="shared" si="38"/>
        <v>0</v>
      </c>
      <c r="S119" s="121">
        <f t="shared" si="38"/>
        <v>0</v>
      </c>
      <c r="T119" s="121">
        <f t="shared" si="38"/>
        <v>0</v>
      </c>
      <c r="U119" s="121">
        <f t="shared" si="38"/>
        <v>0</v>
      </c>
      <c r="V119" s="121">
        <f t="shared" si="38"/>
        <v>0</v>
      </c>
      <c r="W119" s="121">
        <f t="shared" si="38"/>
        <v>0</v>
      </c>
      <c r="X119" s="121">
        <f t="shared" si="38"/>
        <v>0</v>
      </c>
      <c r="Y119" s="124">
        <f t="shared" si="38"/>
        <v>0</v>
      </c>
      <c r="Z119" s="122">
        <f>SUM(Q119:Y119)</f>
        <v>0</v>
      </c>
      <c r="AA119" s="125">
        <f>P119+Z119</f>
        <v>71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2</v>
      </c>
      <c r="H120" s="127">
        <f t="shared" ref="H120:O120" si="39">IF(H119-H116=-1,3+H118)+IF(H119-H116=0,2+H118)+IF(H119-H116=1,1+H118)+IF(H119-H116=2,H118)+IF(H119-H116=3,IF(H118-1&gt;0,H118-1,0))+IF(H119-H116=4,IF(H118-2&gt;0,H118-2,0))</f>
        <v>0</v>
      </c>
      <c r="I120" s="127">
        <f t="shared" si="39"/>
        <v>0</v>
      </c>
      <c r="J120" s="127">
        <f t="shared" si="39"/>
        <v>0</v>
      </c>
      <c r="K120" s="127">
        <f t="shared" si="39"/>
        <v>2</v>
      </c>
      <c r="L120" s="127">
        <f t="shared" si="39"/>
        <v>0</v>
      </c>
      <c r="M120" s="127">
        <f t="shared" si="39"/>
        <v>0</v>
      </c>
      <c r="N120" s="127">
        <f t="shared" si="39"/>
        <v>1</v>
      </c>
      <c r="O120" s="128">
        <f t="shared" si="39"/>
        <v>0</v>
      </c>
      <c r="P120" s="129">
        <f>SUM(G120:O120)</f>
        <v>5</v>
      </c>
      <c r="Q120" s="130">
        <f t="shared" ref="Q120:Y120" si="40">IF(Q119-Q116=-1,3+Q118)+IF(Q119-Q116=0,2+Q118)+IF(Q119-Q116=1,1+Q118)+IF(Q119-Q116=2,Q118)+IF(Q119-Q116=3,IF(Q118-1&gt;0,Q118-1,0))+IF(Q119-Q116=4,IF(Q118-2&gt;0,Q118-2,0))</f>
        <v>0</v>
      </c>
      <c r="R120" s="131">
        <f t="shared" si="40"/>
        <v>0</v>
      </c>
      <c r="S120" s="131">
        <f t="shared" si="40"/>
        <v>0</v>
      </c>
      <c r="T120" s="131">
        <f t="shared" si="40"/>
        <v>0</v>
      </c>
      <c r="U120" s="131">
        <f t="shared" si="40"/>
        <v>0</v>
      </c>
      <c r="V120" s="131">
        <f t="shared" si="40"/>
        <v>0</v>
      </c>
      <c r="W120" s="131">
        <f t="shared" si="40"/>
        <v>0</v>
      </c>
      <c r="X120" s="131">
        <f t="shared" si="40"/>
        <v>0</v>
      </c>
      <c r="Y120" s="128">
        <f t="shared" si="40"/>
        <v>0</v>
      </c>
      <c r="Z120" s="129">
        <f>SUM(Q120:Y120)</f>
        <v>0</v>
      </c>
      <c r="AA120" s="132">
        <f>P120+Z120</f>
        <v>5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1">IF(G119-G116=-2,4)+IF(G119-G116=-1,3)+IF(G119-G116=0,2)+IF(G119-G116=1,1)+IF(G119-G116&gt;2,0)</f>
        <v>1</v>
      </c>
      <c r="H121" s="134">
        <f t="shared" si="41"/>
        <v>0</v>
      </c>
      <c r="I121" s="134">
        <f t="shared" si="41"/>
        <v>0</v>
      </c>
      <c r="J121" s="134">
        <f t="shared" si="41"/>
        <v>0</v>
      </c>
      <c r="K121" s="134">
        <f t="shared" si="41"/>
        <v>1</v>
      </c>
      <c r="L121" s="134">
        <f t="shared" si="41"/>
        <v>0</v>
      </c>
      <c r="M121" s="134">
        <f t="shared" si="41"/>
        <v>0</v>
      </c>
      <c r="N121" s="134">
        <f t="shared" si="41"/>
        <v>0</v>
      </c>
      <c r="O121" s="135">
        <f t="shared" si="41"/>
        <v>0</v>
      </c>
      <c r="P121" s="136">
        <f>SUM(G121:O121)</f>
        <v>2</v>
      </c>
      <c r="Q121" s="135">
        <f t="shared" ref="Q121:Y121" si="42">IF(Q119-Q116=-2,4)+IF(Q119-Q116=-1,3)+IF(Q119-Q116=0,2)+IF(Q119-Q116=1,1)+IF(Q119-Q116&gt;2,0)</f>
        <v>0</v>
      </c>
      <c r="R121" s="135">
        <f t="shared" si="42"/>
        <v>0</v>
      </c>
      <c r="S121" s="135">
        <f t="shared" si="42"/>
        <v>0</v>
      </c>
      <c r="T121" s="135">
        <f t="shared" si="42"/>
        <v>0</v>
      </c>
      <c r="U121" s="135">
        <f t="shared" si="42"/>
        <v>0</v>
      </c>
      <c r="V121" s="135">
        <f t="shared" si="42"/>
        <v>0</v>
      </c>
      <c r="W121" s="135">
        <f t="shared" si="42"/>
        <v>0</v>
      </c>
      <c r="X121" s="135">
        <f t="shared" si="42"/>
        <v>0</v>
      </c>
      <c r="Y121" s="135">
        <f t="shared" si="42"/>
        <v>0</v>
      </c>
      <c r="Z121" s="136">
        <f>SUM(Q121:Y121)</f>
        <v>0</v>
      </c>
      <c r="AA121" s="137">
        <f>P121+Z121</f>
        <v>2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1</v>
      </c>
      <c r="H122" s="24">
        <f t="shared" ref="H122:O122" si="43">H119-H116</f>
        <v>4</v>
      </c>
      <c r="I122" s="24">
        <f t="shared" si="43"/>
        <v>5</v>
      </c>
      <c r="J122" s="24">
        <f t="shared" si="43"/>
        <v>6</v>
      </c>
      <c r="K122" s="24">
        <f t="shared" si="43"/>
        <v>1</v>
      </c>
      <c r="L122" s="24">
        <f t="shared" si="43"/>
        <v>7</v>
      </c>
      <c r="M122" s="24">
        <f t="shared" si="43"/>
        <v>6</v>
      </c>
      <c r="N122" s="24">
        <f t="shared" si="43"/>
        <v>2</v>
      </c>
      <c r="O122" s="15">
        <f t="shared" si="43"/>
        <v>3</v>
      </c>
      <c r="P122" s="15"/>
      <c r="Q122" s="15">
        <f t="shared" ref="Q122:Y122" si="44">Q119-Q116</f>
        <v>-4</v>
      </c>
      <c r="R122" s="15">
        <f t="shared" si="44"/>
        <v>-4</v>
      </c>
      <c r="S122" s="15">
        <f t="shared" si="44"/>
        <v>-5</v>
      </c>
      <c r="T122" s="15">
        <f t="shared" si="44"/>
        <v>-4</v>
      </c>
      <c r="U122" s="15">
        <f t="shared" si="44"/>
        <v>-5</v>
      </c>
      <c r="V122" s="15">
        <f t="shared" si="44"/>
        <v>-3</v>
      </c>
      <c r="W122" s="15">
        <f t="shared" si="44"/>
        <v>-4</v>
      </c>
      <c r="X122" s="15">
        <f t="shared" si="44"/>
        <v>-3</v>
      </c>
      <c r="Y122" s="15">
        <f t="shared" si="44"/>
        <v>-4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9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1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2</v>
      </c>
      <c r="P126" s="241" t="s">
        <v>89</v>
      </c>
      <c r="Q126" s="241"/>
      <c r="R126" s="241"/>
      <c r="S126" s="241"/>
      <c r="T126" s="241"/>
      <c r="U126" s="144">
        <f>COUNTIF(G122:Y122,"&gt;=3")</f>
        <v>6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2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1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6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 t="str">
        <f>C13</f>
        <v>DELOUCHE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str">
        <f>INDEX($C$11:$AC$40,MATCH(G135,$C$11:$C$40,0),27)</f>
        <v>H</v>
      </c>
      <c r="Z135" s="75" t="s">
        <v>16</v>
      </c>
      <c r="AA135" s="96">
        <f>$D$3</f>
        <v>44688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45.5</v>
      </c>
      <c r="H136" s="245"/>
      <c r="I136" s="245"/>
      <c r="J136" s="245"/>
      <c r="K136" s="1"/>
      <c r="L136" s="245">
        <f>IF(X135="H",IF($X136="Blancs",$G$3,IF($X136="Jaunes",$G$4,IF($X136="Bleus",$G$5,$G$6))),IF($X136="Blancs",$I$3,IF($X136="Jaunes",$I$4,IF($X136="Bleus",$I$5,$I$6))))</f>
        <v>124</v>
      </c>
      <c r="M136" s="245"/>
      <c r="N136" s="245"/>
      <c r="O136" s="245">
        <f>IF(X135="H",IF($X136="Blancs",$H$3,IF($X136="Jaunes",$H$4,IF($X136="Bleus",$H$5,$H$6))),IF($X136="Blancs",$J$3,IF($X136="Jaunes",$J$4,IF($X136="Bleus",$J$5,$J$6))))</f>
        <v>67.900000000000006</v>
      </c>
      <c r="P136" s="245"/>
      <c r="Q136" s="246">
        <f>ROUND((G136*(L136/113)+(O136-AA139)),0)</f>
        <v>46</v>
      </c>
      <c r="R136" s="246"/>
      <c r="S136" s="246"/>
      <c r="T136" s="246"/>
      <c r="U136" s="1"/>
      <c r="V136" s="266" t="s">
        <v>108</v>
      </c>
      <c r="W136" s="267"/>
      <c r="X136" s="187" t="str">
        <f>INDEX($C$11:$AC$40,MATCH(G135,$C$11:$C$40,0),26)</f>
        <v>Jaunes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5">H$9</f>
        <v>4</v>
      </c>
      <c r="I139" s="103">
        <f t="shared" si="45"/>
        <v>5</v>
      </c>
      <c r="J139" s="103">
        <f t="shared" si="45"/>
        <v>4</v>
      </c>
      <c r="K139" s="103">
        <f t="shared" si="45"/>
        <v>5</v>
      </c>
      <c r="L139" s="103">
        <f t="shared" si="45"/>
        <v>3</v>
      </c>
      <c r="M139" s="103">
        <f t="shared" si="45"/>
        <v>4</v>
      </c>
      <c r="N139" s="103">
        <f t="shared" si="45"/>
        <v>3</v>
      </c>
      <c r="O139" s="103">
        <f t="shared" si="45"/>
        <v>4</v>
      </c>
      <c r="P139" s="104">
        <f>SUM(G139:O139)</f>
        <v>36</v>
      </c>
      <c r="Q139" s="103">
        <f t="shared" ref="Q139:Y139" si="46">Q$9</f>
        <v>4</v>
      </c>
      <c r="R139" s="105">
        <f t="shared" si="46"/>
        <v>4</v>
      </c>
      <c r="S139" s="105">
        <f t="shared" si="46"/>
        <v>5</v>
      </c>
      <c r="T139" s="105">
        <f t="shared" si="46"/>
        <v>4</v>
      </c>
      <c r="U139" s="105">
        <f t="shared" si="46"/>
        <v>5</v>
      </c>
      <c r="V139" s="105">
        <f t="shared" si="46"/>
        <v>3</v>
      </c>
      <c r="W139" s="105">
        <f t="shared" si="46"/>
        <v>4</v>
      </c>
      <c r="X139" s="105">
        <f t="shared" si="46"/>
        <v>3</v>
      </c>
      <c r="Y139" s="106">
        <f t="shared" si="46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13</v>
      </c>
      <c r="H140" s="108">
        <f t="shared" ref="H140:O140" si="47">H$10</f>
        <v>3</v>
      </c>
      <c r="I140" s="108">
        <f t="shared" si="47"/>
        <v>11</v>
      </c>
      <c r="J140" s="108">
        <f t="shared" si="47"/>
        <v>1</v>
      </c>
      <c r="K140" s="108">
        <f t="shared" si="47"/>
        <v>5</v>
      </c>
      <c r="L140" s="108">
        <f t="shared" si="47"/>
        <v>7</v>
      </c>
      <c r="M140" s="108">
        <f t="shared" si="47"/>
        <v>17</v>
      </c>
      <c r="N140" s="108">
        <f t="shared" si="47"/>
        <v>9</v>
      </c>
      <c r="O140" s="109">
        <f t="shared" si="47"/>
        <v>15</v>
      </c>
      <c r="P140" s="110"/>
      <c r="Q140" s="111">
        <f t="shared" ref="Q140:Y140" si="48">Q$10</f>
        <v>14</v>
      </c>
      <c r="R140" s="112">
        <f t="shared" si="48"/>
        <v>4</v>
      </c>
      <c r="S140" s="112">
        <f t="shared" si="48"/>
        <v>12</v>
      </c>
      <c r="T140" s="112">
        <f t="shared" si="48"/>
        <v>2</v>
      </c>
      <c r="U140" s="112">
        <f t="shared" si="48"/>
        <v>6</v>
      </c>
      <c r="V140" s="112">
        <f t="shared" si="48"/>
        <v>8</v>
      </c>
      <c r="W140" s="112">
        <f t="shared" si="48"/>
        <v>18</v>
      </c>
      <c r="X140" s="112">
        <f t="shared" si="48"/>
        <v>10</v>
      </c>
      <c r="Y140" s="109">
        <f t="shared" si="48"/>
        <v>16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>
        <f>IF($Q136&lt;=18,IF(G140&lt;=$Q136,1,0),IF($Q136&lt;=36,IF(G140&lt;=($Q136-18),2,1),IF($Q136&lt;=54,IF(G140&lt;=($Q136-36),3,2),IF($Q136&gt;54,IF(G140&lt;=($Q136-54),4,3)))))</f>
        <v>2</v>
      </c>
      <c r="H141" s="115">
        <f t="shared" ref="H141:O141" si="49">IF($Q136&lt;=18,IF(H140&lt;=$Q136,1,0),IF($Q136&lt;=36,IF(H140&lt;=($Q136-18),2,1),IF($Q136&lt;=54,IF(H140&lt;=($Q136-36),3,2),IF($Q136&gt;54,IF(H140&lt;=($Q136-54),4,3)))))</f>
        <v>3</v>
      </c>
      <c r="I141" s="115">
        <f t="shared" si="49"/>
        <v>2</v>
      </c>
      <c r="J141" s="115">
        <f t="shared" si="49"/>
        <v>3</v>
      </c>
      <c r="K141" s="115">
        <f t="shared" si="49"/>
        <v>3</v>
      </c>
      <c r="L141" s="115">
        <f t="shared" si="49"/>
        <v>3</v>
      </c>
      <c r="M141" s="115">
        <f t="shared" si="49"/>
        <v>2</v>
      </c>
      <c r="N141" s="115">
        <f t="shared" si="49"/>
        <v>3</v>
      </c>
      <c r="O141" s="116">
        <f t="shared" si="49"/>
        <v>2</v>
      </c>
      <c r="P141" s="117">
        <f>SUM(G141:O141)</f>
        <v>23</v>
      </c>
      <c r="Q141" s="116">
        <f t="shared" ref="Q141:Y141" si="50">IF($Q136&lt;=18,IF(Q140&lt;=$Q136,1,0),IF($Q136&lt;=36,IF(Q140&lt;=($Q136-18),2,1),IF($Q136&lt;=54,IF(Q140&lt;=($Q136-36),3,2),IF($Q136&gt;54,IF(Q140&lt;=($Q136-54),4,3)))))</f>
        <v>2</v>
      </c>
      <c r="R141" s="116">
        <f t="shared" si="50"/>
        <v>3</v>
      </c>
      <c r="S141" s="116">
        <f t="shared" si="50"/>
        <v>2</v>
      </c>
      <c r="T141" s="116">
        <f t="shared" si="50"/>
        <v>3</v>
      </c>
      <c r="U141" s="116">
        <f t="shared" si="50"/>
        <v>3</v>
      </c>
      <c r="V141" s="116">
        <f t="shared" si="50"/>
        <v>3</v>
      </c>
      <c r="W141" s="116">
        <f t="shared" si="50"/>
        <v>2</v>
      </c>
      <c r="X141" s="116">
        <f t="shared" si="50"/>
        <v>3</v>
      </c>
      <c r="Y141" s="116">
        <f t="shared" si="50"/>
        <v>2</v>
      </c>
      <c r="Z141" s="118">
        <f>SUM(Q141:Y141)</f>
        <v>23</v>
      </c>
      <c r="AA141" s="119">
        <f>P141+Z141</f>
        <v>46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1">G13</f>
        <v>6</v>
      </c>
      <c r="H142" s="121">
        <f t="shared" si="51"/>
        <v>9</v>
      </c>
      <c r="I142" s="121">
        <f t="shared" si="51"/>
        <v>8</v>
      </c>
      <c r="J142" s="121">
        <f t="shared" si="51"/>
        <v>8</v>
      </c>
      <c r="K142" s="121">
        <f t="shared" si="51"/>
        <v>6</v>
      </c>
      <c r="L142" s="121">
        <f t="shared" si="51"/>
        <v>5</v>
      </c>
      <c r="M142" s="121">
        <f t="shared" si="51"/>
        <v>6</v>
      </c>
      <c r="N142" s="121">
        <f t="shared" si="51"/>
        <v>5</v>
      </c>
      <c r="O142" s="121">
        <f t="shared" si="51"/>
        <v>6</v>
      </c>
      <c r="P142" s="122">
        <f>SUM(G142:O142)</f>
        <v>59</v>
      </c>
      <c r="Q142" s="123">
        <f t="shared" ref="Q142:Y142" si="52">Q13</f>
        <v>0</v>
      </c>
      <c r="R142" s="121">
        <f t="shared" si="52"/>
        <v>0</v>
      </c>
      <c r="S142" s="121">
        <f t="shared" si="52"/>
        <v>0</v>
      </c>
      <c r="T142" s="121">
        <f t="shared" si="52"/>
        <v>0</v>
      </c>
      <c r="U142" s="121">
        <f t="shared" si="52"/>
        <v>0</v>
      </c>
      <c r="V142" s="121">
        <f t="shared" si="52"/>
        <v>0</v>
      </c>
      <c r="W142" s="121">
        <f t="shared" si="52"/>
        <v>0</v>
      </c>
      <c r="X142" s="121">
        <f t="shared" si="52"/>
        <v>0</v>
      </c>
      <c r="Y142" s="124">
        <f t="shared" si="52"/>
        <v>0</v>
      </c>
      <c r="Z142" s="122">
        <f>SUM(Q142:Y142)</f>
        <v>0</v>
      </c>
      <c r="AA142" s="125">
        <f>P142+Z142</f>
        <v>59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2</v>
      </c>
      <c r="H143" s="127">
        <f t="shared" ref="H143:O143" si="53">IF(H142-H139=-1,3+H141)+IF(H142-H139=0,2+H141)+IF(H142-H139=1,1+H141)+IF(H142-H139=2,H141)+IF(H142-H139=3,IF(H141-1&gt;0,H141-1,0))+IF(H142-H139=4,IF(H141-2&gt;0,H141-2,0))</f>
        <v>0</v>
      </c>
      <c r="I143" s="127">
        <f t="shared" si="53"/>
        <v>1</v>
      </c>
      <c r="J143" s="127">
        <f t="shared" si="53"/>
        <v>1</v>
      </c>
      <c r="K143" s="127">
        <f t="shared" si="53"/>
        <v>4</v>
      </c>
      <c r="L143" s="127">
        <f t="shared" si="53"/>
        <v>3</v>
      </c>
      <c r="M143" s="127">
        <f t="shared" si="53"/>
        <v>2</v>
      </c>
      <c r="N143" s="127">
        <f t="shared" si="53"/>
        <v>3</v>
      </c>
      <c r="O143" s="128">
        <f t="shared" si="53"/>
        <v>2</v>
      </c>
      <c r="P143" s="129">
        <f>SUM(G143:O143)</f>
        <v>18</v>
      </c>
      <c r="Q143" s="130">
        <f t="shared" ref="Q143:Y143" si="54">IF(Q142-Q139=-1,3+Q141)+IF(Q142-Q139=0,2+Q141)+IF(Q142-Q139=1,1+Q141)+IF(Q142-Q139=2,Q141)+IF(Q142-Q139=3,IF(Q141-1&gt;0,Q141-1,0))+IF(Q142-Q139=4,IF(Q141-2&gt;0,Q141-2,0))</f>
        <v>0</v>
      </c>
      <c r="R143" s="131">
        <f t="shared" si="54"/>
        <v>0</v>
      </c>
      <c r="S143" s="131">
        <f t="shared" si="54"/>
        <v>0</v>
      </c>
      <c r="T143" s="131">
        <f t="shared" si="54"/>
        <v>0</v>
      </c>
      <c r="U143" s="131">
        <f t="shared" si="54"/>
        <v>0</v>
      </c>
      <c r="V143" s="131">
        <f t="shared" si="54"/>
        <v>0</v>
      </c>
      <c r="W143" s="131">
        <f t="shared" si="54"/>
        <v>0</v>
      </c>
      <c r="X143" s="131">
        <f t="shared" si="54"/>
        <v>0</v>
      </c>
      <c r="Y143" s="128">
        <f t="shared" si="54"/>
        <v>0</v>
      </c>
      <c r="Z143" s="129">
        <f>SUM(Q143:Y143)</f>
        <v>0</v>
      </c>
      <c r="AA143" s="132">
        <f>P143+Z143</f>
        <v>18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5">IF(G142-G139=-2,4)+IF(G142-G139=-1,3)+IF(G142-G139=0,2)+IF(G142-G139=1,1)+IF(G142-G139&gt;2,0)</f>
        <v>0</v>
      </c>
      <c r="H144" s="134">
        <f t="shared" si="55"/>
        <v>0</v>
      </c>
      <c r="I144" s="134">
        <f t="shared" si="55"/>
        <v>0</v>
      </c>
      <c r="J144" s="134">
        <f t="shared" si="55"/>
        <v>0</v>
      </c>
      <c r="K144" s="134">
        <f t="shared" si="55"/>
        <v>1</v>
      </c>
      <c r="L144" s="134">
        <f t="shared" si="55"/>
        <v>0</v>
      </c>
      <c r="M144" s="134">
        <f t="shared" si="55"/>
        <v>0</v>
      </c>
      <c r="N144" s="134">
        <f t="shared" si="55"/>
        <v>0</v>
      </c>
      <c r="O144" s="135">
        <f t="shared" si="55"/>
        <v>0</v>
      </c>
      <c r="P144" s="136">
        <f>SUM(G144:O144)</f>
        <v>1</v>
      </c>
      <c r="Q144" s="135">
        <f t="shared" ref="Q144:Y144" si="56">IF(Q142-Q139=-2,4)+IF(Q142-Q139=-1,3)+IF(Q142-Q139=0,2)+IF(Q142-Q139=1,1)+IF(Q142-Q139&gt;2,0)</f>
        <v>0</v>
      </c>
      <c r="R144" s="135">
        <f t="shared" si="56"/>
        <v>0</v>
      </c>
      <c r="S144" s="135">
        <f t="shared" si="56"/>
        <v>0</v>
      </c>
      <c r="T144" s="135">
        <f t="shared" si="56"/>
        <v>0</v>
      </c>
      <c r="U144" s="135">
        <f t="shared" si="56"/>
        <v>0</v>
      </c>
      <c r="V144" s="135">
        <f t="shared" si="56"/>
        <v>0</v>
      </c>
      <c r="W144" s="135">
        <f t="shared" si="56"/>
        <v>0</v>
      </c>
      <c r="X144" s="135">
        <f t="shared" si="56"/>
        <v>0</v>
      </c>
      <c r="Y144" s="135">
        <f t="shared" si="56"/>
        <v>0</v>
      </c>
      <c r="Z144" s="136">
        <f>SUM(Q144:Y144)</f>
        <v>0</v>
      </c>
      <c r="AA144" s="137">
        <f>P144+Z144</f>
        <v>1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2</v>
      </c>
      <c r="H145" s="24">
        <f t="shared" ref="H145:O145" si="57">H142-H139</f>
        <v>5</v>
      </c>
      <c r="I145" s="24">
        <f t="shared" si="57"/>
        <v>3</v>
      </c>
      <c r="J145" s="24">
        <f t="shared" si="57"/>
        <v>4</v>
      </c>
      <c r="K145" s="24">
        <f t="shared" si="57"/>
        <v>1</v>
      </c>
      <c r="L145" s="24">
        <f t="shared" si="57"/>
        <v>2</v>
      </c>
      <c r="M145" s="24">
        <f t="shared" si="57"/>
        <v>2</v>
      </c>
      <c r="N145" s="24">
        <f t="shared" si="57"/>
        <v>2</v>
      </c>
      <c r="O145" s="15">
        <f t="shared" si="57"/>
        <v>2</v>
      </c>
      <c r="P145" s="15"/>
      <c r="Q145" s="15">
        <f t="shared" ref="Q145:Y145" si="58">Q142-Q139</f>
        <v>-4</v>
      </c>
      <c r="R145" s="15">
        <f t="shared" si="58"/>
        <v>-4</v>
      </c>
      <c r="S145" s="15">
        <f t="shared" si="58"/>
        <v>-5</v>
      </c>
      <c r="T145" s="15">
        <f t="shared" si="58"/>
        <v>-4</v>
      </c>
      <c r="U145" s="15">
        <f t="shared" si="58"/>
        <v>-5</v>
      </c>
      <c r="V145" s="15">
        <f t="shared" si="58"/>
        <v>-3</v>
      </c>
      <c r="W145" s="15">
        <f t="shared" si="58"/>
        <v>-4</v>
      </c>
      <c r="X145" s="15">
        <f t="shared" si="58"/>
        <v>-3</v>
      </c>
      <c r="Y145" s="15">
        <f t="shared" si="58"/>
        <v>-4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9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5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1</v>
      </c>
      <c r="P149" s="241" t="s">
        <v>89</v>
      </c>
      <c r="Q149" s="241"/>
      <c r="R149" s="241"/>
      <c r="S149" s="241"/>
      <c r="T149" s="241"/>
      <c r="U149" s="144">
        <f>COUNTIF(G145:Y145,"&gt;=3")</f>
        <v>3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1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5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3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 t="str">
        <f>C14</f>
        <v>DIOT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str">
        <f>INDEX($C$11:$AC$40,MATCH(G158,$C$11:$C$40,0),27)</f>
        <v>H</v>
      </c>
      <c r="Z158" s="75" t="s">
        <v>16</v>
      </c>
      <c r="AA158" s="96">
        <f>$D$3</f>
        <v>44688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8.1</v>
      </c>
      <c r="H159" s="245"/>
      <c r="I159" s="245"/>
      <c r="J159" s="245"/>
      <c r="K159" s="1"/>
      <c r="L159" s="245">
        <f>IF(X158="H",IF($X159="Blancs",$G$3,IF($X159="Jaunes",$G$4,IF($X159="Bleus",$G$5,$G$6))),IF($X159="Blancs",$I$3,IF($X159="Jaunes",$I$4,IF($X159="Bleus",$I$5,$I$6))))</f>
        <v>133</v>
      </c>
      <c r="M159" s="245"/>
      <c r="N159" s="245"/>
      <c r="O159" s="245">
        <f>IF(X158="H",IF($X159="Blancs",$H$3,IF($X159="Jaunes",$H$4,IF($X159="Bleus",$H$5,$H$6))),IF($X159="Blancs",$J$3,IF($X159="Jaunes",$J$4,IF($X159="Bleus",$J$5,$J$6))))</f>
        <v>71</v>
      </c>
      <c r="P159" s="245"/>
      <c r="Q159" s="246">
        <f>ROUND((G159*(L159/113)+(O159-AA162)),0)</f>
        <v>9</v>
      </c>
      <c r="R159" s="246"/>
      <c r="S159" s="246"/>
      <c r="T159" s="246"/>
      <c r="U159" s="1"/>
      <c r="V159" s="266" t="s">
        <v>108</v>
      </c>
      <c r="W159" s="267"/>
      <c r="X159" s="187" t="str">
        <f>INDEX($C$11:$AC$40,MATCH(G158,$C$11:$C$40,0),26)</f>
        <v>Blancs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9">H$9</f>
        <v>4</v>
      </c>
      <c r="I162" s="103">
        <f t="shared" si="59"/>
        <v>5</v>
      </c>
      <c r="J162" s="103">
        <f t="shared" si="59"/>
        <v>4</v>
      </c>
      <c r="K162" s="103">
        <f t="shared" si="59"/>
        <v>5</v>
      </c>
      <c r="L162" s="103">
        <f t="shared" si="59"/>
        <v>3</v>
      </c>
      <c r="M162" s="103">
        <f t="shared" si="59"/>
        <v>4</v>
      </c>
      <c r="N162" s="103">
        <f t="shared" si="59"/>
        <v>3</v>
      </c>
      <c r="O162" s="103">
        <f t="shared" si="59"/>
        <v>4</v>
      </c>
      <c r="P162" s="104">
        <f>SUM(G162:O162)</f>
        <v>36</v>
      </c>
      <c r="Q162" s="103">
        <f t="shared" ref="Q162:Y162" si="60">Q$9</f>
        <v>4</v>
      </c>
      <c r="R162" s="105">
        <f t="shared" si="60"/>
        <v>4</v>
      </c>
      <c r="S162" s="105">
        <f t="shared" si="60"/>
        <v>5</v>
      </c>
      <c r="T162" s="105">
        <f t="shared" si="60"/>
        <v>4</v>
      </c>
      <c r="U162" s="105">
        <f t="shared" si="60"/>
        <v>5</v>
      </c>
      <c r="V162" s="105">
        <f t="shared" si="60"/>
        <v>3</v>
      </c>
      <c r="W162" s="105">
        <f t="shared" si="60"/>
        <v>4</v>
      </c>
      <c r="X162" s="105">
        <f t="shared" si="60"/>
        <v>3</v>
      </c>
      <c r="Y162" s="106">
        <f t="shared" si="60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13</v>
      </c>
      <c r="H163" s="108">
        <f t="shared" ref="H163:O163" si="61">H$10</f>
        <v>3</v>
      </c>
      <c r="I163" s="108">
        <f t="shared" si="61"/>
        <v>11</v>
      </c>
      <c r="J163" s="108">
        <f t="shared" si="61"/>
        <v>1</v>
      </c>
      <c r="K163" s="108">
        <f t="shared" si="61"/>
        <v>5</v>
      </c>
      <c r="L163" s="108">
        <f t="shared" si="61"/>
        <v>7</v>
      </c>
      <c r="M163" s="108">
        <f t="shared" si="61"/>
        <v>17</v>
      </c>
      <c r="N163" s="108">
        <f t="shared" si="61"/>
        <v>9</v>
      </c>
      <c r="O163" s="109">
        <f t="shared" si="61"/>
        <v>15</v>
      </c>
      <c r="P163" s="110"/>
      <c r="Q163" s="111">
        <f t="shared" ref="Q163:Y163" si="62">Q$10</f>
        <v>14</v>
      </c>
      <c r="R163" s="112">
        <f t="shared" si="62"/>
        <v>4</v>
      </c>
      <c r="S163" s="112">
        <f t="shared" si="62"/>
        <v>12</v>
      </c>
      <c r="T163" s="112">
        <f t="shared" si="62"/>
        <v>2</v>
      </c>
      <c r="U163" s="112">
        <f t="shared" si="62"/>
        <v>6</v>
      </c>
      <c r="V163" s="112">
        <f t="shared" si="62"/>
        <v>8</v>
      </c>
      <c r="W163" s="112">
        <f t="shared" si="62"/>
        <v>18</v>
      </c>
      <c r="X163" s="112">
        <f t="shared" si="62"/>
        <v>10</v>
      </c>
      <c r="Y163" s="109">
        <f t="shared" si="62"/>
        <v>16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>
        <f>IF($Q159&lt;=18,IF(G163&lt;=$Q159,1,0),IF($Q159&lt;=36,IF(G163&lt;=($Q159-18),2,1),IF($Q159&lt;=54,IF(G163&lt;=($Q159-36),3,2),IF($Q159&gt;54,IF(G163&lt;=($Q159-54),4,3)))))</f>
        <v>0</v>
      </c>
      <c r="H164" s="115">
        <f t="shared" ref="H164:O164" si="63">IF($Q159&lt;=18,IF(H163&lt;=$Q159,1,0),IF($Q159&lt;=36,IF(H163&lt;=($Q159-18),2,1),IF($Q159&lt;=54,IF(H163&lt;=($Q159-36),3,2),IF($Q159&gt;54,IF(H163&lt;=($Q159-54),4,3)))))</f>
        <v>1</v>
      </c>
      <c r="I164" s="115">
        <f t="shared" si="63"/>
        <v>0</v>
      </c>
      <c r="J164" s="115">
        <f t="shared" si="63"/>
        <v>1</v>
      </c>
      <c r="K164" s="115">
        <f t="shared" si="63"/>
        <v>1</v>
      </c>
      <c r="L164" s="115">
        <f t="shared" si="63"/>
        <v>1</v>
      </c>
      <c r="M164" s="115">
        <f t="shared" si="63"/>
        <v>0</v>
      </c>
      <c r="N164" s="115">
        <f t="shared" si="63"/>
        <v>1</v>
      </c>
      <c r="O164" s="116">
        <f t="shared" si="63"/>
        <v>0</v>
      </c>
      <c r="P164" s="117">
        <f>SUM(G164:O164)</f>
        <v>5</v>
      </c>
      <c r="Q164" s="116">
        <f t="shared" ref="Q164:Y164" si="64">IF($Q159&lt;=18,IF(Q163&lt;=$Q159,1,0),IF($Q159&lt;=36,IF(Q163&lt;=($Q159-18),2,1),IF($Q159&lt;=54,IF(Q163&lt;=($Q159-36),3,2),IF($Q159&gt;54,IF(Q163&lt;=($Q159-54),4,3)))))</f>
        <v>0</v>
      </c>
      <c r="R164" s="116">
        <f t="shared" si="64"/>
        <v>1</v>
      </c>
      <c r="S164" s="116">
        <f t="shared" si="64"/>
        <v>0</v>
      </c>
      <c r="T164" s="116">
        <f t="shared" si="64"/>
        <v>1</v>
      </c>
      <c r="U164" s="116">
        <f t="shared" si="64"/>
        <v>1</v>
      </c>
      <c r="V164" s="116">
        <f t="shared" si="64"/>
        <v>1</v>
      </c>
      <c r="W164" s="116">
        <f t="shared" si="64"/>
        <v>0</v>
      </c>
      <c r="X164" s="116">
        <f t="shared" si="64"/>
        <v>0</v>
      </c>
      <c r="Y164" s="116">
        <f t="shared" si="64"/>
        <v>0</v>
      </c>
      <c r="Z164" s="118">
        <f>SUM(Q164:Y164)</f>
        <v>4</v>
      </c>
      <c r="AA164" s="119">
        <f>P164+Z164</f>
        <v>9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5">G14</f>
        <v>5</v>
      </c>
      <c r="H165" s="121">
        <f t="shared" si="65"/>
        <v>6</v>
      </c>
      <c r="I165" s="121">
        <f t="shared" si="65"/>
        <v>7</v>
      </c>
      <c r="J165" s="121">
        <f t="shared" si="65"/>
        <v>5</v>
      </c>
      <c r="K165" s="121">
        <f t="shared" si="65"/>
        <v>5</v>
      </c>
      <c r="L165" s="121">
        <f t="shared" si="65"/>
        <v>3</v>
      </c>
      <c r="M165" s="121">
        <f t="shared" si="65"/>
        <v>4</v>
      </c>
      <c r="N165" s="121">
        <f t="shared" si="65"/>
        <v>4</v>
      </c>
      <c r="O165" s="121">
        <f t="shared" si="65"/>
        <v>5</v>
      </c>
      <c r="P165" s="122">
        <f>SUM(G165:O165)</f>
        <v>44</v>
      </c>
      <c r="Q165" s="123">
        <f t="shared" ref="Q165:Y165" si="66">Q14</f>
        <v>0</v>
      </c>
      <c r="R165" s="121">
        <f t="shared" si="66"/>
        <v>0</v>
      </c>
      <c r="S165" s="121">
        <f t="shared" si="66"/>
        <v>0</v>
      </c>
      <c r="T165" s="121">
        <f t="shared" si="66"/>
        <v>0</v>
      </c>
      <c r="U165" s="121">
        <f t="shared" si="66"/>
        <v>0</v>
      </c>
      <c r="V165" s="121">
        <f t="shared" si="66"/>
        <v>0</v>
      </c>
      <c r="W165" s="121">
        <f t="shared" si="66"/>
        <v>0</v>
      </c>
      <c r="X165" s="121">
        <f t="shared" si="66"/>
        <v>0</v>
      </c>
      <c r="Y165" s="124">
        <f t="shared" si="66"/>
        <v>0</v>
      </c>
      <c r="Z165" s="122">
        <f>SUM(Q165:Y165)</f>
        <v>0</v>
      </c>
      <c r="AA165" s="125">
        <f>P165+Z165</f>
        <v>44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1</v>
      </c>
      <c r="H166" s="127">
        <f t="shared" ref="H166:O166" si="67">IF(H165-H162=-1,3+H164)+IF(H165-H162=0,2+H164)+IF(H165-H162=1,1+H164)+IF(H165-H162=2,H164)+IF(H165-H162=3,IF(H164-1&gt;0,H164-1,0))+IF(H165-H162=4,IF(H164-2&gt;0,H164-2,0))</f>
        <v>1</v>
      </c>
      <c r="I166" s="127">
        <f t="shared" si="67"/>
        <v>0</v>
      </c>
      <c r="J166" s="127">
        <f t="shared" si="67"/>
        <v>2</v>
      </c>
      <c r="K166" s="127">
        <f t="shared" si="67"/>
        <v>3</v>
      </c>
      <c r="L166" s="127">
        <f t="shared" si="67"/>
        <v>3</v>
      </c>
      <c r="M166" s="127">
        <f t="shared" si="67"/>
        <v>2</v>
      </c>
      <c r="N166" s="127">
        <f t="shared" si="67"/>
        <v>2</v>
      </c>
      <c r="O166" s="128">
        <f t="shared" si="67"/>
        <v>1</v>
      </c>
      <c r="P166" s="129">
        <f>SUM(G166:O166)</f>
        <v>15</v>
      </c>
      <c r="Q166" s="130">
        <f t="shared" ref="Q166:Y166" si="68">IF(Q165-Q162=-1,3+Q164)+IF(Q165-Q162=0,2+Q164)+IF(Q165-Q162=1,1+Q164)+IF(Q165-Q162=2,Q164)+IF(Q165-Q162=3,IF(Q164-1&gt;0,Q164-1,0))+IF(Q165-Q162=4,IF(Q164-2&gt;0,Q164-2,0))</f>
        <v>0</v>
      </c>
      <c r="R166" s="131">
        <f t="shared" si="68"/>
        <v>0</v>
      </c>
      <c r="S166" s="131">
        <f t="shared" si="68"/>
        <v>0</v>
      </c>
      <c r="T166" s="131">
        <f t="shared" si="68"/>
        <v>0</v>
      </c>
      <c r="U166" s="131">
        <f t="shared" si="68"/>
        <v>0</v>
      </c>
      <c r="V166" s="131">
        <f t="shared" si="68"/>
        <v>0</v>
      </c>
      <c r="W166" s="131">
        <f t="shared" si="68"/>
        <v>0</v>
      </c>
      <c r="X166" s="131">
        <f t="shared" si="68"/>
        <v>0</v>
      </c>
      <c r="Y166" s="128">
        <f t="shared" si="68"/>
        <v>0</v>
      </c>
      <c r="Z166" s="129">
        <f>SUM(Q166:Y166)</f>
        <v>0</v>
      </c>
      <c r="AA166" s="132">
        <f>P166+Z166</f>
        <v>15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9">IF(G165-G162=-2,4)+IF(G165-G162=-1,3)+IF(G165-G162=0,2)+IF(G165-G162=1,1)+IF(G165-G162&gt;2,0)</f>
        <v>1</v>
      </c>
      <c r="H167" s="134">
        <f t="shared" si="69"/>
        <v>0</v>
      </c>
      <c r="I167" s="134">
        <f t="shared" si="69"/>
        <v>0</v>
      </c>
      <c r="J167" s="134">
        <f t="shared" si="69"/>
        <v>1</v>
      </c>
      <c r="K167" s="134">
        <f t="shared" si="69"/>
        <v>2</v>
      </c>
      <c r="L167" s="134">
        <f t="shared" si="69"/>
        <v>2</v>
      </c>
      <c r="M167" s="134">
        <f t="shared" si="69"/>
        <v>2</v>
      </c>
      <c r="N167" s="134">
        <f t="shared" si="69"/>
        <v>1</v>
      </c>
      <c r="O167" s="135">
        <f t="shared" si="69"/>
        <v>1</v>
      </c>
      <c r="P167" s="136">
        <f>SUM(G167:O167)</f>
        <v>10</v>
      </c>
      <c r="Q167" s="135">
        <f t="shared" ref="Q167:Y167" si="70">IF(Q165-Q162=-2,4)+IF(Q165-Q162=-1,3)+IF(Q165-Q162=0,2)+IF(Q165-Q162=1,1)+IF(Q165-Q162&gt;2,0)</f>
        <v>0</v>
      </c>
      <c r="R167" s="135">
        <f t="shared" si="70"/>
        <v>0</v>
      </c>
      <c r="S167" s="135">
        <f t="shared" si="70"/>
        <v>0</v>
      </c>
      <c r="T167" s="135">
        <f t="shared" si="70"/>
        <v>0</v>
      </c>
      <c r="U167" s="135">
        <f t="shared" si="70"/>
        <v>0</v>
      </c>
      <c r="V167" s="135">
        <f t="shared" si="70"/>
        <v>0</v>
      </c>
      <c r="W167" s="135">
        <f t="shared" si="70"/>
        <v>0</v>
      </c>
      <c r="X167" s="135">
        <f t="shared" si="70"/>
        <v>0</v>
      </c>
      <c r="Y167" s="135">
        <f t="shared" si="70"/>
        <v>0</v>
      </c>
      <c r="Z167" s="136">
        <f>SUM(Q167:Y167)</f>
        <v>0</v>
      </c>
      <c r="AA167" s="137">
        <f>P167+Z167</f>
        <v>10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1</v>
      </c>
      <c r="H168" s="24">
        <f t="shared" ref="H168:O168" si="71">H165-H162</f>
        <v>2</v>
      </c>
      <c r="I168" s="24">
        <f t="shared" si="71"/>
        <v>2</v>
      </c>
      <c r="J168" s="24">
        <f t="shared" si="71"/>
        <v>1</v>
      </c>
      <c r="K168" s="24">
        <f t="shared" si="71"/>
        <v>0</v>
      </c>
      <c r="L168" s="24">
        <f t="shared" si="71"/>
        <v>0</v>
      </c>
      <c r="M168" s="24">
        <f t="shared" si="71"/>
        <v>0</v>
      </c>
      <c r="N168" s="24">
        <f t="shared" si="71"/>
        <v>1</v>
      </c>
      <c r="O168" s="15">
        <f t="shared" si="71"/>
        <v>1</v>
      </c>
      <c r="P168" s="15"/>
      <c r="Q168" s="15">
        <f t="shared" ref="Q168:Y168" si="72">Q165-Q162</f>
        <v>-4</v>
      </c>
      <c r="R168" s="15">
        <f t="shared" si="72"/>
        <v>-4</v>
      </c>
      <c r="S168" s="15">
        <f t="shared" si="72"/>
        <v>-5</v>
      </c>
      <c r="T168" s="15">
        <f t="shared" si="72"/>
        <v>-4</v>
      </c>
      <c r="U168" s="15">
        <f t="shared" si="72"/>
        <v>-5</v>
      </c>
      <c r="V168" s="15">
        <f t="shared" si="72"/>
        <v>-3</v>
      </c>
      <c r="W168" s="15">
        <f t="shared" si="72"/>
        <v>-4</v>
      </c>
      <c r="X168" s="15">
        <f t="shared" si="72"/>
        <v>-3</v>
      </c>
      <c r="Y168" s="15">
        <f t="shared" si="72"/>
        <v>-4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9</v>
      </c>
      <c r="M171" s="249" t="s">
        <v>85</v>
      </c>
      <c r="N171" s="249"/>
      <c r="O171" s="100">
        <f>COUNTIF(G168:Y168,"=0")</f>
        <v>3</v>
      </c>
      <c r="P171" s="241" t="s">
        <v>86</v>
      </c>
      <c r="Q171" s="241"/>
      <c r="R171" s="241"/>
      <c r="S171" s="241"/>
      <c r="T171" s="241"/>
      <c r="U171" s="141">
        <f>COUNTIF(G168:Y168,"=2")</f>
        <v>2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4</v>
      </c>
      <c r="P172" s="241" t="s">
        <v>89</v>
      </c>
      <c r="Q172" s="241"/>
      <c r="R172" s="241"/>
      <c r="S172" s="241"/>
      <c r="T172" s="241"/>
      <c r="U172" s="144">
        <f>COUNTIF(G168:Y168,"&gt;=3")</f>
        <v>0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3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4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2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0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 t="str">
        <f>C15</f>
        <v>FARE-PIORUNSKI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str">
        <f>INDEX($C$11:$AC$40,MATCH(G181,$C$11:$C$40,0),27)</f>
        <v>H</v>
      </c>
      <c r="Z181" s="75" t="s">
        <v>16</v>
      </c>
      <c r="AA181" s="96">
        <f>$D$3</f>
        <v>44688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24</v>
      </c>
      <c r="H182" s="245"/>
      <c r="I182" s="245"/>
      <c r="J182" s="245"/>
      <c r="K182" s="1"/>
      <c r="L182" s="245">
        <f>IF(X181="H",IF($X182="Blancs",$G$3,IF($X182="Jaunes",$G$4,IF($X182="Bleus",$G$5,$G$6))),IF($X182="Blancs",$I$3,IF($X182="Jaunes",$I$4,IF($X182="Bleus",$I$5,$I$6))))</f>
        <v>124</v>
      </c>
      <c r="M182" s="245"/>
      <c r="N182" s="245"/>
      <c r="O182" s="245">
        <f>IF(X181="H",IF($X182="Blancs",$H$3,IF($X182="Jaunes",$H$4,IF($X182="Bleus",$H$5,$H$6))),IF($X182="Blancs",$J$3,IF($X182="Jaunes",$J$4,IF($X182="Bleus",$J$5,$J$6))))</f>
        <v>67.900000000000006</v>
      </c>
      <c r="P182" s="245"/>
      <c r="Q182" s="246">
        <f>ROUND((G182*(L182/113)+(O182-AA185)),0)</f>
        <v>22</v>
      </c>
      <c r="R182" s="246"/>
      <c r="S182" s="246"/>
      <c r="T182" s="246"/>
      <c r="U182" s="1"/>
      <c r="V182" s="266" t="s">
        <v>108</v>
      </c>
      <c r="W182" s="267"/>
      <c r="X182" s="187" t="str">
        <f>INDEX($C$11:$AC$40,MATCH(G181,$C$11:$C$40,0),26)</f>
        <v>Jaunes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3">H$9</f>
        <v>4</v>
      </c>
      <c r="I185" s="103">
        <f t="shared" si="73"/>
        <v>5</v>
      </c>
      <c r="J185" s="103">
        <f t="shared" si="73"/>
        <v>4</v>
      </c>
      <c r="K185" s="103">
        <f t="shared" si="73"/>
        <v>5</v>
      </c>
      <c r="L185" s="103">
        <f t="shared" si="73"/>
        <v>3</v>
      </c>
      <c r="M185" s="103">
        <f t="shared" si="73"/>
        <v>4</v>
      </c>
      <c r="N185" s="103">
        <f t="shared" si="73"/>
        <v>3</v>
      </c>
      <c r="O185" s="103">
        <f t="shared" si="73"/>
        <v>4</v>
      </c>
      <c r="P185" s="104">
        <f>SUM(G185:O185)</f>
        <v>36</v>
      </c>
      <c r="Q185" s="103">
        <f t="shared" ref="Q185:Y185" si="74">Q$9</f>
        <v>4</v>
      </c>
      <c r="R185" s="105">
        <f t="shared" si="74"/>
        <v>4</v>
      </c>
      <c r="S185" s="105">
        <f t="shared" si="74"/>
        <v>5</v>
      </c>
      <c r="T185" s="105">
        <f t="shared" si="74"/>
        <v>4</v>
      </c>
      <c r="U185" s="105">
        <f t="shared" si="74"/>
        <v>5</v>
      </c>
      <c r="V185" s="105">
        <f t="shared" si="74"/>
        <v>3</v>
      </c>
      <c r="W185" s="105">
        <f t="shared" si="74"/>
        <v>4</v>
      </c>
      <c r="X185" s="105">
        <f t="shared" si="74"/>
        <v>3</v>
      </c>
      <c r="Y185" s="106">
        <f t="shared" si="74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13</v>
      </c>
      <c r="H186" s="108">
        <f t="shared" ref="H186:O186" si="75">H$10</f>
        <v>3</v>
      </c>
      <c r="I186" s="108">
        <f t="shared" si="75"/>
        <v>11</v>
      </c>
      <c r="J186" s="108">
        <f t="shared" si="75"/>
        <v>1</v>
      </c>
      <c r="K186" s="108">
        <f t="shared" si="75"/>
        <v>5</v>
      </c>
      <c r="L186" s="108">
        <f t="shared" si="75"/>
        <v>7</v>
      </c>
      <c r="M186" s="108">
        <f t="shared" si="75"/>
        <v>17</v>
      </c>
      <c r="N186" s="108">
        <f t="shared" si="75"/>
        <v>9</v>
      </c>
      <c r="O186" s="109">
        <f t="shared" si="75"/>
        <v>15</v>
      </c>
      <c r="P186" s="110"/>
      <c r="Q186" s="111">
        <f t="shared" ref="Q186:Y186" si="76">Q$10</f>
        <v>14</v>
      </c>
      <c r="R186" s="112">
        <f t="shared" si="76"/>
        <v>4</v>
      </c>
      <c r="S186" s="112">
        <f t="shared" si="76"/>
        <v>12</v>
      </c>
      <c r="T186" s="112">
        <f t="shared" si="76"/>
        <v>2</v>
      </c>
      <c r="U186" s="112">
        <f t="shared" si="76"/>
        <v>6</v>
      </c>
      <c r="V186" s="112">
        <f t="shared" si="76"/>
        <v>8</v>
      </c>
      <c r="W186" s="112">
        <f t="shared" si="76"/>
        <v>18</v>
      </c>
      <c r="X186" s="112">
        <f t="shared" si="76"/>
        <v>10</v>
      </c>
      <c r="Y186" s="109">
        <f t="shared" si="76"/>
        <v>16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>
        <f>IF($Q182&lt;=18,IF(G186&lt;=$Q182,1,0),IF($Q182&lt;=36,IF(G186&lt;=($Q182-18),2,1),IF($Q182&lt;=54,IF(G186&lt;=($Q182-36),3,2),IF($Q182&gt;54,IF(G186&lt;=($Q182-54),4,3)))))</f>
        <v>1</v>
      </c>
      <c r="H187" s="115">
        <f t="shared" ref="H187:O187" si="77">IF($Q182&lt;=18,IF(H186&lt;=$Q182,1,0),IF($Q182&lt;=36,IF(H186&lt;=($Q182-18),2,1),IF($Q182&lt;=54,IF(H186&lt;=($Q182-36),3,2),IF($Q182&gt;54,IF(H186&lt;=($Q182-54),4,3)))))</f>
        <v>2</v>
      </c>
      <c r="I187" s="115">
        <f t="shared" si="77"/>
        <v>1</v>
      </c>
      <c r="J187" s="115">
        <f t="shared" si="77"/>
        <v>2</v>
      </c>
      <c r="K187" s="115">
        <f t="shared" si="77"/>
        <v>1</v>
      </c>
      <c r="L187" s="115">
        <f t="shared" si="77"/>
        <v>1</v>
      </c>
      <c r="M187" s="115">
        <f t="shared" si="77"/>
        <v>1</v>
      </c>
      <c r="N187" s="115">
        <f t="shared" si="77"/>
        <v>1</v>
      </c>
      <c r="O187" s="116">
        <f t="shared" si="77"/>
        <v>1</v>
      </c>
      <c r="P187" s="117">
        <f>SUM(G187:O187)</f>
        <v>11</v>
      </c>
      <c r="Q187" s="116">
        <f t="shared" ref="Q187:Y187" si="78">IF($Q182&lt;=18,IF(Q186&lt;=$Q182,1,0),IF($Q182&lt;=36,IF(Q186&lt;=($Q182-18),2,1),IF($Q182&lt;=54,IF(Q186&lt;=($Q182-36),3,2),IF($Q182&gt;54,IF(Q186&lt;=($Q182-54),4,3)))))</f>
        <v>1</v>
      </c>
      <c r="R187" s="116">
        <f t="shared" si="78"/>
        <v>2</v>
      </c>
      <c r="S187" s="116">
        <f t="shared" si="78"/>
        <v>1</v>
      </c>
      <c r="T187" s="116">
        <f t="shared" si="78"/>
        <v>2</v>
      </c>
      <c r="U187" s="116">
        <f t="shared" si="78"/>
        <v>1</v>
      </c>
      <c r="V187" s="116">
        <f t="shared" si="78"/>
        <v>1</v>
      </c>
      <c r="W187" s="116">
        <f t="shared" si="78"/>
        <v>1</v>
      </c>
      <c r="X187" s="116">
        <f t="shared" si="78"/>
        <v>1</v>
      </c>
      <c r="Y187" s="116">
        <f t="shared" si="78"/>
        <v>1</v>
      </c>
      <c r="Z187" s="118">
        <f>SUM(Q187:Y187)</f>
        <v>11</v>
      </c>
      <c r="AA187" s="119">
        <f>P187+Z187</f>
        <v>22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9">G15</f>
        <v>4</v>
      </c>
      <c r="H188" s="121">
        <f t="shared" si="79"/>
        <v>5</v>
      </c>
      <c r="I188" s="121">
        <f t="shared" si="79"/>
        <v>7</v>
      </c>
      <c r="J188" s="121">
        <f t="shared" si="79"/>
        <v>6</v>
      </c>
      <c r="K188" s="121">
        <f t="shared" si="79"/>
        <v>8</v>
      </c>
      <c r="L188" s="121">
        <f t="shared" si="79"/>
        <v>4</v>
      </c>
      <c r="M188" s="121">
        <f t="shared" si="79"/>
        <v>4</v>
      </c>
      <c r="N188" s="121">
        <f t="shared" si="79"/>
        <v>4</v>
      </c>
      <c r="O188" s="121">
        <f t="shared" si="79"/>
        <v>3</v>
      </c>
      <c r="P188" s="122">
        <f>SUM(G188:O188)</f>
        <v>45</v>
      </c>
      <c r="Q188" s="123">
        <f t="shared" ref="Q188:Y188" si="80">Q15</f>
        <v>0</v>
      </c>
      <c r="R188" s="121">
        <f t="shared" si="80"/>
        <v>0</v>
      </c>
      <c r="S188" s="121">
        <f t="shared" si="80"/>
        <v>0</v>
      </c>
      <c r="T188" s="121">
        <f t="shared" si="80"/>
        <v>0</v>
      </c>
      <c r="U188" s="121">
        <f t="shared" si="80"/>
        <v>0</v>
      </c>
      <c r="V188" s="121">
        <f t="shared" si="80"/>
        <v>0</v>
      </c>
      <c r="W188" s="121">
        <f t="shared" si="80"/>
        <v>0</v>
      </c>
      <c r="X188" s="121">
        <f t="shared" si="80"/>
        <v>0</v>
      </c>
      <c r="Y188" s="124">
        <f t="shared" si="80"/>
        <v>0</v>
      </c>
      <c r="Z188" s="122">
        <f>SUM(Q188:Y188)</f>
        <v>0</v>
      </c>
      <c r="AA188" s="125">
        <f>P188+Z188</f>
        <v>45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3</v>
      </c>
      <c r="H189" s="127">
        <f t="shared" ref="H189:O189" si="81">IF(H188-H185=-1,3+H187)+IF(H188-H185=0,2+H187)+IF(H188-H185=1,1+H187)+IF(H188-H185=2,H187)+IF(H188-H185=3,IF(H187-1&gt;0,H187-1,0))+IF(H188-H185=4,IF(H187-2&gt;0,H187-2,0))</f>
        <v>3</v>
      </c>
      <c r="I189" s="127">
        <f t="shared" si="81"/>
        <v>1</v>
      </c>
      <c r="J189" s="127">
        <f t="shared" si="81"/>
        <v>2</v>
      </c>
      <c r="K189" s="127">
        <f t="shared" si="81"/>
        <v>0</v>
      </c>
      <c r="L189" s="127">
        <f t="shared" si="81"/>
        <v>2</v>
      </c>
      <c r="M189" s="127">
        <f t="shared" si="81"/>
        <v>3</v>
      </c>
      <c r="N189" s="127">
        <f t="shared" si="81"/>
        <v>2</v>
      </c>
      <c r="O189" s="128">
        <f t="shared" si="81"/>
        <v>4</v>
      </c>
      <c r="P189" s="129">
        <f>SUM(G189:O189)</f>
        <v>20</v>
      </c>
      <c r="Q189" s="130">
        <f t="shared" ref="Q189:Y189" si="82">IF(Q188-Q185=-1,3+Q187)+IF(Q188-Q185=0,2+Q187)+IF(Q188-Q185=1,1+Q187)+IF(Q188-Q185=2,Q187)+IF(Q188-Q185=3,IF(Q187-1&gt;0,Q187-1,0))+IF(Q188-Q185=4,IF(Q187-2&gt;0,Q187-2,0))</f>
        <v>0</v>
      </c>
      <c r="R189" s="131">
        <f t="shared" si="82"/>
        <v>0</v>
      </c>
      <c r="S189" s="131">
        <f t="shared" si="82"/>
        <v>0</v>
      </c>
      <c r="T189" s="131">
        <f t="shared" si="82"/>
        <v>0</v>
      </c>
      <c r="U189" s="131">
        <f t="shared" si="82"/>
        <v>0</v>
      </c>
      <c r="V189" s="131">
        <f t="shared" si="82"/>
        <v>0</v>
      </c>
      <c r="W189" s="131">
        <f t="shared" si="82"/>
        <v>0</v>
      </c>
      <c r="X189" s="131">
        <f t="shared" si="82"/>
        <v>0</v>
      </c>
      <c r="Y189" s="128">
        <f t="shared" si="82"/>
        <v>0</v>
      </c>
      <c r="Z189" s="129">
        <f>SUM(Q189:Y189)</f>
        <v>0</v>
      </c>
      <c r="AA189" s="132">
        <f>P189+Z189</f>
        <v>20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3">IF(G188-G185=-2,4)+IF(G188-G185=-1,3)+IF(G188-G185=0,2)+IF(G188-G185=1,1)+IF(G188-G185&gt;2,0)</f>
        <v>2</v>
      </c>
      <c r="H190" s="134">
        <f t="shared" si="83"/>
        <v>1</v>
      </c>
      <c r="I190" s="134">
        <f t="shared" si="83"/>
        <v>0</v>
      </c>
      <c r="J190" s="134">
        <f t="shared" si="83"/>
        <v>0</v>
      </c>
      <c r="K190" s="134">
        <f t="shared" si="83"/>
        <v>0</v>
      </c>
      <c r="L190" s="134">
        <f t="shared" si="83"/>
        <v>1</v>
      </c>
      <c r="M190" s="134">
        <f t="shared" si="83"/>
        <v>2</v>
      </c>
      <c r="N190" s="134">
        <f t="shared" si="83"/>
        <v>1</v>
      </c>
      <c r="O190" s="135">
        <f t="shared" si="83"/>
        <v>3</v>
      </c>
      <c r="P190" s="136">
        <f>SUM(G190:O190)</f>
        <v>10</v>
      </c>
      <c r="Q190" s="135">
        <f t="shared" ref="Q190:Y190" si="84">IF(Q188-Q185=-2,4)+IF(Q188-Q185=-1,3)+IF(Q188-Q185=0,2)+IF(Q188-Q185=1,1)+IF(Q188-Q185&gt;2,0)</f>
        <v>0</v>
      </c>
      <c r="R190" s="135">
        <f t="shared" si="84"/>
        <v>0</v>
      </c>
      <c r="S190" s="135">
        <f t="shared" si="84"/>
        <v>0</v>
      </c>
      <c r="T190" s="135">
        <f t="shared" si="84"/>
        <v>0</v>
      </c>
      <c r="U190" s="135">
        <f t="shared" si="84"/>
        <v>0</v>
      </c>
      <c r="V190" s="135">
        <f t="shared" si="84"/>
        <v>0</v>
      </c>
      <c r="W190" s="135">
        <f t="shared" si="84"/>
        <v>0</v>
      </c>
      <c r="X190" s="135">
        <f t="shared" si="84"/>
        <v>0</v>
      </c>
      <c r="Y190" s="135">
        <f t="shared" si="84"/>
        <v>0</v>
      </c>
      <c r="Z190" s="136">
        <f>SUM(Q190:Y190)</f>
        <v>0</v>
      </c>
      <c r="AA190" s="137">
        <f>P190+Z190</f>
        <v>10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0</v>
      </c>
      <c r="H191" s="24">
        <f t="shared" ref="H191:O191" si="85">H188-H185</f>
        <v>1</v>
      </c>
      <c r="I191" s="24">
        <f t="shared" si="85"/>
        <v>2</v>
      </c>
      <c r="J191" s="24">
        <f t="shared" si="85"/>
        <v>2</v>
      </c>
      <c r="K191" s="24">
        <f t="shared" si="85"/>
        <v>3</v>
      </c>
      <c r="L191" s="24">
        <f t="shared" si="85"/>
        <v>1</v>
      </c>
      <c r="M191" s="24">
        <f t="shared" si="85"/>
        <v>0</v>
      </c>
      <c r="N191" s="24">
        <f t="shared" si="85"/>
        <v>1</v>
      </c>
      <c r="O191" s="15">
        <f t="shared" si="85"/>
        <v>-1</v>
      </c>
      <c r="P191" s="15"/>
      <c r="Q191" s="15">
        <f t="shared" ref="Q191:Y191" si="86">Q188-Q185</f>
        <v>-4</v>
      </c>
      <c r="R191" s="15">
        <f t="shared" si="86"/>
        <v>-4</v>
      </c>
      <c r="S191" s="15">
        <f t="shared" si="86"/>
        <v>-5</v>
      </c>
      <c r="T191" s="15">
        <f t="shared" si="86"/>
        <v>-4</v>
      </c>
      <c r="U191" s="15">
        <f t="shared" si="86"/>
        <v>-5</v>
      </c>
      <c r="V191" s="15">
        <f t="shared" si="86"/>
        <v>-3</v>
      </c>
      <c r="W191" s="15">
        <f t="shared" si="86"/>
        <v>-4</v>
      </c>
      <c r="X191" s="15">
        <f t="shared" si="86"/>
        <v>-3</v>
      </c>
      <c r="Y191" s="15">
        <f t="shared" si="86"/>
        <v>-4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9</v>
      </c>
      <c r="M194" s="249" t="s">
        <v>85</v>
      </c>
      <c r="N194" s="249"/>
      <c r="O194" s="100">
        <f>COUNTIF(G191:Y191,"=0")</f>
        <v>2</v>
      </c>
      <c r="P194" s="241" t="s">
        <v>86</v>
      </c>
      <c r="Q194" s="241"/>
      <c r="R194" s="241"/>
      <c r="S194" s="241"/>
      <c r="T194" s="241"/>
      <c r="U194" s="141">
        <f>COUNTIF(G191:Y191,"=2")</f>
        <v>2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1</v>
      </c>
      <c r="M195" s="251" t="s">
        <v>88</v>
      </c>
      <c r="N195" s="251"/>
      <c r="O195" s="145">
        <f>COUNTIF(G191:Y191,"=1")</f>
        <v>3</v>
      </c>
      <c r="P195" s="241" t="s">
        <v>89</v>
      </c>
      <c r="Q195" s="241"/>
      <c r="R195" s="241"/>
      <c r="S195" s="241"/>
      <c r="T195" s="241"/>
      <c r="U195" s="144">
        <f>COUNTIF(G191:Y191,"&gt;=3")</f>
        <v>1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2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3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2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 t="str">
        <f>C16</f>
        <v>HERRAULT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str">
        <f>INDEX($C$11:$AC$40,MATCH(G204,$C$11:$C$40,0),27)</f>
        <v>H</v>
      </c>
      <c r="Z204" s="75" t="s">
        <v>16</v>
      </c>
      <c r="AA204" s="96">
        <f>$D$3</f>
        <v>44688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8.6</v>
      </c>
      <c r="H205" s="245"/>
      <c r="I205" s="245"/>
      <c r="J205" s="245"/>
      <c r="K205" s="1"/>
      <c r="L205" s="245">
        <f>IF(X204="H",IF($X205="Blancs",$G$3,IF($X205="Jaunes",$G$4,IF($X205="Bleus",$G$5,$G$6))),IF($X205="Blancs",$I$3,IF($X205="Jaunes",$I$4,IF($X205="Bleus",$I$5,$I$6))))</f>
        <v>133</v>
      </c>
      <c r="M205" s="245"/>
      <c r="N205" s="245"/>
      <c r="O205" s="245">
        <f>IF(X204="H",IF($X205="Blancs",$H$3,IF($X205="Jaunes",$H$4,IF($X205="Bleus",$H$5,$H$6))),IF($X205="Blancs",$J$3,IF($X205="Jaunes",$J$4,IF($X205="Bleus",$J$5,$J$6))))</f>
        <v>71</v>
      </c>
      <c r="P205" s="245"/>
      <c r="Q205" s="246">
        <f>ROUND((G205*(L205/113)+(O205-AA208)),0)</f>
        <v>9</v>
      </c>
      <c r="R205" s="246"/>
      <c r="S205" s="246"/>
      <c r="T205" s="246"/>
      <c r="U205" s="1"/>
      <c r="V205" s="266" t="s">
        <v>108</v>
      </c>
      <c r="W205" s="267"/>
      <c r="X205" s="187" t="str">
        <f>INDEX($C$11:$AC$40,MATCH(G204,$C$11:$C$40,0),26)</f>
        <v>Blancs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7">H$9</f>
        <v>4</v>
      </c>
      <c r="I208" s="103">
        <f t="shared" si="87"/>
        <v>5</v>
      </c>
      <c r="J208" s="103">
        <f t="shared" si="87"/>
        <v>4</v>
      </c>
      <c r="K208" s="103">
        <f t="shared" si="87"/>
        <v>5</v>
      </c>
      <c r="L208" s="103">
        <f t="shared" si="87"/>
        <v>3</v>
      </c>
      <c r="M208" s="103">
        <f t="shared" si="87"/>
        <v>4</v>
      </c>
      <c r="N208" s="103">
        <f t="shared" si="87"/>
        <v>3</v>
      </c>
      <c r="O208" s="103">
        <f t="shared" si="87"/>
        <v>4</v>
      </c>
      <c r="P208" s="104">
        <f>SUM(G208:O208)</f>
        <v>36</v>
      </c>
      <c r="Q208" s="103">
        <f t="shared" ref="Q208:Y208" si="88">Q$9</f>
        <v>4</v>
      </c>
      <c r="R208" s="105">
        <f t="shared" si="88"/>
        <v>4</v>
      </c>
      <c r="S208" s="105">
        <f t="shared" si="88"/>
        <v>5</v>
      </c>
      <c r="T208" s="105">
        <f t="shared" si="88"/>
        <v>4</v>
      </c>
      <c r="U208" s="105">
        <f t="shared" si="88"/>
        <v>5</v>
      </c>
      <c r="V208" s="105">
        <f t="shared" si="88"/>
        <v>3</v>
      </c>
      <c r="W208" s="105">
        <f t="shared" si="88"/>
        <v>4</v>
      </c>
      <c r="X208" s="105">
        <f t="shared" si="88"/>
        <v>3</v>
      </c>
      <c r="Y208" s="106">
        <f t="shared" si="88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13</v>
      </c>
      <c r="H209" s="108">
        <f t="shared" ref="H209:O209" si="89">H$10</f>
        <v>3</v>
      </c>
      <c r="I209" s="108">
        <f t="shared" si="89"/>
        <v>11</v>
      </c>
      <c r="J209" s="108">
        <f t="shared" si="89"/>
        <v>1</v>
      </c>
      <c r="K209" s="108">
        <f t="shared" si="89"/>
        <v>5</v>
      </c>
      <c r="L209" s="108">
        <f t="shared" si="89"/>
        <v>7</v>
      </c>
      <c r="M209" s="108">
        <f t="shared" si="89"/>
        <v>17</v>
      </c>
      <c r="N209" s="108">
        <f t="shared" si="89"/>
        <v>9</v>
      </c>
      <c r="O209" s="109">
        <f t="shared" si="89"/>
        <v>15</v>
      </c>
      <c r="P209" s="110"/>
      <c r="Q209" s="111">
        <f t="shared" ref="Q209:Y209" si="90">Q$10</f>
        <v>14</v>
      </c>
      <c r="R209" s="112">
        <f t="shared" si="90"/>
        <v>4</v>
      </c>
      <c r="S209" s="112">
        <f t="shared" si="90"/>
        <v>12</v>
      </c>
      <c r="T209" s="112">
        <f t="shared" si="90"/>
        <v>2</v>
      </c>
      <c r="U209" s="112">
        <f t="shared" si="90"/>
        <v>6</v>
      </c>
      <c r="V209" s="112">
        <f t="shared" si="90"/>
        <v>8</v>
      </c>
      <c r="W209" s="112">
        <f t="shared" si="90"/>
        <v>18</v>
      </c>
      <c r="X209" s="112">
        <f t="shared" si="90"/>
        <v>10</v>
      </c>
      <c r="Y209" s="109">
        <f t="shared" si="90"/>
        <v>16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>
        <f>IF($Q205&lt;=18,IF(G209&lt;=$Q205,1,0),IF($Q205&lt;=36,IF(G209&lt;=($Q205-18),2,1),IF($Q205&lt;=54,IF(G209&lt;=($Q205-36),3,2),IF($Q205&gt;54,IF(G209&lt;=($Q205-54),4,3)))))</f>
        <v>0</v>
      </c>
      <c r="H210" s="115">
        <f t="shared" ref="H210:O210" si="91">IF($Q205&lt;=18,IF(H209&lt;=$Q205,1,0),IF($Q205&lt;=36,IF(H209&lt;=($Q205-18),2,1),IF($Q205&lt;=54,IF(H209&lt;=($Q205-36),3,2),IF($Q205&gt;54,IF(H209&lt;=($Q205-54),4,3)))))</f>
        <v>1</v>
      </c>
      <c r="I210" s="115">
        <f t="shared" si="91"/>
        <v>0</v>
      </c>
      <c r="J210" s="115">
        <f t="shared" si="91"/>
        <v>1</v>
      </c>
      <c r="K210" s="115">
        <f t="shared" si="91"/>
        <v>1</v>
      </c>
      <c r="L210" s="115">
        <f t="shared" si="91"/>
        <v>1</v>
      </c>
      <c r="M210" s="115">
        <f t="shared" si="91"/>
        <v>0</v>
      </c>
      <c r="N210" s="115">
        <f t="shared" si="91"/>
        <v>1</v>
      </c>
      <c r="O210" s="116">
        <f t="shared" si="91"/>
        <v>0</v>
      </c>
      <c r="P210" s="117">
        <f>SUM(G210:O210)</f>
        <v>5</v>
      </c>
      <c r="Q210" s="116">
        <f t="shared" ref="Q210:Y210" si="92">IF($Q205&lt;=18,IF(Q209&lt;=$Q205,1,0),IF($Q205&lt;=36,IF(Q209&lt;=($Q205-18),2,1),IF($Q205&lt;=54,IF(Q209&lt;=($Q205-36),3,2),IF($Q205&gt;54,IF(Q209&lt;=($Q205-54),4,3)))))</f>
        <v>0</v>
      </c>
      <c r="R210" s="116">
        <f t="shared" si="92"/>
        <v>1</v>
      </c>
      <c r="S210" s="116">
        <f t="shared" si="92"/>
        <v>0</v>
      </c>
      <c r="T210" s="116">
        <f t="shared" si="92"/>
        <v>1</v>
      </c>
      <c r="U210" s="116">
        <f t="shared" si="92"/>
        <v>1</v>
      </c>
      <c r="V210" s="116">
        <f t="shared" si="92"/>
        <v>1</v>
      </c>
      <c r="W210" s="116">
        <f t="shared" si="92"/>
        <v>0</v>
      </c>
      <c r="X210" s="116">
        <f t="shared" si="92"/>
        <v>0</v>
      </c>
      <c r="Y210" s="116">
        <f t="shared" si="92"/>
        <v>0</v>
      </c>
      <c r="Z210" s="118">
        <f>SUM(Q210:Y210)</f>
        <v>4</v>
      </c>
      <c r="AA210" s="119">
        <f>P210+Z210</f>
        <v>9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3">G16</f>
        <v>4</v>
      </c>
      <c r="H211" s="121">
        <f t="shared" si="93"/>
        <v>6</v>
      </c>
      <c r="I211" s="121">
        <f t="shared" si="93"/>
        <v>7</v>
      </c>
      <c r="J211" s="121">
        <f t="shared" si="93"/>
        <v>4</v>
      </c>
      <c r="K211" s="121">
        <f t="shared" si="93"/>
        <v>5</v>
      </c>
      <c r="L211" s="121">
        <f t="shared" si="93"/>
        <v>4</v>
      </c>
      <c r="M211" s="121">
        <f t="shared" si="93"/>
        <v>6</v>
      </c>
      <c r="N211" s="121">
        <f t="shared" si="93"/>
        <v>4</v>
      </c>
      <c r="O211" s="121">
        <f t="shared" si="93"/>
        <v>5</v>
      </c>
      <c r="P211" s="122">
        <f>SUM(G211:O211)</f>
        <v>45</v>
      </c>
      <c r="Q211" s="123">
        <f t="shared" ref="Q211:Y211" si="94">Q16</f>
        <v>0</v>
      </c>
      <c r="R211" s="121">
        <f t="shared" si="94"/>
        <v>0</v>
      </c>
      <c r="S211" s="121">
        <f t="shared" si="94"/>
        <v>0</v>
      </c>
      <c r="T211" s="121">
        <f t="shared" si="94"/>
        <v>0</v>
      </c>
      <c r="U211" s="121">
        <f t="shared" si="94"/>
        <v>0</v>
      </c>
      <c r="V211" s="121">
        <f t="shared" si="94"/>
        <v>0</v>
      </c>
      <c r="W211" s="121">
        <f t="shared" si="94"/>
        <v>0</v>
      </c>
      <c r="X211" s="121">
        <f t="shared" si="94"/>
        <v>0</v>
      </c>
      <c r="Y211" s="124">
        <f t="shared" si="94"/>
        <v>0</v>
      </c>
      <c r="Z211" s="122">
        <f>SUM(Q211:Y211)</f>
        <v>0</v>
      </c>
      <c r="AA211" s="125">
        <f>P211+Z211</f>
        <v>45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2</v>
      </c>
      <c r="H212" s="127">
        <f t="shared" ref="H212:O212" si="95">IF(H211-H208=-1,3+H210)+IF(H211-H208=0,2+H210)+IF(H211-H208=1,1+H210)+IF(H211-H208=2,H210)+IF(H211-H208=3,IF(H210-1&gt;0,H210-1,0))+IF(H211-H208=4,IF(H210-2&gt;0,H210-2,0))</f>
        <v>1</v>
      </c>
      <c r="I212" s="127">
        <f t="shared" si="95"/>
        <v>0</v>
      </c>
      <c r="J212" s="127">
        <f t="shared" si="95"/>
        <v>3</v>
      </c>
      <c r="K212" s="127">
        <f t="shared" si="95"/>
        <v>3</v>
      </c>
      <c r="L212" s="127">
        <f t="shared" si="95"/>
        <v>2</v>
      </c>
      <c r="M212" s="127">
        <f t="shared" si="95"/>
        <v>0</v>
      </c>
      <c r="N212" s="127">
        <f t="shared" si="95"/>
        <v>2</v>
      </c>
      <c r="O212" s="128">
        <f t="shared" si="95"/>
        <v>1</v>
      </c>
      <c r="P212" s="129">
        <f>SUM(G212:O212)</f>
        <v>14</v>
      </c>
      <c r="Q212" s="130">
        <f t="shared" ref="Q212:Y212" si="96">IF(Q211-Q208=-1,3+Q210)+IF(Q211-Q208=0,2+Q210)+IF(Q211-Q208=1,1+Q210)+IF(Q211-Q208=2,Q210)+IF(Q211-Q208=3,IF(Q210-1&gt;0,Q210-1,0))+IF(Q211-Q208=4,IF(Q210-2&gt;0,Q210-2,0))</f>
        <v>0</v>
      </c>
      <c r="R212" s="131">
        <f t="shared" si="96"/>
        <v>0</v>
      </c>
      <c r="S212" s="131">
        <f t="shared" si="96"/>
        <v>0</v>
      </c>
      <c r="T212" s="131">
        <f t="shared" si="96"/>
        <v>0</v>
      </c>
      <c r="U212" s="131">
        <f t="shared" si="96"/>
        <v>0</v>
      </c>
      <c r="V212" s="131">
        <f t="shared" si="96"/>
        <v>0</v>
      </c>
      <c r="W212" s="131">
        <f t="shared" si="96"/>
        <v>0</v>
      </c>
      <c r="X212" s="131">
        <f t="shared" si="96"/>
        <v>0</v>
      </c>
      <c r="Y212" s="128">
        <f t="shared" si="96"/>
        <v>0</v>
      </c>
      <c r="Z212" s="129">
        <f>SUM(Q212:Y212)</f>
        <v>0</v>
      </c>
      <c r="AA212" s="132">
        <f>P212+Z212</f>
        <v>14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7">IF(G211-G208=-2,4)+IF(G211-G208=-1,3)+IF(G211-G208=0,2)+IF(G211-G208=1,1)+IF(G211-G208&gt;2,0)</f>
        <v>2</v>
      </c>
      <c r="H213" s="134">
        <f t="shared" si="97"/>
        <v>0</v>
      </c>
      <c r="I213" s="134">
        <f t="shared" si="97"/>
        <v>0</v>
      </c>
      <c r="J213" s="134">
        <f t="shared" si="97"/>
        <v>2</v>
      </c>
      <c r="K213" s="134">
        <f t="shared" si="97"/>
        <v>2</v>
      </c>
      <c r="L213" s="134">
        <f t="shared" si="97"/>
        <v>1</v>
      </c>
      <c r="M213" s="134">
        <f t="shared" si="97"/>
        <v>0</v>
      </c>
      <c r="N213" s="134">
        <f t="shared" si="97"/>
        <v>1</v>
      </c>
      <c r="O213" s="135">
        <f t="shared" si="97"/>
        <v>1</v>
      </c>
      <c r="P213" s="136">
        <f>SUM(G213:O213)</f>
        <v>9</v>
      </c>
      <c r="Q213" s="135">
        <f t="shared" ref="Q213:Y213" si="98">IF(Q211-Q208=-2,4)+IF(Q211-Q208=-1,3)+IF(Q211-Q208=0,2)+IF(Q211-Q208=1,1)+IF(Q211-Q208&gt;2,0)</f>
        <v>0</v>
      </c>
      <c r="R213" s="135">
        <f t="shared" si="98"/>
        <v>0</v>
      </c>
      <c r="S213" s="135">
        <f t="shared" si="98"/>
        <v>0</v>
      </c>
      <c r="T213" s="135">
        <f t="shared" si="98"/>
        <v>0</v>
      </c>
      <c r="U213" s="135">
        <f t="shared" si="98"/>
        <v>0</v>
      </c>
      <c r="V213" s="135">
        <f t="shared" si="98"/>
        <v>0</v>
      </c>
      <c r="W213" s="135">
        <f t="shared" si="98"/>
        <v>0</v>
      </c>
      <c r="X213" s="135">
        <f t="shared" si="98"/>
        <v>0</v>
      </c>
      <c r="Y213" s="135">
        <f t="shared" si="98"/>
        <v>0</v>
      </c>
      <c r="Z213" s="136">
        <f>SUM(Q213:Y213)</f>
        <v>0</v>
      </c>
      <c r="AA213" s="137">
        <f>P213+Z213</f>
        <v>9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0</v>
      </c>
      <c r="H214" s="24">
        <f t="shared" ref="H214:O214" si="99">H211-H208</f>
        <v>2</v>
      </c>
      <c r="I214" s="24">
        <f t="shared" si="99"/>
        <v>2</v>
      </c>
      <c r="J214" s="24">
        <f t="shared" si="99"/>
        <v>0</v>
      </c>
      <c r="K214" s="24">
        <f t="shared" si="99"/>
        <v>0</v>
      </c>
      <c r="L214" s="24">
        <f t="shared" si="99"/>
        <v>1</v>
      </c>
      <c r="M214" s="24">
        <f t="shared" si="99"/>
        <v>2</v>
      </c>
      <c r="N214" s="24">
        <f t="shared" si="99"/>
        <v>1</v>
      </c>
      <c r="O214" s="15">
        <f t="shared" si="99"/>
        <v>1</v>
      </c>
      <c r="P214" s="15"/>
      <c r="Q214" s="15">
        <f t="shared" ref="Q214:Y214" si="100">Q211-Q208</f>
        <v>-4</v>
      </c>
      <c r="R214" s="15">
        <f t="shared" si="100"/>
        <v>-4</v>
      </c>
      <c r="S214" s="15">
        <f t="shared" si="100"/>
        <v>-5</v>
      </c>
      <c r="T214" s="15">
        <f t="shared" si="100"/>
        <v>-4</v>
      </c>
      <c r="U214" s="15">
        <f t="shared" si="100"/>
        <v>-5</v>
      </c>
      <c r="V214" s="15">
        <f t="shared" si="100"/>
        <v>-3</v>
      </c>
      <c r="W214" s="15">
        <f t="shared" si="100"/>
        <v>-4</v>
      </c>
      <c r="X214" s="15">
        <f t="shared" si="100"/>
        <v>-3</v>
      </c>
      <c r="Y214" s="15">
        <f t="shared" si="100"/>
        <v>-4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9</v>
      </c>
      <c r="M217" s="249" t="s">
        <v>85</v>
      </c>
      <c r="N217" s="249"/>
      <c r="O217" s="100">
        <f>COUNTIF(G214:Y214,"=0")</f>
        <v>3</v>
      </c>
      <c r="P217" s="241" t="s">
        <v>86</v>
      </c>
      <c r="Q217" s="241"/>
      <c r="R217" s="241"/>
      <c r="S217" s="241"/>
      <c r="T217" s="241"/>
      <c r="U217" s="141">
        <f>COUNTIF(G214:Y214,"=2")</f>
        <v>3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3</v>
      </c>
      <c r="P218" s="241" t="s">
        <v>89</v>
      </c>
      <c r="Q218" s="241"/>
      <c r="R218" s="241"/>
      <c r="S218" s="241"/>
      <c r="T218" s="241"/>
      <c r="U218" s="144">
        <f>COUNTIF(G214:Y214,"&gt;=3")</f>
        <v>0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3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3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3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0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 t="str">
        <f>C17</f>
        <v>JACQUEMIN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str">
        <f>INDEX($C$11:$AC$40,MATCH(G227,$C$11:$C$40,0),27)</f>
        <v>H</v>
      </c>
      <c r="Z227" s="75" t="s">
        <v>16</v>
      </c>
      <c r="AA227" s="96">
        <f>$D$3</f>
        <v>44688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17.2</v>
      </c>
      <c r="H228" s="245"/>
      <c r="I228" s="245"/>
      <c r="J228" s="245"/>
      <c r="K228" s="1"/>
      <c r="L228" s="245">
        <f>IF(X227="H",IF($X228="Blancs",$G$3,IF($X228="Jaunes",$G$4,IF($X228="Bleus",$G$5,$G$6))),IF($X228="Blancs",$I$3,IF($X228="Jaunes",$I$4,IF($X228="Bleus",$I$5,$I$6))))</f>
        <v>124</v>
      </c>
      <c r="M228" s="245"/>
      <c r="N228" s="245"/>
      <c r="O228" s="245">
        <f>IF(X227="H",IF($X228="Blancs",$H$3,IF($X228="Jaunes",$H$4,IF($X228="Bleus",$H$5,$H$6))),IF($X228="Blancs",$J$3,IF($X228="Jaunes",$J$4,IF($X228="Bleus",$J$5,$J$6))))</f>
        <v>67.900000000000006</v>
      </c>
      <c r="P228" s="245"/>
      <c r="Q228" s="246">
        <f>ROUND((G228*(L228/113)+(O228-AA231)),0)</f>
        <v>15</v>
      </c>
      <c r="R228" s="246"/>
      <c r="S228" s="246"/>
      <c r="T228" s="246"/>
      <c r="U228" s="1"/>
      <c r="V228" s="266" t="s">
        <v>108</v>
      </c>
      <c r="W228" s="267"/>
      <c r="X228" s="187" t="str">
        <f>INDEX($C$11:$AC$40,MATCH(G227,$C$11:$C$40,0),26)</f>
        <v>Jaunes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1">H$9</f>
        <v>4</v>
      </c>
      <c r="I231" s="103">
        <f t="shared" si="101"/>
        <v>5</v>
      </c>
      <c r="J231" s="103">
        <f t="shared" si="101"/>
        <v>4</v>
      </c>
      <c r="K231" s="103">
        <f t="shared" si="101"/>
        <v>5</v>
      </c>
      <c r="L231" s="103">
        <f t="shared" si="101"/>
        <v>3</v>
      </c>
      <c r="M231" s="103">
        <f t="shared" si="101"/>
        <v>4</v>
      </c>
      <c r="N231" s="103">
        <f t="shared" si="101"/>
        <v>3</v>
      </c>
      <c r="O231" s="103">
        <f t="shared" si="101"/>
        <v>4</v>
      </c>
      <c r="P231" s="104">
        <f>SUM(G231:O231)</f>
        <v>36</v>
      </c>
      <c r="Q231" s="103">
        <f t="shared" ref="Q231:Y231" si="102">Q$9</f>
        <v>4</v>
      </c>
      <c r="R231" s="105">
        <f t="shared" si="102"/>
        <v>4</v>
      </c>
      <c r="S231" s="105">
        <f t="shared" si="102"/>
        <v>5</v>
      </c>
      <c r="T231" s="105">
        <f t="shared" si="102"/>
        <v>4</v>
      </c>
      <c r="U231" s="105">
        <f t="shared" si="102"/>
        <v>5</v>
      </c>
      <c r="V231" s="105">
        <f t="shared" si="102"/>
        <v>3</v>
      </c>
      <c r="W231" s="105">
        <f t="shared" si="102"/>
        <v>4</v>
      </c>
      <c r="X231" s="105">
        <f t="shared" si="102"/>
        <v>3</v>
      </c>
      <c r="Y231" s="106">
        <f t="shared" si="102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13</v>
      </c>
      <c r="H232" s="108">
        <f t="shared" ref="H232:O232" si="103">H$10</f>
        <v>3</v>
      </c>
      <c r="I232" s="108">
        <f t="shared" si="103"/>
        <v>11</v>
      </c>
      <c r="J232" s="108">
        <f t="shared" si="103"/>
        <v>1</v>
      </c>
      <c r="K232" s="108">
        <f t="shared" si="103"/>
        <v>5</v>
      </c>
      <c r="L232" s="108">
        <f t="shared" si="103"/>
        <v>7</v>
      </c>
      <c r="M232" s="108">
        <f t="shared" si="103"/>
        <v>17</v>
      </c>
      <c r="N232" s="108">
        <f t="shared" si="103"/>
        <v>9</v>
      </c>
      <c r="O232" s="109">
        <f t="shared" si="103"/>
        <v>15</v>
      </c>
      <c r="P232" s="110"/>
      <c r="Q232" s="111">
        <f t="shared" ref="Q232:Y232" si="104">Q$10</f>
        <v>14</v>
      </c>
      <c r="R232" s="112">
        <f t="shared" si="104"/>
        <v>4</v>
      </c>
      <c r="S232" s="112">
        <f t="shared" si="104"/>
        <v>12</v>
      </c>
      <c r="T232" s="112">
        <f t="shared" si="104"/>
        <v>2</v>
      </c>
      <c r="U232" s="112">
        <f t="shared" si="104"/>
        <v>6</v>
      </c>
      <c r="V232" s="112">
        <f t="shared" si="104"/>
        <v>8</v>
      </c>
      <c r="W232" s="112">
        <f t="shared" si="104"/>
        <v>18</v>
      </c>
      <c r="X232" s="112">
        <f t="shared" si="104"/>
        <v>10</v>
      </c>
      <c r="Y232" s="109">
        <f t="shared" si="104"/>
        <v>16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>
        <f>IF($Q228&lt;=18,IF(G232&lt;=$Q228,1,0),IF($Q228&lt;=36,IF(G232&lt;=($Q228-18),2,1),IF($Q228&lt;=54,IF(G232&lt;=($Q228-36),3,2),IF($Q228&gt;54,IF(G232&lt;=($Q228-54),4,3)))))</f>
        <v>1</v>
      </c>
      <c r="H233" s="115">
        <f t="shared" ref="H233:O233" si="105">IF($Q228&lt;=18,IF(H232&lt;=$Q228,1,0),IF($Q228&lt;=36,IF(H232&lt;=($Q228-18),2,1),IF($Q228&lt;=54,IF(H232&lt;=($Q228-36),3,2),IF($Q228&gt;54,IF(H232&lt;=($Q228-54),4,3)))))</f>
        <v>1</v>
      </c>
      <c r="I233" s="115">
        <f t="shared" si="105"/>
        <v>1</v>
      </c>
      <c r="J233" s="115">
        <f t="shared" si="105"/>
        <v>1</v>
      </c>
      <c r="K233" s="115">
        <f t="shared" si="105"/>
        <v>1</v>
      </c>
      <c r="L233" s="115">
        <f t="shared" si="105"/>
        <v>1</v>
      </c>
      <c r="M233" s="115">
        <f t="shared" si="105"/>
        <v>0</v>
      </c>
      <c r="N233" s="115">
        <f t="shared" si="105"/>
        <v>1</v>
      </c>
      <c r="O233" s="116">
        <f t="shared" si="105"/>
        <v>1</v>
      </c>
      <c r="P233" s="117">
        <f>SUM(G233:O233)</f>
        <v>8</v>
      </c>
      <c r="Q233" s="116">
        <f t="shared" ref="Q233:Y233" si="106">IF($Q228&lt;=18,IF(Q232&lt;=$Q228,1,0),IF($Q228&lt;=36,IF(Q232&lt;=($Q228-18),2,1),IF($Q228&lt;=54,IF(Q232&lt;=($Q228-36),3,2),IF($Q228&gt;54,IF(Q232&lt;=($Q228-54),4,3)))))</f>
        <v>1</v>
      </c>
      <c r="R233" s="116">
        <f t="shared" si="106"/>
        <v>1</v>
      </c>
      <c r="S233" s="116">
        <f t="shared" si="106"/>
        <v>1</v>
      </c>
      <c r="T233" s="116">
        <f t="shared" si="106"/>
        <v>1</v>
      </c>
      <c r="U233" s="116">
        <f t="shared" si="106"/>
        <v>1</v>
      </c>
      <c r="V233" s="116">
        <f t="shared" si="106"/>
        <v>1</v>
      </c>
      <c r="W233" s="116">
        <f t="shared" si="106"/>
        <v>0</v>
      </c>
      <c r="X233" s="116">
        <f t="shared" si="106"/>
        <v>1</v>
      </c>
      <c r="Y233" s="116">
        <f t="shared" si="106"/>
        <v>0</v>
      </c>
      <c r="Z233" s="118">
        <f>SUM(Q233:Y233)</f>
        <v>7</v>
      </c>
      <c r="AA233" s="119">
        <f>P233+Z233</f>
        <v>15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7">G17</f>
        <v>5</v>
      </c>
      <c r="H234" s="121">
        <f t="shared" si="107"/>
        <v>5</v>
      </c>
      <c r="I234" s="121">
        <f t="shared" si="107"/>
        <v>7</v>
      </c>
      <c r="J234" s="121">
        <f t="shared" si="107"/>
        <v>4</v>
      </c>
      <c r="K234" s="121">
        <f t="shared" si="107"/>
        <v>5</v>
      </c>
      <c r="L234" s="121">
        <f t="shared" si="107"/>
        <v>5</v>
      </c>
      <c r="M234" s="121">
        <f t="shared" si="107"/>
        <v>5</v>
      </c>
      <c r="N234" s="121">
        <f t="shared" si="107"/>
        <v>3</v>
      </c>
      <c r="O234" s="121">
        <f t="shared" si="107"/>
        <v>5</v>
      </c>
      <c r="P234" s="122">
        <f>SUM(G234:O234)</f>
        <v>44</v>
      </c>
      <c r="Q234" s="123">
        <f t="shared" ref="Q234:Y234" si="108">Q17</f>
        <v>0</v>
      </c>
      <c r="R234" s="121">
        <f t="shared" si="108"/>
        <v>0</v>
      </c>
      <c r="S234" s="121">
        <f t="shared" si="108"/>
        <v>0</v>
      </c>
      <c r="T234" s="121">
        <f t="shared" si="108"/>
        <v>0</v>
      </c>
      <c r="U234" s="121">
        <f t="shared" si="108"/>
        <v>0</v>
      </c>
      <c r="V234" s="121">
        <f t="shared" si="108"/>
        <v>0</v>
      </c>
      <c r="W234" s="121">
        <f t="shared" si="108"/>
        <v>0</v>
      </c>
      <c r="X234" s="121">
        <f t="shared" si="108"/>
        <v>0</v>
      </c>
      <c r="Y234" s="124">
        <f t="shared" si="108"/>
        <v>0</v>
      </c>
      <c r="Z234" s="122">
        <f>SUM(Q234:Y234)</f>
        <v>0</v>
      </c>
      <c r="AA234" s="125">
        <f>P234+Z234</f>
        <v>44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2</v>
      </c>
      <c r="H235" s="127">
        <f t="shared" ref="H235:O235" si="109">IF(H234-H231=-1,3+H233)+IF(H234-H231=0,2+H233)+IF(H234-H231=1,1+H233)+IF(H234-H231=2,H233)+IF(H234-H231=3,IF(H233-1&gt;0,H233-1,0))+IF(H234-H231=4,IF(H233-2&gt;0,H233-2,0))</f>
        <v>2</v>
      </c>
      <c r="I235" s="127">
        <f t="shared" si="109"/>
        <v>1</v>
      </c>
      <c r="J235" s="127">
        <f t="shared" si="109"/>
        <v>3</v>
      </c>
      <c r="K235" s="127">
        <f t="shared" si="109"/>
        <v>3</v>
      </c>
      <c r="L235" s="127">
        <f t="shared" si="109"/>
        <v>1</v>
      </c>
      <c r="M235" s="127">
        <f t="shared" si="109"/>
        <v>1</v>
      </c>
      <c r="N235" s="127">
        <f t="shared" si="109"/>
        <v>3</v>
      </c>
      <c r="O235" s="128">
        <f t="shared" si="109"/>
        <v>2</v>
      </c>
      <c r="P235" s="129">
        <f>SUM(G235:O235)</f>
        <v>18</v>
      </c>
      <c r="Q235" s="130">
        <f t="shared" ref="Q235:Y235" si="110">IF(Q234-Q231=-1,3+Q233)+IF(Q234-Q231=0,2+Q233)+IF(Q234-Q231=1,1+Q233)+IF(Q234-Q231=2,Q233)+IF(Q234-Q231=3,IF(Q233-1&gt;0,Q233-1,0))+IF(Q234-Q231=4,IF(Q233-2&gt;0,Q233-2,0))</f>
        <v>0</v>
      </c>
      <c r="R235" s="131">
        <f t="shared" si="110"/>
        <v>0</v>
      </c>
      <c r="S235" s="131">
        <f t="shared" si="110"/>
        <v>0</v>
      </c>
      <c r="T235" s="131">
        <f t="shared" si="110"/>
        <v>0</v>
      </c>
      <c r="U235" s="131">
        <f t="shared" si="110"/>
        <v>0</v>
      </c>
      <c r="V235" s="131">
        <f t="shared" si="110"/>
        <v>0</v>
      </c>
      <c r="W235" s="131">
        <f t="shared" si="110"/>
        <v>0</v>
      </c>
      <c r="X235" s="131">
        <f t="shared" si="110"/>
        <v>0</v>
      </c>
      <c r="Y235" s="128">
        <f t="shared" si="110"/>
        <v>0</v>
      </c>
      <c r="Z235" s="129">
        <f>SUM(Q235:Y235)</f>
        <v>0</v>
      </c>
      <c r="AA235" s="132">
        <f>P235+Z235</f>
        <v>18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1">IF(G234-G231=-2,4)+IF(G234-G231=-1,3)+IF(G234-G231=0,2)+IF(G234-G231=1,1)+IF(G234-G231&gt;2,0)</f>
        <v>1</v>
      </c>
      <c r="H236" s="134">
        <f t="shared" si="111"/>
        <v>1</v>
      </c>
      <c r="I236" s="134">
        <f t="shared" si="111"/>
        <v>0</v>
      </c>
      <c r="J236" s="134">
        <f t="shared" si="111"/>
        <v>2</v>
      </c>
      <c r="K236" s="134">
        <f t="shared" si="111"/>
        <v>2</v>
      </c>
      <c r="L236" s="134">
        <f t="shared" si="111"/>
        <v>0</v>
      </c>
      <c r="M236" s="134">
        <f t="shared" si="111"/>
        <v>1</v>
      </c>
      <c r="N236" s="134">
        <f t="shared" si="111"/>
        <v>2</v>
      </c>
      <c r="O236" s="135">
        <f t="shared" si="111"/>
        <v>1</v>
      </c>
      <c r="P236" s="136">
        <f>SUM(G236:O236)</f>
        <v>10</v>
      </c>
      <c r="Q236" s="135">
        <f t="shared" ref="Q236:Y236" si="112">IF(Q234-Q231=-2,4)+IF(Q234-Q231=-1,3)+IF(Q234-Q231=0,2)+IF(Q234-Q231=1,1)+IF(Q234-Q231&gt;2,0)</f>
        <v>0</v>
      </c>
      <c r="R236" s="135">
        <f t="shared" si="112"/>
        <v>0</v>
      </c>
      <c r="S236" s="135">
        <f t="shared" si="112"/>
        <v>0</v>
      </c>
      <c r="T236" s="135">
        <f t="shared" si="112"/>
        <v>0</v>
      </c>
      <c r="U236" s="135">
        <f t="shared" si="112"/>
        <v>0</v>
      </c>
      <c r="V236" s="135">
        <f t="shared" si="112"/>
        <v>0</v>
      </c>
      <c r="W236" s="135">
        <f t="shared" si="112"/>
        <v>0</v>
      </c>
      <c r="X236" s="135">
        <f t="shared" si="112"/>
        <v>0</v>
      </c>
      <c r="Y236" s="135">
        <f t="shared" si="112"/>
        <v>0</v>
      </c>
      <c r="Z236" s="136">
        <f>SUM(Q236:Y236)</f>
        <v>0</v>
      </c>
      <c r="AA236" s="137">
        <f>P236+Z236</f>
        <v>10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1</v>
      </c>
      <c r="H237" s="24">
        <f t="shared" ref="H237:O237" si="113">H234-H231</f>
        <v>1</v>
      </c>
      <c r="I237" s="24">
        <f t="shared" si="113"/>
        <v>2</v>
      </c>
      <c r="J237" s="24">
        <f t="shared" si="113"/>
        <v>0</v>
      </c>
      <c r="K237" s="24">
        <f t="shared" si="113"/>
        <v>0</v>
      </c>
      <c r="L237" s="24">
        <f t="shared" si="113"/>
        <v>2</v>
      </c>
      <c r="M237" s="24">
        <f t="shared" si="113"/>
        <v>1</v>
      </c>
      <c r="N237" s="24">
        <f t="shared" si="113"/>
        <v>0</v>
      </c>
      <c r="O237" s="15">
        <f t="shared" si="113"/>
        <v>1</v>
      </c>
      <c r="P237" s="15"/>
      <c r="Q237" s="15">
        <f t="shared" ref="Q237:Y237" si="114">Q234-Q231</f>
        <v>-4</v>
      </c>
      <c r="R237" s="15">
        <f t="shared" si="114"/>
        <v>-4</v>
      </c>
      <c r="S237" s="15">
        <f t="shared" si="114"/>
        <v>-5</v>
      </c>
      <c r="T237" s="15">
        <f t="shared" si="114"/>
        <v>-4</v>
      </c>
      <c r="U237" s="15">
        <f t="shared" si="114"/>
        <v>-5</v>
      </c>
      <c r="V237" s="15">
        <f t="shared" si="114"/>
        <v>-3</v>
      </c>
      <c r="W237" s="15">
        <f t="shared" si="114"/>
        <v>-4</v>
      </c>
      <c r="X237" s="15">
        <f t="shared" si="114"/>
        <v>-3</v>
      </c>
      <c r="Y237" s="15">
        <f t="shared" si="114"/>
        <v>-4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9</v>
      </c>
      <c r="M240" s="249" t="s">
        <v>85</v>
      </c>
      <c r="N240" s="249"/>
      <c r="O240" s="100">
        <f>COUNTIF(G237:Y237,"=0")</f>
        <v>3</v>
      </c>
      <c r="P240" s="241" t="s">
        <v>86</v>
      </c>
      <c r="Q240" s="241"/>
      <c r="R240" s="241"/>
      <c r="S240" s="241"/>
      <c r="T240" s="241"/>
      <c r="U240" s="141">
        <f>COUNTIF(G237:Y237,"=2")</f>
        <v>2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4</v>
      </c>
      <c r="P241" s="241" t="s">
        <v>89</v>
      </c>
      <c r="Q241" s="241"/>
      <c r="R241" s="241"/>
      <c r="S241" s="241"/>
      <c r="T241" s="241"/>
      <c r="U241" s="144">
        <f>COUNTIF(G237:Y237,"&gt;=3")</f>
        <v>0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3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4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2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0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 t="str">
        <f>C18</f>
        <v>LEVEQUE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str">
        <f>INDEX($C$11:$AC$40,MATCH(G250,$C$11:$C$40,0),27)</f>
        <v>H</v>
      </c>
      <c r="Z250" s="75" t="s">
        <v>16</v>
      </c>
      <c r="AA250" s="96">
        <f>$D$3</f>
        <v>44688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24.1</v>
      </c>
      <c r="H251" s="245"/>
      <c r="I251" s="245"/>
      <c r="J251" s="245"/>
      <c r="K251" s="1"/>
      <c r="L251" s="245">
        <f>IF(X250="H",IF($X251="Blancs",$G$3,IF($X251="Jaunes",$G$4,IF($X251="Bleus",$G$5,$G$6))),IF($X251="Blancs",$I$3,IF($X251="Jaunes",$I$4,IF($X251="Bleus",$I$5,$I$6))))</f>
        <v>124</v>
      </c>
      <c r="M251" s="245"/>
      <c r="N251" s="245"/>
      <c r="O251" s="245">
        <f>IF(X250="H",IF($X251="Blancs",$H$3,IF($X251="Jaunes",$H$4,IF($X251="Bleus",$H$5,$H$6))),IF($X251="Blancs",$J$3,IF($X251="Jaunes",$J$4,IF($X251="Bleus",$J$5,$J$6))))</f>
        <v>67.900000000000006</v>
      </c>
      <c r="P251" s="245"/>
      <c r="Q251" s="246">
        <f>ROUND((G251*(L251/113)+(O251-AA254)),0)</f>
        <v>22</v>
      </c>
      <c r="R251" s="246"/>
      <c r="S251" s="246"/>
      <c r="T251" s="246"/>
      <c r="U251" s="1"/>
      <c r="V251" s="266" t="s">
        <v>108</v>
      </c>
      <c r="W251" s="267"/>
      <c r="X251" s="187" t="str">
        <f>INDEX($C$11:$AC$40,MATCH(G250,$C$11:$C$40,0),26)</f>
        <v>Jaunes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5">H$9</f>
        <v>4</v>
      </c>
      <c r="I254" s="103">
        <f t="shared" si="115"/>
        <v>5</v>
      </c>
      <c r="J254" s="103">
        <f t="shared" si="115"/>
        <v>4</v>
      </c>
      <c r="K254" s="103">
        <f t="shared" si="115"/>
        <v>5</v>
      </c>
      <c r="L254" s="103">
        <f t="shared" si="115"/>
        <v>3</v>
      </c>
      <c r="M254" s="103">
        <f t="shared" si="115"/>
        <v>4</v>
      </c>
      <c r="N254" s="103">
        <f t="shared" si="115"/>
        <v>3</v>
      </c>
      <c r="O254" s="103">
        <f t="shared" si="115"/>
        <v>4</v>
      </c>
      <c r="P254" s="104">
        <f>SUM(G254:O254)</f>
        <v>36</v>
      </c>
      <c r="Q254" s="103">
        <f t="shared" ref="Q254:Y254" si="116">Q$9</f>
        <v>4</v>
      </c>
      <c r="R254" s="105">
        <f t="shared" si="116"/>
        <v>4</v>
      </c>
      <c r="S254" s="105">
        <f t="shared" si="116"/>
        <v>5</v>
      </c>
      <c r="T254" s="105">
        <f t="shared" si="116"/>
        <v>4</v>
      </c>
      <c r="U254" s="105">
        <f t="shared" si="116"/>
        <v>5</v>
      </c>
      <c r="V254" s="105">
        <f t="shared" si="116"/>
        <v>3</v>
      </c>
      <c r="W254" s="105">
        <f t="shared" si="116"/>
        <v>4</v>
      </c>
      <c r="X254" s="105">
        <f t="shared" si="116"/>
        <v>3</v>
      </c>
      <c r="Y254" s="106">
        <f t="shared" si="116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13</v>
      </c>
      <c r="H255" s="108">
        <f t="shared" ref="H255:O255" si="117">H$10</f>
        <v>3</v>
      </c>
      <c r="I255" s="108">
        <f t="shared" si="117"/>
        <v>11</v>
      </c>
      <c r="J255" s="108">
        <f t="shared" si="117"/>
        <v>1</v>
      </c>
      <c r="K255" s="108">
        <f t="shared" si="117"/>
        <v>5</v>
      </c>
      <c r="L255" s="108">
        <f t="shared" si="117"/>
        <v>7</v>
      </c>
      <c r="M255" s="108">
        <f t="shared" si="117"/>
        <v>17</v>
      </c>
      <c r="N255" s="108">
        <f t="shared" si="117"/>
        <v>9</v>
      </c>
      <c r="O255" s="109">
        <f t="shared" si="117"/>
        <v>15</v>
      </c>
      <c r="P255" s="110"/>
      <c r="Q255" s="111">
        <f t="shared" ref="Q255:Y255" si="118">Q$10</f>
        <v>14</v>
      </c>
      <c r="R255" s="112">
        <f t="shared" si="118"/>
        <v>4</v>
      </c>
      <c r="S255" s="112">
        <f t="shared" si="118"/>
        <v>12</v>
      </c>
      <c r="T255" s="112">
        <f t="shared" si="118"/>
        <v>2</v>
      </c>
      <c r="U255" s="112">
        <f t="shared" si="118"/>
        <v>6</v>
      </c>
      <c r="V255" s="112">
        <f t="shared" si="118"/>
        <v>8</v>
      </c>
      <c r="W255" s="112">
        <f t="shared" si="118"/>
        <v>18</v>
      </c>
      <c r="X255" s="112">
        <f t="shared" si="118"/>
        <v>10</v>
      </c>
      <c r="Y255" s="109">
        <f t="shared" si="118"/>
        <v>16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>
        <f>IF($Q251&lt;=18,IF(G255&lt;=$Q251,1,0),IF($Q251&lt;=36,IF(G255&lt;=($Q251-18),2,1),IF($Q251&lt;=54,IF(G255&lt;=($Q251-36),3,2),IF($Q251&gt;54,IF(G255&lt;=($Q251-54),4,3)))))</f>
        <v>1</v>
      </c>
      <c r="H256" s="115">
        <f t="shared" ref="H256:O256" si="119">IF($Q251&lt;=18,IF(H255&lt;=$Q251,1,0),IF($Q251&lt;=36,IF(H255&lt;=($Q251-18),2,1),IF($Q251&lt;=54,IF(H255&lt;=($Q251-36),3,2),IF($Q251&gt;54,IF(H255&lt;=($Q251-54),4,3)))))</f>
        <v>2</v>
      </c>
      <c r="I256" s="115">
        <f t="shared" si="119"/>
        <v>1</v>
      </c>
      <c r="J256" s="115">
        <f t="shared" si="119"/>
        <v>2</v>
      </c>
      <c r="K256" s="115">
        <f t="shared" si="119"/>
        <v>1</v>
      </c>
      <c r="L256" s="115">
        <f t="shared" si="119"/>
        <v>1</v>
      </c>
      <c r="M256" s="115">
        <f t="shared" si="119"/>
        <v>1</v>
      </c>
      <c r="N256" s="115">
        <f t="shared" si="119"/>
        <v>1</v>
      </c>
      <c r="O256" s="116">
        <f t="shared" si="119"/>
        <v>1</v>
      </c>
      <c r="P256" s="117">
        <f>SUM(G256:O256)</f>
        <v>11</v>
      </c>
      <c r="Q256" s="116">
        <f t="shared" ref="Q256:Y256" si="120">IF($Q251&lt;=18,IF(Q255&lt;=$Q251,1,0),IF($Q251&lt;=36,IF(Q255&lt;=($Q251-18),2,1),IF($Q251&lt;=54,IF(Q255&lt;=($Q251-36),3,2),IF($Q251&gt;54,IF(Q255&lt;=($Q251-54),4,3)))))</f>
        <v>1</v>
      </c>
      <c r="R256" s="116">
        <f t="shared" si="120"/>
        <v>2</v>
      </c>
      <c r="S256" s="116">
        <f t="shared" si="120"/>
        <v>1</v>
      </c>
      <c r="T256" s="116">
        <f t="shared" si="120"/>
        <v>2</v>
      </c>
      <c r="U256" s="116">
        <f t="shared" si="120"/>
        <v>1</v>
      </c>
      <c r="V256" s="116">
        <f t="shared" si="120"/>
        <v>1</v>
      </c>
      <c r="W256" s="116">
        <f t="shared" si="120"/>
        <v>1</v>
      </c>
      <c r="X256" s="116">
        <f t="shared" si="120"/>
        <v>1</v>
      </c>
      <c r="Y256" s="116">
        <f t="shared" si="120"/>
        <v>1</v>
      </c>
      <c r="Z256" s="118">
        <f>SUM(Q256:Y256)</f>
        <v>11</v>
      </c>
      <c r="AA256" s="119">
        <f>P256+Z256</f>
        <v>22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1">G18</f>
        <v>5</v>
      </c>
      <c r="H257" s="121">
        <f t="shared" si="121"/>
        <v>7</v>
      </c>
      <c r="I257" s="121">
        <f t="shared" si="121"/>
        <v>7</v>
      </c>
      <c r="J257" s="121">
        <f t="shared" si="121"/>
        <v>6</v>
      </c>
      <c r="K257" s="121">
        <f t="shared" si="121"/>
        <v>7</v>
      </c>
      <c r="L257" s="121">
        <f t="shared" si="121"/>
        <v>4</v>
      </c>
      <c r="M257" s="121">
        <f t="shared" si="121"/>
        <v>7</v>
      </c>
      <c r="N257" s="121">
        <f t="shared" si="121"/>
        <v>10</v>
      </c>
      <c r="O257" s="121">
        <f t="shared" si="121"/>
        <v>6</v>
      </c>
      <c r="P257" s="122">
        <f>SUM(G257:O257)</f>
        <v>59</v>
      </c>
      <c r="Q257" s="123">
        <f t="shared" ref="Q257:Y257" si="122">Q18</f>
        <v>0</v>
      </c>
      <c r="R257" s="121">
        <f t="shared" si="122"/>
        <v>0</v>
      </c>
      <c r="S257" s="121">
        <f t="shared" si="122"/>
        <v>0</v>
      </c>
      <c r="T257" s="121">
        <f t="shared" si="122"/>
        <v>0</v>
      </c>
      <c r="U257" s="121">
        <f t="shared" si="122"/>
        <v>0</v>
      </c>
      <c r="V257" s="121">
        <f t="shared" si="122"/>
        <v>0</v>
      </c>
      <c r="W257" s="121">
        <f t="shared" si="122"/>
        <v>0</v>
      </c>
      <c r="X257" s="121">
        <f t="shared" si="122"/>
        <v>0</v>
      </c>
      <c r="Y257" s="124">
        <f t="shared" si="122"/>
        <v>0</v>
      </c>
      <c r="Z257" s="122">
        <f>SUM(Q257:Y257)</f>
        <v>0</v>
      </c>
      <c r="AA257" s="125">
        <f>P257+Z257</f>
        <v>59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2</v>
      </c>
      <c r="H258" s="127">
        <f t="shared" ref="H258:O258" si="123">IF(H257-H254=-1,3+H256)+IF(H257-H254=0,2+H256)+IF(H257-H254=1,1+H256)+IF(H257-H254=2,H256)+IF(H257-H254=3,IF(H256-1&gt;0,H256-1,0))+IF(H257-H254=4,IF(H256-2&gt;0,H256-2,0))</f>
        <v>1</v>
      </c>
      <c r="I258" s="127">
        <f t="shared" si="123"/>
        <v>1</v>
      </c>
      <c r="J258" s="127">
        <f t="shared" si="123"/>
        <v>2</v>
      </c>
      <c r="K258" s="127">
        <f t="shared" si="123"/>
        <v>1</v>
      </c>
      <c r="L258" s="127">
        <f t="shared" si="123"/>
        <v>2</v>
      </c>
      <c r="M258" s="127">
        <f t="shared" si="123"/>
        <v>0</v>
      </c>
      <c r="N258" s="127">
        <f t="shared" si="123"/>
        <v>0</v>
      </c>
      <c r="O258" s="128">
        <f t="shared" si="123"/>
        <v>1</v>
      </c>
      <c r="P258" s="129">
        <f>SUM(G258:O258)</f>
        <v>10</v>
      </c>
      <c r="Q258" s="130">
        <f t="shared" ref="Q258:Y258" si="124">IF(Q257-Q254=-1,3+Q256)+IF(Q257-Q254=0,2+Q256)+IF(Q257-Q254=1,1+Q256)+IF(Q257-Q254=2,Q256)+IF(Q257-Q254=3,IF(Q256-1&gt;0,Q256-1,0))+IF(Q257-Q254=4,IF(Q256-2&gt;0,Q256-2,0))</f>
        <v>0</v>
      </c>
      <c r="R258" s="131">
        <f t="shared" si="124"/>
        <v>0</v>
      </c>
      <c r="S258" s="131">
        <f t="shared" si="124"/>
        <v>0</v>
      </c>
      <c r="T258" s="131">
        <f t="shared" si="124"/>
        <v>0</v>
      </c>
      <c r="U258" s="131">
        <f t="shared" si="124"/>
        <v>0</v>
      </c>
      <c r="V258" s="131">
        <f t="shared" si="124"/>
        <v>0</v>
      </c>
      <c r="W258" s="131">
        <f t="shared" si="124"/>
        <v>0</v>
      </c>
      <c r="X258" s="131">
        <f t="shared" si="124"/>
        <v>0</v>
      </c>
      <c r="Y258" s="128">
        <f t="shared" si="124"/>
        <v>0</v>
      </c>
      <c r="Z258" s="129">
        <f>SUM(Q258:Y258)</f>
        <v>0</v>
      </c>
      <c r="AA258" s="132">
        <f>P258+Z258</f>
        <v>10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5">IF(G257-G254=-2,4)+IF(G257-G254=-1,3)+IF(G257-G254=0,2)+IF(G257-G254=1,1)+IF(G257-G254&gt;2,0)</f>
        <v>1</v>
      </c>
      <c r="H259" s="134">
        <f t="shared" si="125"/>
        <v>0</v>
      </c>
      <c r="I259" s="134">
        <f t="shared" si="125"/>
        <v>0</v>
      </c>
      <c r="J259" s="134">
        <f t="shared" si="125"/>
        <v>0</v>
      </c>
      <c r="K259" s="134">
        <f t="shared" si="125"/>
        <v>0</v>
      </c>
      <c r="L259" s="134">
        <f t="shared" si="125"/>
        <v>1</v>
      </c>
      <c r="M259" s="134">
        <f t="shared" si="125"/>
        <v>0</v>
      </c>
      <c r="N259" s="134">
        <f t="shared" si="125"/>
        <v>0</v>
      </c>
      <c r="O259" s="135">
        <f t="shared" si="125"/>
        <v>0</v>
      </c>
      <c r="P259" s="136">
        <f>SUM(G259:O259)</f>
        <v>2</v>
      </c>
      <c r="Q259" s="135">
        <f t="shared" ref="Q259:Y259" si="126">IF(Q257-Q254=-2,4)+IF(Q257-Q254=-1,3)+IF(Q257-Q254=0,2)+IF(Q257-Q254=1,1)+IF(Q257-Q254&gt;2,0)</f>
        <v>0</v>
      </c>
      <c r="R259" s="135">
        <f t="shared" si="126"/>
        <v>0</v>
      </c>
      <c r="S259" s="135">
        <f t="shared" si="126"/>
        <v>0</v>
      </c>
      <c r="T259" s="135">
        <f t="shared" si="126"/>
        <v>0</v>
      </c>
      <c r="U259" s="135">
        <f t="shared" si="126"/>
        <v>0</v>
      </c>
      <c r="V259" s="135">
        <f t="shared" si="126"/>
        <v>0</v>
      </c>
      <c r="W259" s="135">
        <f t="shared" si="126"/>
        <v>0</v>
      </c>
      <c r="X259" s="135">
        <f t="shared" si="126"/>
        <v>0</v>
      </c>
      <c r="Y259" s="135">
        <f t="shared" si="126"/>
        <v>0</v>
      </c>
      <c r="Z259" s="136">
        <f>SUM(Q259:Y259)</f>
        <v>0</v>
      </c>
      <c r="AA259" s="137">
        <f>P259+Z259</f>
        <v>2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1</v>
      </c>
      <c r="H260" s="24">
        <f t="shared" ref="H260:O260" si="127">H257-H254</f>
        <v>3</v>
      </c>
      <c r="I260" s="24">
        <f t="shared" si="127"/>
        <v>2</v>
      </c>
      <c r="J260" s="24">
        <f t="shared" si="127"/>
        <v>2</v>
      </c>
      <c r="K260" s="24">
        <f t="shared" si="127"/>
        <v>2</v>
      </c>
      <c r="L260" s="24">
        <f t="shared" si="127"/>
        <v>1</v>
      </c>
      <c r="M260" s="24">
        <f t="shared" si="127"/>
        <v>3</v>
      </c>
      <c r="N260" s="24">
        <f t="shared" si="127"/>
        <v>7</v>
      </c>
      <c r="O260" s="15">
        <f t="shared" si="127"/>
        <v>2</v>
      </c>
      <c r="P260" s="15"/>
      <c r="Q260" s="15">
        <f t="shared" ref="Q260:Y260" si="128">Q257-Q254</f>
        <v>-4</v>
      </c>
      <c r="R260" s="15">
        <f t="shared" si="128"/>
        <v>-4</v>
      </c>
      <c r="S260" s="15">
        <f t="shared" si="128"/>
        <v>-5</v>
      </c>
      <c r="T260" s="15">
        <f t="shared" si="128"/>
        <v>-4</v>
      </c>
      <c r="U260" s="15">
        <f t="shared" si="128"/>
        <v>-5</v>
      </c>
      <c r="V260" s="15">
        <f t="shared" si="128"/>
        <v>-3</v>
      </c>
      <c r="W260" s="15">
        <f t="shared" si="128"/>
        <v>-4</v>
      </c>
      <c r="X260" s="15">
        <f t="shared" si="128"/>
        <v>-3</v>
      </c>
      <c r="Y260" s="15">
        <f t="shared" si="128"/>
        <v>-4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9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4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2</v>
      </c>
      <c r="P264" s="241" t="s">
        <v>89</v>
      </c>
      <c r="Q264" s="241"/>
      <c r="R264" s="241"/>
      <c r="S264" s="241"/>
      <c r="T264" s="241"/>
      <c r="U264" s="144">
        <f>COUNTIF(G260:Y260,"&gt;=3")</f>
        <v>3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2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4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3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 t="str">
        <f>C19</f>
        <v>MAITRE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str">
        <f>INDEX($C$11:$AC$40,MATCH(G273,$C$11:$C$40,0),27)</f>
        <v>H</v>
      </c>
      <c r="Z273" s="75" t="s">
        <v>16</v>
      </c>
      <c r="AA273" s="96">
        <f>$D$3</f>
        <v>44688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23.8</v>
      </c>
      <c r="H274" s="245"/>
      <c r="I274" s="245"/>
      <c r="J274" s="245"/>
      <c r="K274" s="1"/>
      <c r="L274" s="245">
        <f>IF(X273="H",IF($X274="Blancs",$G$3,IF($X274="Jaunes",$G$4,IF($X274="Bleus",$G$5,$G$6))),IF($X274="Blancs",$I$3,IF($X274="Jaunes",$I$4,IF($X274="Bleus",$I$5,$I$6))))</f>
        <v>124</v>
      </c>
      <c r="M274" s="245"/>
      <c r="N274" s="245"/>
      <c r="O274" s="245">
        <f>IF(X273="H",IF($X274="Blancs",$H$3,IF($X274="Jaunes",$H$4,IF($X274="Bleus",$H$5,$H$6))),IF($X274="Blancs",$J$3,IF($X274="Jaunes",$J$4,IF($X274="Bleus",$J$5,$J$6))))</f>
        <v>67.900000000000006</v>
      </c>
      <c r="P274" s="245"/>
      <c r="Q274" s="246">
        <f>ROUND((G274*(L274/113)+(O274-AA277)),0)</f>
        <v>22</v>
      </c>
      <c r="R274" s="246"/>
      <c r="S274" s="246"/>
      <c r="T274" s="246"/>
      <c r="U274" s="1"/>
      <c r="V274" s="266" t="s">
        <v>108</v>
      </c>
      <c r="W274" s="267"/>
      <c r="X274" s="187" t="str">
        <f>INDEX($C$11:$AC$40,MATCH(G273,$C$11:$C$40,0),26)</f>
        <v>Jaunes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9">H$9</f>
        <v>4</v>
      </c>
      <c r="I277" s="103">
        <f t="shared" si="129"/>
        <v>5</v>
      </c>
      <c r="J277" s="103">
        <f t="shared" si="129"/>
        <v>4</v>
      </c>
      <c r="K277" s="103">
        <f t="shared" si="129"/>
        <v>5</v>
      </c>
      <c r="L277" s="103">
        <f t="shared" si="129"/>
        <v>3</v>
      </c>
      <c r="M277" s="103">
        <f t="shared" si="129"/>
        <v>4</v>
      </c>
      <c r="N277" s="103">
        <f t="shared" si="129"/>
        <v>3</v>
      </c>
      <c r="O277" s="103">
        <f t="shared" si="129"/>
        <v>4</v>
      </c>
      <c r="P277" s="104">
        <f>SUM(G277:O277)</f>
        <v>36</v>
      </c>
      <c r="Q277" s="103">
        <f t="shared" ref="Q277:Y277" si="130">Q$9</f>
        <v>4</v>
      </c>
      <c r="R277" s="105">
        <f t="shared" si="130"/>
        <v>4</v>
      </c>
      <c r="S277" s="105">
        <f t="shared" si="130"/>
        <v>5</v>
      </c>
      <c r="T277" s="105">
        <f t="shared" si="130"/>
        <v>4</v>
      </c>
      <c r="U277" s="105">
        <f t="shared" si="130"/>
        <v>5</v>
      </c>
      <c r="V277" s="105">
        <f t="shared" si="130"/>
        <v>3</v>
      </c>
      <c r="W277" s="105">
        <f t="shared" si="130"/>
        <v>4</v>
      </c>
      <c r="X277" s="105">
        <f t="shared" si="130"/>
        <v>3</v>
      </c>
      <c r="Y277" s="106">
        <f t="shared" si="130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13</v>
      </c>
      <c r="H278" s="108">
        <f t="shared" ref="H278:O278" si="131">H$10</f>
        <v>3</v>
      </c>
      <c r="I278" s="108">
        <f t="shared" si="131"/>
        <v>11</v>
      </c>
      <c r="J278" s="108">
        <f t="shared" si="131"/>
        <v>1</v>
      </c>
      <c r="K278" s="108">
        <f t="shared" si="131"/>
        <v>5</v>
      </c>
      <c r="L278" s="108">
        <f t="shared" si="131"/>
        <v>7</v>
      </c>
      <c r="M278" s="108">
        <f t="shared" si="131"/>
        <v>17</v>
      </c>
      <c r="N278" s="108">
        <f t="shared" si="131"/>
        <v>9</v>
      </c>
      <c r="O278" s="109">
        <f t="shared" si="131"/>
        <v>15</v>
      </c>
      <c r="P278" s="110"/>
      <c r="Q278" s="111">
        <f t="shared" ref="Q278:Y278" si="132">Q$10</f>
        <v>14</v>
      </c>
      <c r="R278" s="112">
        <f t="shared" si="132"/>
        <v>4</v>
      </c>
      <c r="S278" s="112">
        <f t="shared" si="132"/>
        <v>12</v>
      </c>
      <c r="T278" s="112">
        <f t="shared" si="132"/>
        <v>2</v>
      </c>
      <c r="U278" s="112">
        <f t="shared" si="132"/>
        <v>6</v>
      </c>
      <c r="V278" s="112">
        <f t="shared" si="132"/>
        <v>8</v>
      </c>
      <c r="W278" s="112">
        <f t="shared" si="132"/>
        <v>18</v>
      </c>
      <c r="X278" s="112">
        <f t="shared" si="132"/>
        <v>10</v>
      </c>
      <c r="Y278" s="109">
        <f t="shared" si="132"/>
        <v>16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>
        <f>IF($Q274&lt;=18,IF(G278&lt;=$Q274,1,0),IF($Q274&lt;=36,IF(G278&lt;=($Q274-18),2,1),IF($Q274&lt;=54,IF(G278&lt;=($Q274-36),3,2),IF($Q274&gt;54,IF(G278&lt;=($Q274-54),4,3)))))</f>
        <v>1</v>
      </c>
      <c r="H279" s="115">
        <f t="shared" ref="H279:O279" si="133">IF($Q274&lt;=18,IF(H278&lt;=$Q274,1,0),IF($Q274&lt;=36,IF(H278&lt;=($Q274-18),2,1),IF($Q274&lt;=54,IF(H278&lt;=($Q274-36),3,2),IF($Q274&gt;54,IF(H278&lt;=($Q274-54),4,3)))))</f>
        <v>2</v>
      </c>
      <c r="I279" s="115">
        <f t="shared" si="133"/>
        <v>1</v>
      </c>
      <c r="J279" s="115">
        <f t="shared" si="133"/>
        <v>2</v>
      </c>
      <c r="K279" s="115">
        <f t="shared" si="133"/>
        <v>1</v>
      </c>
      <c r="L279" s="115">
        <f t="shared" si="133"/>
        <v>1</v>
      </c>
      <c r="M279" s="115">
        <f t="shared" si="133"/>
        <v>1</v>
      </c>
      <c r="N279" s="115">
        <f t="shared" si="133"/>
        <v>1</v>
      </c>
      <c r="O279" s="116">
        <f t="shared" si="133"/>
        <v>1</v>
      </c>
      <c r="P279" s="117">
        <f>SUM(G279:O279)</f>
        <v>11</v>
      </c>
      <c r="Q279" s="116">
        <f t="shared" ref="Q279:Y279" si="134">IF($Q274&lt;=18,IF(Q278&lt;=$Q274,1,0),IF($Q274&lt;=36,IF(Q278&lt;=($Q274-18),2,1),IF($Q274&lt;=54,IF(Q278&lt;=($Q274-36),3,2),IF($Q274&gt;54,IF(Q278&lt;=($Q274-54),4,3)))))</f>
        <v>1</v>
      </c>
      <c r="R279" s="116">
        <f t="shared" si="134"/>
        <v>2</v>
      </c>
      <c r="S279" s="116">
        <f t="shared" si="134"/>
        <v>1</v>
      </c>
      <c r="T279" s="116">
        <f t="shared" si="134"/>
        <v>2</v>
      </c>
      <c r="U279" s="116">
        <f t="shared" si="134"/>
        <v>1</v>
      </c>
      <c r="V279" s="116">
        <f t="shared" si="134"/>
        <v>1</v>
      </c>
      <c r="W279" s="116">
        <f t="shared" si="134"/>
        <v>1</v>
      </c>
      <c r="X279" s="116">
        <f t="shared" si="134"/>
        <v>1</v>
      </c>
      <c r="Y279" s="116">
        <f t="shared" si="134"/>
        <v>1</v>
      </c>
      <c r="Z279" s="118">
        <f>SUM(Q279:Y279)</f>
        <v>11</v>
      </c>
      <c r="AA279" s="119">
        <f>P279+Z279</f>
        <v>22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5">G19</f>
        <v>5</v>
      </c>
      <c r="H280" s="121">
        <f t="shared" si="135"/>
        <v>10</v>
      </c>
      <c r="I280" s="121">
        <f t="shared" si="135"/>
        <v>6</v>
      </c>
      <c r="J280" s="121">
        <f t="shared" si="135"/>
        <v>8</v>
      </c>
      <c r="K280" s="121">
        <f t="shared" si="135"/>
        <v>8</v>
      </c>
      <c r="L280" s="121">
        <f t="shared" si="135"/>
        <v>3</v>
      </c>
      <c r="M280" s="121">
        <f t="shared" si="135"/>
        <v>5</v>
      </c>
      <c r="N280" s="121">
        <f t="shared" si="135"/>
        <v>3</v>
      </c>
      <c r="O280" s="121">
        <f t="shared" si="135"/>
        <v>7</v>
      </c>
      <c r="P280" s="122">
        <f>SUM(G280:O280)</f>
        <v>55</v>
      </c>
      <c r="Q280" s="123">
        <f t="shared" ref="Q280:Y280" si="136">Q19</f>
        <v>0</v>
      </c>
      <c r="R280" s="121">
        <f t="shared" si="136"/>
        <v>0</v>
      </c>
      <c r="S280" s="121">
        <f t="shared" si="136"/>
        <v>0</v>
      </c>
      <c r="T280" s="121">
        <f t="shared" si="136"/>
        <v>0</v>
      </c>
      <c r="U280" s="121">
        <f t="shared" si="136"/>
        <v>0</v>
      </c>
      <c r="V280" s="121">
        <f t="shared" si="136"/>
        <v>0</v>
      </c>
      <c r="W280" s="121">
        <f t="shared" si="136"/>
        <v>0</v>
      </c>
      <c r="X280" s="121">
        <f t="shared" si="136"/>
        <v>0</v>
      </c>
      <c r="Y280" s="124">
        <f t="shared" si="136"/>
        <v>0</v>
      </c>
      <c r="Z280" s="122">
        <f>SUM(Q280:Y280)</f>
        <v>0</v>
      </c>
      <c r="AA280" s="125">
        <f>P280+Z280</f>
        <v>55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2</v>
      </c>
      <c r="H281" s="127">
        <f t="shared" ref="H281:O281" si="137">IF(H280-H277=-1,3+H279)+IF(H280-H277=0,2+H279)+IF(H280-H277=1,1+H279)+IF(H280-H277=2,H279)+IF(H280-H277=3,IF(H279-1&gt;0,H279-1,0))+IF(H280-H277=4,IF(H279-2&gt;0,H279-2,0))</f>
        <v>0</v>
      </c>
      <c r="I281" s="127">
        <f t="shared" si="137"/>
        <v>2</v>
      </c>
      <c r="J281" s="127">
        <f t="shared" si="137"/>
        <v>0</v>
      </c>
      <c r="K281" s="127">
        <f t="shared" si="137"/>
        <v>0</v>
      </c>
      <c r="L281" s="127">
        <f t="shared" si="137"/>
        <v>3</v>
      </c>
      <c r="M281" s="127">
        <f t="shared" si="137"/>
        <v>2</v>
      </c>
      <c r="N281" s="127">
        <f t="shared" si="137"/>
        <v>3</v>
      </c>
      <c r="O281" s="128">
        <f t="shared" si="137"/>
        <v>0</v>
      </c>
      <c r="P281" s="129">
        <f>SUM(G281:O281)</f>
        <v>12</v>
      </c>
      <c r="Q281" s="130">
        <f t="shared" ref="Q281:Y281" si="138">IF(Q280-Q277=-1,3+Q279)+IF(Q280-Q277=0,2+Q279)+IF(Q280-Q277=1,1+Q279)+IF(Q280-Q277=2,Q279)+IF(Q280-Q277=3,IF(Q279-1&gt;0,Q279-1,0))+IF(Q280-Q277=4,IF(Q279-2&gt;0,Q279-2,0))</f>
        <v>0</v>
      </c>
      <c r="R281" s="131">
        <f t="shared" si="138"/>
        <v>0</v>
      </c>
      <c r="S281" s="131">
        <f t="shared" si="138"/>
        <v>0</v>
      </c>
      <c r="T281" s="131">
        <f t="shared" si="138"/>
        <v>0</v>
      </c>
      <c r="U281" s="131">
        <f t="shared" si="138"/>
        <v>0</v>
      </c>
      <c r="V281" s="131">
        <f t="shared" si="138"/>
        <v>0</v>
      </c>
      <c r="W281" s="131">
        <f t="shared" si="138"/>
        <v>0</v>
      </c>
      <c r="X281" s="131">
        <f t="shared" si="138"/>
        <v>0</v>
      </c>
      <c r="Y281" s="128">
        <f t="shared" si="138"/>
        <v>0</v>
      </c>
      <c r="Z281" s="129">
        <f>SUM(Q281:Y281)</f>
        <v>0</v>
      </c>
      <c r="AA281" s="132">
        <f>P281+Z281</f>
        <v>12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9">IF(G280-G277=-2,4)+IF(G280-G277=-1,3)+IF(G280-G277=0,2)+IF(G280-G277=1,1)+IF(G280-G277&gt;2,0)</f>
        <v>1</v>
      </c>
      <c r="H282" s="134">
        <f t="shared" si="139"/>
        <v>0</v>
      </c>
      <c r="I282" s="134">
        <f t="shared" si="139"/>
        <v>1</v>
      </c>
      <c r="J282" s="134">
        <f t="shared" si="139"/>
        <v>0</v>
      </c>
      <c r="K282" s="134">
        <f t="shared" si="139"/>
        <v>0</v>
      </c>
      <c r="L282" s="134">
        <f t="shared" si="139"/>
        <v>2</v>
      </c>
      <c r="M282" s="134">
        <f t="shared" si="139"/>
        <v>1</v>
      </c>
      <c r="N282" s="134">
        <f t="shared" si="139"/>
        <v>2</v>
      </c>
      <c r="O282" s="135">
        <f t="shared" si="139"/>
        <v>0</v>
      </c>
      <c r="P282" s="136">
        <f>SUM(G282:O282)</f>
        <v>7</v>
      </c>
      <c r="Q282" s="135">
        <f t="shared" ref="Q282:Y282" si="140">IF(Q280-Q277=-2,4)+IF(Q280-Q277=-1,3)+IF(Q280-Q277=0,2)+IF(Q280-Q277=1,1)+IF(Q280-Q277&gt;2,0)</f>
        <v>0</v>
      </c>
      <c r="R282" s="135">
        <f t="shared" si="140"/>
        <v>0</v>
      </c>
      <c r="S282" s="135">
        <f t="shared" si="140"/>
        <v>0</v>
      </c>
      <c r="T282" s="135">
        <f t="shared" si="140"/>
        <v>0</v>
      </c>
      <c r="U282" s="135">
        <f t="shared" si="140"/>
        <v>0</v>
      </c>
      <c r="V282" s="135">
        <f t="shared" si="140"/>
        <v>0</v>
      </c>
      <c r="W282" s="135">
        <f t="shared" si="140"/>
        <v>0</v>
      </c>
      <c r="X282" s="135">
        <f t="shared" si="140"/>
        <v>0</v>
      </c>
      <c r="Y282" s="135">
        <f t="shared" si="140"/>
        <v>0</v>
      </c>
      <c r="Z282" s="136">
        <f>SUM(Q282:Y282)</f>
        <v>0</v>
      </c>
      <c r="AA282" s="137">
        <f>P282+Z282</f>
        <v>7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1</v>
      </c>
      <c r="H283" s="24">
        <f t="shared" ref="H283:O283" si="141">H280-H277</f>
        <v>6</v>
      </c>
      <c r="I283" s="24">
        <f t="shared" si="141"/>
        <v>1</v>
      </c>
      <c r="J283" s="24">
        <f t="shared" si="141"/>
        <v>4</v>
      </c>
      <c r="K283" s="24">
        <f t="shared" si="141"/>
        <v>3</v>
      </c>
      <c r="L283" s="24">
        <f t="shared" si="141"/>
        <v>0</v>
      </c>
      <c r="M283" s="24">
        <f t="shared" si="141"/>
        <v>1</v>
      </c>
      <c r="N283" s="24">
        <f t="shared" si="141"/>
        <v>0</v>
      </c>
      <c r="O283" s="15">
        <f t="shared" si="141"/>
        <v>3</v>
      </c>
      <c r="P283" s="15"/>
      <c r="Q283" s="15">
        <f t="shared" ref="Q283:Y283" si="142">Q280-Q277</f>
        <v>-4</v>
      </c>
      <c r="R283" s="15">
        <f t="shared" si="142"/>
        <v>-4</v>
      </c>
      <c r="S283" s="15">
        <f t="shared" si="142"/>
        <v>-5</v>
      </c>
      <c r="T283" s="15">
        <f t="shared" si="142"/>
        <v>-4</v>
      </c>
      <c r="U283" s="15">
        <f t="shared" si="142"/>
        <v>-5</v>
      </c>
      <c r="V283" s="15">
        <f t="shared" si="142"/>
        <v>-3</v>
      </c>
      <c r="W283" s="15">
        <f t="shared" si="142"/>
        <v>-4</v>
      </c>
      <c r="X283" s="15">
        <f t="shared" si="142"/>
        <v>-3</v>
      </c>
      <c r="Y283" s="15">
        <f t="shared" si="142"/>
        <v>-4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9</v>
      </c>
      <c r="M286" s="249" t="s">
        <v>85</v>
      </c>
      <c r="N286" s="249"/>
      <c r="O286" s="100">
        <f>COUNTIF(G283:Y283,"=0")</f>
        <v>2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3</v>
      </c>
      <c r="P287" s="241" t="s">
        <v>89</v>
      </c>
      <c r="Q287" s="241"/>
      <c r="R287" s="241"/>
      <c r="S287" s="241"/>
      <c r="T287" s="241"/>
      <c r="U287" s="144">
        <f>COUNTIF(G283:Y283,"&gt;=3")</f>
        <v>4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2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3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4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 t="str">
        <f>C20</f>
        <v>MORVAN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str">
        <f>INDEX($C$11:$AC$40,MATCH(G296,$C$11:$C$40,0),27)</f>
        <v>H</v>
      </c>
      <c r="Z296" s="75" t="s">
        <v>16</v>
      </c>
      <c r="AA296" s="96">
        <f>$D$3</f>
        <v>44688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54</v>
      </c>
      <c r="H297" s="245"/>
      <c r="I297" s="245"/>
      <c r="J297" s="245"/>
      <c r="K297" s="1"/>
      <c r="L297" s="245">
        <f>IF(X296="H",IF($X297="Blancs",$G$3,IF($X297="Jaunes",$G$4,IF($X297="Bleus",$G$5,$G$6))),IF($X297="Blancs",$I$3,IF($X297="Jaunes",$I$4,IF($X297="Bleus",$I$5,$I$6))))</f>
        <v>124</v>
      </c>
      <c r="M297" s="245"/>
      <c r="N297" s="245"/>
      <c r="O297" s="245">
        <f>IF(X296="H",IF($X297="Blancs",$H$3,IF($X297="Jaunes",$H$4,IF($X297="Bleus",$H$5,$H$6))),IF($X297="Blancs",$J$3,IF($X297="Jaunes",$J$4,IF($X297="Bleus",$J$5,$J$6))))</f>
        <v>67.900000000000006</v>
      </c>
      <c r="P297" s="245"/>
      <c r="Q297" s="246">
        <f>ROUND((G297*(L297/113)+(O297-AA300)),0)</f>
        <v>55</v>
      </c>
      <c r="R297" s="246"/>
      <c r="S297" s="246"/>
      <c r="T297" s="246"/>
      <c r="U297" s="1"/>
      <c r="V297" s="266" t="s">
        <v>108</v>
      </c>
      <c r="W297" s="267"/>
      <c r="X297" s="187" t="str">
        <f>INDEX($C$11:$AC$40,MATCH(G296,$C$11:$C$40,0),26)</f>
        <v>Jaunes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3">H$9</f>
        <v>4</v>
      </c>
      <c r="I300" s="103">
        <f t="shared" si="143"/>
        <v>5</v>
      </c>
      <c r="J300" s="103">
        <f t="shared" si="143"/>
        <v>4</v>
      </c>
      <c r="K300" s="103">
        <f t="shared" si="143"/>
        <v>5</v>
      </c>
      <c r="L300" s="103">
        <f t="shared" si="143"/>
        <v>3</v>
      </c>
      <c r="M300" s="103">
        <f t="shared" si="143"/>
        <v>4</v>
      </c>
      <c r="N300" s="103">
        <f t="shared" si="143"/>
        <v>3</v>
      </c>
      <c r="O300" s="103">
        <f t="shared" si="143"/>
        <v>4</v>
      </c>
      <c r="P300" s="104">
        <f>SUM(G300:O300)</f>
        <v>36</v>
      </c>
      <c r="Q300" s="103">
        <f t="shared" ref="Q300:Y300" si="144">Q$9</f>
        <v>4</v>
      </c>
      <c r="R300" s="105">
        <f t="shared" si="144"/>
        <v>4</v>
      </c>
      <c r="S300" s="105">
        <f t="shared" si="144"/>
        <v>5</v>
      </c>
      <c r="T300" s="105">
        <f t="shared" si="144"/>
        <v>4</v>
      </c>
      <c r="U300" s="105">
        <f t="shared" si="144"/>
        <v>5</v>
      </c>
      <c r="V300" s="105">
        <f t="shared" si="144"/>
        <v>3</v>
      </c>
      <c r="W300" s="105">
        <f t="shared" si="144"/>
        <v>4</v>
      </c>
      <c r="X300" s="105">
        <f t="shared" si="144"/>
        <v>3</v>
      </c>
      <c r="Y300" s="106">
        <f t="shared" si="144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13</v>
      </c>
      <c r="H301" s="108">
        <f t="shared" ref="H301:O301" si="145">H$10</f>
        <v>3</v>
      </c>
      <c r="I301" s="108">
        <f t="shared" si="145"/>
        <v>11</v>
      </c>
      <c r="J301" s="108">
        <f t="shared" si="145"/>
        <v>1</v>
      </c>
      <c r="K301" s="108">
        <f t="shared" si="145"/>
        <v>5</v>
      </c>
      <c r="L301" s="108">
        <f t="shared" si="145"/>
        <v>7</v>
      </c>
      <c r="M301" s="108">
        <f t="shared" si="145"/>
        <v>17</v>
      </c>
      <c r="N301" s="108">
        <f t="shared" si="145"/>
        <v>9</v>
      </c>
      <c r="O301" s="109">
        <f t="shared" si="145"/>
        <v>15</v>
      </c>
      <c r="P301" s="110"/>
      <c r="Q301" s="111">
        <f t="shared" ref="Q301:Y301" si="146">Q$10</f>
        <v>14</v>
      </c>
      <c r="R301" s="112">
        <f t="shared" si="146"/>
        <v>4</v>
      </c>
      <c r="S301" s="112">
        <f t="shared" si="146"/>
        <v>12</v>
      </c>
      <c r="T301" s="112">
        <f t="shared" si="146"/>
        <v>2</v>
      </c>
      <c r="U301" s="112">
        <f t="shared" si="146"/>
        <v>6</v>
      </c>
      <c r="V301" s="112">
        <f t="shared" si="146"/>
        <v>8</v>
      </c>
      <c r="W301" s="112">
        <f t="shared" si="146"/>
        <v>18</v>
      </c>
      <c r="X301" s="112">
        <f t="shared" si="146"/>
        <v>10</v>
      </c>
      <c r="Y301" s="109">
        <f t="shared" si="146"/>
        <v>16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>
        <f>IF($Q297&lt;=18,IF(G301&lt;=$Q297,1,0),IF($Q297&lt;=36,IF(G301&lt;=($Q297-18),2,1),IF($Q297&lt;=54,IF(G301&lt;=($Q297-36),3,2),IF($Q297&gt;54,IF(G301&lt;=($Q297-54),4,3)))))</f>
        <v>3</v>
      </c>
      <c r="H302" s="115">
        <f t="shared" ref="H302:O302" si="147">IF($Q297&lt;=18,IF(H301&lt;=$Q297,1,0),IF($Q297&lt;=36,IF(H301&lt;=($Q297-18),2,1),IF($Q297&lt;=54,IF(H301&lt;=($Q297-36),3,2),IF($Q297&gt;54,IF(H301&lt;=($Q297-54),4,3)))))</f>
        <v>3</v>
      </c>
      <c r="I302" s="115">
        <f t="shared" si="147"/>
        <v>3</v>
      </c>
      <c r="J302" s="115">
        <f t="shared" si="147"/>
        <v>4</v>
      </c>
      <c r="K302" s="115">
        <f t="shared" si="147"/>
        <v>3</v>
      </c>
      <c r="L302" s="115">
        <f t="shared" si="147"/>
        <v>3</v>
      </c>
      <c r="M302" s="115">
        <f t="shared" si="147"/>
        <v>3</v>
      </c>
      <c r="N302" s="115">
        <f t="shared" si="147"/>
        <v>3</v>
      </c>
      <c r="O302" s="116">
        <f t="shared" si="147"/>
        <v>3</v>
      </c>
      <c r="P302" s="117">
        <f>SUM(G302:O302)</f>
        <v>28</v>
      </c>
      <c r="Q302" s="116">
        <f t="shared" ref="Q302:Y302" si="148">IF($Q297&lt;=18,IF(Q301&lt;=$Q297,1,0),IF($Q297&lt;=36,IF(Q301&lt;=($Q297-18),2,1),IF($Q297&lt;=54,IF(Q301&lt;=($Q297-36),3,2),IF($Q297&gt;54,IF(Q301&lt;=($Q297-54),4,3)))))</f>
        <v>3</v>
      </c>
      <c r="R302" s="116">
        <f t="shared" si="148"/>
        <v>3</v>
      </c>
      <c r="S302" s="116">
        <f t="shared" si="148"/>
        <v>3</v>
      </c>
      <c r="T302" s="116">
        <f t="shared" si="148"/>
        <v>3</v>
      </c>
      <c r="U302" s="116">
        <f t="shared" si="148"/>
        <v>3</v>
      </c>
      <c r="V302" s="116">
        <f t="shared" si="148"/>
        <v>3</v>
      </c>
      <c r="W302" s="116">
        <f t="shared" si="148"/>
        <v>3</v>
      </c>
      <c r="X302" s="116">
        <f t="shared" si="148"/>
        <v>3</v>
      </c>
      <c r="Y302" s="116">
        <f t="shared" si="148"/>
        <v>3</v>
      </c>
      <c r="Z302" s="118">
        <f>SUM(Q302:Y302)</f>
        <v>27</v>
      </c>
      <c r="AA302" s="119">
        <f>P302+Z302</f>
        <v>55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9">G20</f>
        <v>7</v>
      </c>
      <c r="H303" s="121">
        <f t="shared" si="149"/>
        <v>9</v>
      </c>
      <c r="I303" s="121">
        <f t="shared" si="149"/>
        <v>9</v>
      </c>
      <c r="J303" s="121">
        <f t="shared" si="149"/>
        <v>8</v>
      </c>
      <c r="K303" s="121">
        <f t="shared" si="149"/>
        <v>8</v>
      </c>
      <c r="L303" s="121">
        <f t="shared" si="149"/>
        <v>6</v>
      </c>
      <c r="M303" s="121">
        <f t="shared" si="149"/>
        <v>7</v>
      </c>
      <c r="N303" s="121">
        <f t="shared" si="149"/>
        <v>10</v>
      </c>
      <c r="O303" s="121">
        <f t="shared" si="149"/>
        <v>5</v>
      </c>
      <c r="P303" s="122">
        <f>SUM(G303:O303)</f>
        <v>69</v>
      </c>
      <c r="Q303" s="123">
        <f t="shared" ref="Q303:Y303" si="150">Q20</f>
        <v>0</v>
      </c>
      <c r="R303" s="121">
        <f t="shared" si="150"/>
        <v>0</v>
      </c>
      <c r="S303" s="121">
        <f t="shared" si="150"/>
        <v>0</v>
      </c>
      <c r="T303" s="121">
        <f t="shared" si="150"/>
        <v>0</v>
      </c>
      <c r="U303" s="121">
        <f t="shared" si="150"/>
        <v>0</v>
      </c>
      <c r="V303" s="121">
        <f t="shared" si="150"/>
        <v>0</v>
      </c>
      <c r="W303" s="121">
        <f t="shared" si="150"/>
        <v>0</v>
      </c>
      <c r="X303" s="121">
        <f t="shared" si="150"/>
        <v>0</v>
      </c>
      <c r="Y303" s="124">
        <f t="shared" si="150"/>
        <v>0</v>
      </c>
      <c r="Z303" s="122">
        <f>SUM(Q303:Y303)</f>
        <v>0</v>
      </c>
      <c r="AA303" s="125">
        <f>P303+Z303</f>
        <v>69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2</v>
      </c>
      <c r="H304" s="127">
        <f t="shared" ref="H304:O304" si="151">IF(H303-H300=-1,3+H302)+IF(H303-H300=0,2+H302)+IF(H303-H300=1,1+H302)+IF(H303-H300=2,H302)+IF(H303-H300=3,IF(H302-1&gt;0,H302-1,0))+IF(H303-H300=4,IF(H302-2&gt;0,H302-2,0))</f>
        <v>0</v>
      </c>
      <c r="I304" s="127">
        <f t="shared" si="151"/>
        <v>1</v>
      </c>
      <c r="J304" s="127">
        <f t="shared" si="151"/>
        <v>2</v>
      </c>
      <c r="K304" s="127">
        <f t="shared" si="151"/>
        <v>2</v>
      </c>
      <c r="L304" s="127">
        <f t="shared" si="151"/>
        <v>2</v>
      </c>
      <c r="M304" s="127">
        <f t="shared" si="151"/>
        <v>2</v>
      </c>
      <c r="N304" s="127">
        <f t="shared" si="151"/>
        <v>0</v>
      </c>
      <c r="O304" s="128">
        <f t="shared" si="151"/>
        <v>4</v>
      </c>
      <c r="P304" s="129">
        <f>SUM(G304:O304)</f>
        <v>15</v>
      </c>
      <c r="Q304" s="130">
        <f t="shared" ref="Q304:Y304" si="152">IF(Q303-Q300=-1,3+Q302)+IF(Q303-Q300=0,2+Q302)+IF(Q303-Q300=1,1+Q302)+IF(Q303-Q300=2,Q302)+IF(Q303-Q300=3,IF(Q302-1&gt;0,Q302-1,0))+IF(Q303-Q300=4,IF(Q302-2&gt;0,Q302-2,0))</f>
        <v>0</v>
      </c>
      <c r="R304" s="131">
        <f t="shared" si="152"/>
        <v>0</v>
      </c>
      <c r="S304" s="131">
        <f t="shared" si="152"/>
        <v>0</v>
      </c>
      <c r="T304" s="131">
        <f t="shared" si="152"/>
        <v>0</v>
      </c>
      <c r="U304" s="131">
        <f t="shared" si="152"/>
        <v>0</v>
      </c>
      <c r="V304" s="131">
        <f t="shared" si="152"/>
        <v>0</v>
      </c>
      <c r="W304" s="131">
        <f t="shared" si="152"/>
        <v>0</v>
      </c>
      <c r="X304" s="131">
        <f t="shared" si="152"/>
        <v>0</v>
      </c>
      <c r="Y304" s="128">
        <f t="shared" si="152"/>
        <v>0</v>
      </c>
      <c r="Z304" s="129">
        <f>SUM(Q304:Y304)</f>
        <v>0</v>
      </c>
      <c r="AA304" s="132">
        <f>P304+Z304</f>
        <v>15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3">IF(G303-G300=-2,4)+IF(G303-G300=-1,3)+IF(G303-G300=0,2)+IF(G303-G300=1,1)+IF(G303-G300&gt;2,0)</f>
        <v>0</v>
      </c>
      <c r="H305" s="134">
        <f t="shared" si="153"/>
        <v>0</v>
      </c>
      <c r="I305" s="134">
        <f t="shared" si="153"/>
        <v>0</v>
      </c>
      <c r="J305" s="134">
        <f t="shared" si="153"/>
        <v>0</v>
      </c>
      <c r="K305" s="134">
        <f t="shared" si="153"/>
        <v>0</v>
      </c>
      <c r="L305" s="134">
        <f t="shared" si="153"/>
        <v>0</v>
      </c>
      <c r="M305" s="134">
        <f t="shared" si="153"/>
        <v>0</v>
      </c>
      <c r="N305" s="134">
        <f t="shared" si="153"/>
        <v>0</v>
      </c>
      <c r="O305" s="135">
        <f t="shared" si="153"/>
        <v>1</v>
      </c>
      <c r="P305" s="136">
        <f>SUM(G305:O305)</f>
        <v>1</v>
      </c>
      <c r="Q305" s="135">
        <f t="shared" ref="Q305:Y305" si="154">IF(Q303-Q300=-2,4)+IF(Q303-Q300=-1,3)+IF(Q303-Q300=0,2)+IF(Q303-Q300=1,1)+IF(Q303-Q300&gt;2,0)</f>
        <v>0</v>
      </c>
      <c r="R305" s="135">
        <f t="shared" si="154"/>
        <v>0</v>
      </c>
      <c r="S305" s="135">
        <f t="shared" si="154"/>
        <v>0</v>
      </c>
      <c r="T305" s="135">
        <f t="shared" si="154"/>
        <v>0</v>
      </c>
      <c r="U305" s="135">
        <f t="shared" si="154"/>
        <v>0</v>
      </c>
      <c r="V305" s="135">
        <f t="shared" si="154"/>
        <v>0</v>
      </c>
      <c r="W305" s="135">
        <f t="shared" si="154"/>
        <v>0</v>
      </c>
      <c r="X305" s="135">
        <f t="shared" si="154"/>
        <v>0</v>
      </c>
      <c r="Y305" s="135">
        <f t="shared" si="154"/>
        <v>0</v>
      </c>
      <c r="Z305" s="136">
        <f>SUM(Q305:Y305)</f>
        <v>0</v>
      </c>
      <c r="AA305" s="137">
        <f>P305+Z305</f>
        <v>1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3</v>
      </c>
      <c r="H306" s="24">
        <f t="shared" ref="H306:O306" si="155">H303-H300</f>
        <v>5</v>
      </c>
      <c r="I306" s="24">
        <f t="shared" si="155"/>
        <v>4</v>
      </c>
      <c r="J306" s="24">
        <f t="shared" si="155"/>
        <v>4</v>
      </c>
      <c r="K306" s="24">
        <f t="shared" si="155"/>
        <v>3</v>
      </c>
      <c r="L306" s="24">
        <f t="shared" si="155"/>
        <v>3</v>
      </c>
      <c r="M306" s="24">
        <f t="shared" si="155"/>
        <v>3</v>
      </c>
      <c r="N306" s="24">
        <f t="shared" si="155"/>
        <v>7</v>
      </c>
      <c r="O306" s="15">
        <f t="shared" si="155"/>
        <v>1</v>
      </c>
      <c r="P306" s="15"/>
      <c r="Q306" s="15">
        <f t="shared" ref="Q306:Y306" si="156">Q303-Q300</f>
        <v>-4</v>
      </c>
      <c r="R306" s="15">
        <f t="shared" si="156"/>
        <v>-4</v>
      </c>
      <c r="S306" s="15">
        <f t="shared" si="156"/>
        <v>-5</v>
      </c>
      <c r="T306" s="15">
        <f t="shared" si="156"/>
        <v>-4</v>
      </c>
      <c r="U306" s="15">
        <f t="shared" si="156"/>
        <v>-5</v>
      </c>
      <c r="V306" s="15">
        <f t="shared" si="156"/>
        <v>-3</v>
      </c>
      <c r="W306" s="15">
        <f t="shared" si="156"/>
        <v>-4</v>
      </c>
      <c r="X306" s="15">
        <f t="shared" si="156"/>
        <v>-3</v>
      </c>
      <c r="Y306" s="15">
        <f t="shared" si="156"/>
        <v>-4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9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1</v>
      </c>
      <c r="P310" s="241" t="s">
        <v>89</v>
      </c>
      <c r="Q310" s="241"/>
      <c r="R310" s="241"/>
      <c r="S310" s="241"/>
      <c r="T310" s="241"/>
      <c r="U310" s="144">
        <f>COUNTIF(G306:Y306,"&gt;=3")</f>
        <v>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1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 t="str">
        <f>C21</f>
        <v>VERRIER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str">
        <f>INDEX($C$11:$AC$40,MATCH(G319,$C$11:$C$40,0),27)</f>
        <v>H</v>
      </c>
      <c r="Z319" s="75" t="s">
        <v>16</v>
      </c>
      <c r="AA319" s="96">
        <f>$D$3</f>
        <v>44688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14.8</v>
      </c>
      <c r="H320" s="245"/>
      <c r="I320" s="245"/>
      <c r="J320" s="245"/>
      <c r="K320" s="1"/>
      <c r="L320" s="245">
        <f>IF(X319="H",IF($X320="Blancs",$G$3,IF($X320="Jaunes",$G$4,IF($X320="Bleus",$G$5,$G$6))),IF($X320="Blancs",$I$3,IF($X320="Jaunes",$I$4,IF($X320="Bleus",$I$5,$I$6))))</f>
        <v>124</v>
      </c>
      <c r="M320" s="245"/>
      <c r="N320" s="245"/>
      <c r="O320" s="245">
        <f>IF(X319="H",IF($X320="Blancs",$H$3,IF($X320="Jaunes",$H$4,IF($X320="Bleus",$H$5,$H$6))),IF($X320="Blancs",$J$3,IF($X320="Jaunes",$J$4,IF($X320="Bleus",$J$5,$J$6))))</f>
        <v>67.900000000000006</v>
      </c>
      <c r="P320" s="245"/>
      <c r="Q320" s="246">
        <f>ROUND((G320*(L320/113)+(O320-AA323)),0)</f>
        <v>12</v>
      </c>
      <c r="R320" s="246"/>
      <c r="S320" s="246"/>
      <c r="T320" s="246"/>
      <c r="U320" s="1"/>
      <c r="V320" s="266" t="s">
        <v>108</v>
      </c>
      <c r="W320" s="267"/>
      <c r="X320" s="187" t="str">
        <f>INDEX($C$11:$AC$40,MATCH(G319,$C$11:$C$40,0),26)</f>
        <v>Jaunes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7">H$9</f>
        <v>4</v>
      </c>
      <c r="I323" s="103">
        <f t="shared" si="157"/>
        <v>5</v>
      </c>
      <c r="J323" s="103">
        <f t="shared" si="157"/>
        <v>4</v>
      </c>
      <c r="K323" s="103">
        <f t="shared" si="157"/>
        <v>5</v>
      </c>
      <c r="L323" s="103">
        <f t="shared" si="157"/>
        <v>3</v>
      </c>
      <c r="M323" s="103">
        <f t="shared" si="157"/>
        <v>4</v>
      </c>
      <c r="N323" s="103">
        <f t="shared" si="157"/>
        <v>3</v>
      </c>
      <c r="O323" s="103">
        <f t="shared" si="157"/>
        <v>4</v>
      </c>
      <c r="P323" s="104">
        <f>SUM(G323:O323)</f>
        <v>36</v>
      </c>
      <c r="Q323" s="103">
        <f t="shared" ref="Q323:Y323" si="158">Q$9</f>
        <v>4</v>
      </c>
      <c r="R323" s="105">
        <f t="shared" si="158"/>
        <v>4</v>
      </c>
      <c r="S323" s="105">
        <f t="shared" si="158"/>
        <v>5</v>
      </c>
      <c r="T323" s="105">
        <f t="shared" si="158"/>
        <v>4</v>
      </c>
      <c r="U323" s="105">
        <f t="shared" si="158"/>
        <v>5</v>
      </c>
      <c r="V323" s="105">
        <f t="shared" si="158"/>
        <v>3</v>
      </c>
      <c r="W323" s="105">
        <f t="shared" si="158"/>
        <v>4</v>
      </c>
      <c r="X323" s="105">
        <f t="shared" si="158"/>
        <v>3</v>
      </c>
      <c r="Y323" s="106">
        <f t="shared" si="158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13</v>
      </c>
      <c r="H324" s="108">
        <f t="shared" ref="H324:O324" si="159">H$10</f>
        <v>3</v>
      </c>
      <c r="I324" s="108">
        <f t="shared" si="159"/>
        <v>11</v>
      </c>
      <c r="J324" s="108">
        <f t="shared" si="159"/>
        <v>1</v>
      </c>
      <c r="K324" s="108">
        <f t="shared" si="159"/>
        <v>5</v>
      </c>
      <c r="L324" s="108">
        <f t="shared" si="159"/>
        <v>7</v>
      </c>
      <c r="M324" s="108">
        <f t="shared" si="159"/>
        <v>17</v>
      </c>
      <c r="N324" s="108">
        <f t="shared" si="159"/>
        <v>9</v>
      </c>
      <c r="O324" s="109">
        <f t="shared" si="159"/>
        <v>15</v>
      </c>
      <c r="P324" s="110"/>
      <c r="Q324" s="111">
        <f t="shared" ref="Q324:Y324" si="160">Q$10</f>
        <v>14</v>
      </c>
      <c r="R324" s="112">
        <f t="shared" si="160"/>
        <v>4</v>
      </c>
      <c r="S324" s="112">
        <f t="shared" si="160"/>
        <v>12</v>
      </c>
      <c r="T324" s="112">
        <f t="shared" si="160"/>
        <v>2</v>
      </c>
      <c r="U324" s="112">
        <f t="shared" si="160"/>
        <v>6</v>
      </c>
      <c r="V324" s="112">
        <f t="shared" si="160"/>
        <v>8</v>
      </c>
      <c r="W324" s="112">
        <f t="shared" si="160"/>
        <v>18</v>
      </c>
      <c r="X324" s="112">
        <f t="shared" si="160"/>
        <v>10</v>
      </c>
      <c r="Y324" s="109">
        <f t="shared" si="160"/>
        <v>16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>
        <f>IF($Q320&lt;=18,IF(G324&lt;=$Q320,1,0),IF($Q320&lt;=36,IF(G324&lt;=($Q320-18),2,1),IF($Q320&lt;=54,IF(G324&lt;=($Q320-36),3,2),IF($Q320&gt;54,IF(G324&lt;=($Q320-54),4,3)))))</f>
        <v>0</v>
      </c>
      <c r="H325" s="115">
        <f t="shared" ref="H325:O325" si="161">IF($Q320&lt;=18,IF(H324&lt;=$Q320,1,0),IF($Q320&lt;=36,IF(H324&lt;=($Q320-18),2,1),IF($Q320&lt;=54,IF(H324&lt;=($Q320-36),3,2),IF($Q320&gt;54,IF(H324&lt;=($Q320-54),4,3)))))</f>
        <v>1</v>
      </c>
      <c r="I325" s="115">
        <f t="shared" si="161"/>
        <v>1</v>
      </c>
      <c r="J325" s="115">
        <f t="shared" si="161"/>
        <v>1</v>
      </c>
      <c r="K325" s="115">
        <f t="shared" si="161"/>
        <v>1</v>
      </c>
      <c r="L325" s="115">
        <f t="shared" si="161"/>
        <v>1</v>
      </c>
      <c r="M325" s="115">
        <f t="shared" si="161"/>
        <v>0</v>
      </c>
      <c r="N325" s="115">
        <f t="shared" si="161"/>
        <v>1</v>
      </c>
      <c r="O325" s="116">
        <f t="shared" si="161"/>
        <v>0</v>
      </c>
      <c r="P325" s="117">
        <f>SUM(G325:O325)</f>
        <v>6</v>
      </c>
      <c r="Q325" s="116">
        <f t="shared" ref="Q325:Y325" si="162">IF($Q320&lt;=18,IF(Q324&lt;=$Q320,1,0),IF($Q320&lt;=36,IF(Q324&lt;=($Q320-18),2,1),IF($Q320&lt;=54,IF(Q324&lt;=($Q320-36),3,2),IF($Q320&gt;54,IF(Q324&lt;=($Q320-54),4,3)))))</f>
        <v>0</v>
      </c>
      <c r="R325" s="116">
        <f t="shared" si="162"/>
        <v>1</v>
      </c>
      <c r="S325" s="116">
        <f t="shared" si="162"/>
        <v>1</v>
      </c>
      <c r="T325" s="116">
        <f t="shared" si="162"/>
        <v>1</v>
      </c>
      <c r="U325" s="116">
        <f t="shared" si="162"/>
        <v>1</v>
      </c>
      <c r="V325" s="116">
        <f t="shared" si="162"/>
        <v>1</v>
      </c>
      <c r="W325" s="116">
        <f t="shared" si="162"/>
        <v>0</v>
      </c>
      <c r="X325" s="116">
        <f t="shared" si="162"/>
        <v>1</v>
      </c>
      <c r="Y325" s="116">
        <f t="shared" si="162"/>
        <v>0</v>
      </c>
      <c r="Z325" s="118">
        <f>SUM(Q325:Y325)</f>
        <v>6</v>
      </c>
      <c r="AA325" s="119">
        <f>P325+Z325</f>
        <v>12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3">G21</f>
        <v>4</v>
      </c>
      <c r="H326" s="121">
        <f t="shared" si="163"/>
        <v>6</v>
      </c>
      <c r="I326" s="121">
        <f t="shared" si="163"/>
        <v>10</v>
      </c>
      <c r="J326" s="121">
        <f t="shared" si="163"/>
        <v>7</v>
      </c>
      <c r="K326" s="121">
        <f t="shared" si="163"/>
        <v>6</v>
      </c>
      <c r="L326" s="121">
        <f t="shared" si="163"/>
        <v>3</v>
      </c>
      <c r="M326" s="121">
        <f t="shared" si="163"/>
        <v>4</v>
      </c>
      <c r="N326" s="121">
        <f t="shared" si="163"/>
        <v>5</v>
      </c>
      <c r="O326" s="121">
        <f t="shared" si="163"/>
        <v>4</v>
      </c>
      <c r="P326" s="122">
        <f>SUM(G326:O326)</f>
        <v>49</v>
      </c>
      <c r="Q326" s="123">
        <f t="shared" ref="Q326:Y326" si="164">Q21</f>
        <v>0</v>
      </c>
      <c r="R326" s="121">
        <f t="shared" si="164"/>
        <v>0</v>
      </c>
      <c r="S326" s="121">
        <f t="shared" si="164"/>
        <v>0</v>
      </c>
      <c r="T326" s="121">
        <f t="shared" si="164"/>
        <v>0</v>
      </c>
      <c r="U326" s="121">
        <f t="shared" si="164"/>
        <v>0</v>
      </c>
      <c r="V326" s="121">
        <f t="shared" si="164"/>
        <v>0</v>
      </c>
      <c r="W326" s="121">
        <f t="shared" si="164"/>
        <v>0</v>
      </c>
      <c r="X326" s="121">
        <f t="shared" si="164"/>
        <v>0</v>
      </c>
      <c r="Y326" s="124">
        <f t="shared" si="164"/>
        <v>0</v>
      </c>
      <c r="Z326" s="122">
        <f>SUM(Q326:Y326)</f>
        <v>0</v>
      </c>
      <c r="AA326" s="125">
        <f>P326+Z326</f>
        <v>49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2</v>
      </c>
      <c r="H327" s="127">
        <f t="shared" ref="H327:O327" si="165">IF(H326-H323=-1,3+H325)+IF(H326-H323=0,2+H325)+IF(H326-H323=1,1+H325)+IF(H326-H323=2,H325)+IF(H326-H323=3,IF(H325-1&gt;0,H325-1,0))+IF(H326-H323=4,IF(H325-2&gt;0,H325-2,0))</f>
        <v>1</v>
      </c>
      <c r="I327" s="127">
        <f t="shared" si="165"/>
        <v>0</v>
      </c>
      <c r="J327" s="127">
        <f t="shared" si="165"/>
        <v>0</v>
      </c>
      <c r="K327" s="127">
        <f t="shared" si="165"/>
        <v>2</v>
      </c>
      <c r="L327" s="127">
        <f t="shared" si="165"/>
        <v>3</v>
      </c>
      <c r="M327" s="127">
        <f t="shared" si="165"/>
        <v>2</v>
      </c>
      <c r="N327" s="127">
        <f t="shared" si="165"/>
        <v>1</v>
      </c>
      <c r="O327" s="128">
        <f t="shared" si="165"/>
        <v>2</v>
      </c>
      <c r="P327" s="129">
        <f>SUM(G327:O327)</f>
        <v>13</v>
      </c>
      <c r="Q327" s="130">
        <f t="shared" ref="Q327:Y327" si="166">IF(Q326-Q323=-1,3+Q325)+IF(Q326-Q323=0,2+Q325)+IF(Q326-Q323=1,1+Q325)+IF(Q326-Q323=2,Q325)+IF(Q326-Q323=3,IF(Q325-1&gt;0,Q325-1,0))+IF(Q326-Q323=4,IF(Q325-2&gt;0,Q325-2,0))</f>
        <v>0</v>
      </c>
      <c r="R327" s="131">
        <f t="shared" si="166"/>
        <v>0</v>
      </c>
      <c r="S327" s="131">
        <f t="shared" si="166"/>
        <v>0</v>
      </c>
      <c r="T327" s="131">
        <f t="shared" si="166"/>
        <v>0</v>
      </c>
      <c r="U327" s="131">
        <f t="shared" si="166"/>
        <v>0</v>
      </c>
      <c r="V327" s="131">
        <f t="shared" si="166"/>
        <v>0</v>
      </c>
      <c r="W327" s="131">
        <f t="shared" si="166"/>
        <v>0</v>
      </c>
      <c r="X327" s="131">
        <f t="shared" si="166"/>
        <v>0</v>
      </c>
      <c r="Y327" s="128">
        <f t="shared" si="166"/>
        <v>0</v>
      </c>
      <c r="Z327" s="129">
        <f>SUM(Q327:Y327)</f>
        <v>0</v>
      </c>
      <c r="AA327" s="132">
        <f>P327+Z327</f>
        <v>13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7">IF(G326-G323=-2,4)+IF(G326-G323=-1,3)+IF(G326-G323=0,2)+IF(G326-G323=1,1)+IF(G326-G323&gt;2,0)</f>
        <v>2</v>
      </c>
      <c r="H328" s="134">
        <f t="shared" si="167"/>
        <v>0</v>
      </c>
      <c r="I328" s="134">
        <f t="shared" si="167"/>
        <v>0</v>
      </c>
      <c r="J328" s="134">
        <f t="shared" si="167"/>
        <v>0</v>
      </c>
      <c r="K328" s="134">
        <f t="shared" si="167"/>
        <v>1</v>
      </c>
      <c r="L328" s="134">
        <f t="shared" si="167"/>
        <v>2</v>
      </c>
      <c r="M328" s="134">
        <f t="shared" si="167"/>
        <v>2</v>
      </c>
      <c r="N328" s="134">
        <f t="shared" si="167"/>
        <v>0</v>
      </c>
      <c r="O328" s="135">
        <f t="shared" si="167"/>
        <v>2</v>
      </c>
      <c r="P328" s="136">
        <f>SUM(G328:O328)</f>
        <v>9</v>
      </c>
      <c r="Q328" s="135">
        <f t="shared" ref="Q328:Y328" si="168">IF(Q326-Q323=-2,4)+IF(Q326-Q323=-1,3)+IF(Q326-Q323=0,2)+IF(Q326-Q323=1,1)+IF(Q326-Q323&gt;2,0)</f>
        <v>0</v>
      </c>
      <c r="R328" s="135">
        <f t="shared" si="168"/>
        <v>0</v>
      </c>
      <c r="S328" s="135">
        <f t="shared" si="168"/>
        <v>0</v>
      </c>
      <c r="T328" s="135">
        <f t="shared" si="168"/>
        <v>0</v>
      </c>
      <c r="U328" s="135">
        <f t="shared" si="168"/>
        <v>0</v>
      </c>
      <c r="V328" s="135">
        <f t="shared" si="168"/>
        <v>0</v>
      </c>
      <c r="W328" s="135">
        <f t="shared" si="168"/>
        <v>0</v>
      </c>
      <c r="X328" s="135">
        <f t="shared" si="168"/>
        <v>0</v>
      </c>
      <c r="Y328" s="135">
        <f t="shared" si="168"/>
        <v>0</v>
      </c>
      <c r="Z328" s="136">
        <f>SUM(Q328:Y328)</f>
        <v>0</v>
      </c>
      <c r="AA328" s="137">
        <f>P328+Z328</f>
        <v>9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0</v>
      </c>
      <c r="H329" s="24">
        <f t="shared" ref="H329:O329" si="169">H326-H323</f>
        <v>2</v>
      </c>
      <c r="I329" s="24">
        <f t="shared" si="169"/>
        <v>5</v>
      </c>
      <c r="J329" s="24">
        <f t="shared" si="169"/>
        <v>3</v>
      </c>
      <c r="K329" s="24">
        <f t="shared" si="169"/>
        <v>1</v>
      </c>
      <c r="L329" s="24">
        <f t="shared" si="169"/>
        <v>0</v>
      </c>
      <c r="M329" s="24">
        <f t="shared" si="169"/>
        <v>0</v>
      </c>
      <c r="N329" s="24">
        <f t="shared" si="169"/>
        <v>2</v>
      </c>
      <c r="O329" s="15">
        <f t="shared" si="169"/>
        <v>0</v>
      </c>
      <c r="P329" s="15"/>
      <c r="Q329" s="15">
        <f t="shared" ref="Q329:Y329" si="170">Q326-Q323</f>
        <v>-4</v>
      </c>
      <c r="R329" s="15">
        <f t="shared" si="170"/>
        <v>-4</v>
      </c>
      <c r="S329" s="15">
        <f t="shared" si="170"/>
        <v>-5</v>
      </c>
      <c r="T329" s="15">
        <f t="shared" si="170"/>
        <v>-4</v>
      </c>
      <c r="U329" s="15">
        <f t="shared" si="170"/>
        <v>-5</v>
      </c>
      <c r="V329" s="15">
        <f t="shared" si="170"/>
        <v>-3</v>
      </c>
      <c r="W329" s="15">
        <f t="shared" si="170"/>
        <v>-4</v>
      </c>
      <c r="X329" s="15">
        <f t="shared" si="170"/>
        <v>-3</v>
      </c>
      <c r="Y329" s="15">
        <f t="shared" si="170"/>
        <v>-4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9</v>
      </c>
      <c r="M332" s="249" t="s">
        <v>85</v>
      </c>
      <c r="N332" s="249"/>
      <c r="O332" s="100">
        <f>COUNTIF(G329:Y329,"=0")</f>
        <v>4</v>
      </c>
      <c r="P332" s="241" t="s">
        <v>86</v>
      </c>
      <c r="Q332" s="241"/>
      <c r="R332" s="241"/>
      <c r="S332" s="241"/>
      <c r="T332" s="241"/>
      <c r="U332" s="141">
        <f>COUNTIF(G329:Y329,"=2")</f>
        <v>2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1</v>
      </c>
      <c r="P333" s="241" t="s">
        <v>89</v>
      </c>
      <c r="Q333" s="241"/>
      <c r="R333" s="241"/>
      <c r="S333" s="241"/>
      <c r="T333" s="241"/>
      <c r="U333" s="144">
        <f>COUNTIF(G329:Y329,"&gt;=3")</f>
        <v>2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4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1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2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2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 t="str">
        <f>C22</f>
        <v>ZIAR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str">
        <f>INDEX($C$11:$AC$40,MATCH(G342,$C$11:$C$40,0),27)</f>
        <v>H</v>
      </c>
      <c r="Z342" s="75" t="s">
        <v>16</v>
      </c>
      <c r="AA342" s="96">
        <f>$D$3</f>
        <v>44688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17.899999999999999</v>
      </c>
      <c r="H343" s="245"/>
      <c r="I343" s="245"/>
      <c r="J343" s="245"/>
      <c r="K343" s="1"/>
      <c r="L343" s="245">
        <f>IF(X342="H",IF($X343="Blancs",$G$3,IF($X343="Jaunes",$G$4,IF($X343="Bleus",$G$5,$G$6))),IF($X343="Blancs",$I$3,IF($X343="Jaunes",$I$4,IF($X343="Bleus",$I$5,$I$6))))</f>
        <v>124</v>
      </c>
      <c r="M343" s="245"/>
      <c r="N343" s="245"/>
      <c r="O343" s="245">
        <f>IF(X342="H",IF($X343="Blancs",$H$3,IF($X343="Jaunes",$H$4,IF($X343="Bleus",$H$5,$H$6))),IF($X343="Blancs",$J$3,IF($X343="Jaunes",$J$4,IF($X343="Bleus",$J$5,$J$6))))</f>
        <v>67.900000000000006</v>
      </c>
      <c r="P343" s="245"/>
      <c r="Q343" s="246">
        <f>ROUND((G343*(L343/113)+(O343-AA346)),0)</f>
        <v>16</v>
      </c>
      <c r="R343" s="246"/>
      <c r="S343" s="246"/>
      <c r="T343" s="246"/>
      <c r="U343" s="1"/>
      <c r="V343" s="266" t="s">
        <v>108</v>
      </c>
      <c r="W343" s="267"/>
      <c r="X343" s="187" t="str">
        <f>INDEX($C$11:$AC$40,MATCH(G342,$C$11:$C$40,0),26)</f>
        <v>Jaunes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1">H$9</f>
        <v>4</v>
      </c>
      <c r="I346" s="103">
        <f t="shared" si="171"/>
        <v>5</v>
      </c>
      <c r="J346" s="103">
        <f t="shared" si="171"/>
        <v>4</v>
      </c>
      <c r="K346" s="103">
        <f t="shared" si="171"/>
        <v>5</v>
      </c>
      <c r="L346" s="103">
        <f t="shared" si="171"/>
        <v>3</v>
      </c>
      <c r="M346" s="103">
        <f t="shared" si="171"/>
        <v>4</v>
      </c>
      <c r="N346" s="103">
        <f t="shared" si="171"/>
        <v>3</v>
      </c>
      <c r="O346" s="103">
        <f t="shared" si="171"/>
        <v>4</v>
      </c>
      <c r="P346" s="104">
        <f>SUM(G346:O346)</f>
        <v>36</v>
      </c>
      <c r="Q346" s="103">
        <f t="shared" ref="Q346:Y346" si="172">Q$9</f>
        <v>4</v>
      </c>
      <c r="R346" s="105">
        <f t="shared" si="172"/>
        <v>4</v>
      </c>
      <c r="S346" s="105">
        <f t="shared" si="172"/>
        <v>5</v>
      </c>
      <c r="T346" s="105">
        <f t="shared" si="172"/>
        <v>4</v>
      </c>
      <c r="U346" s="105">
        <f t="shared" si="172"/>
        <v>5</v>
      </c>
      <c r="V346" s="105">
        <f t="shared" si="172"/>
        <v>3</v>
      </c>
      <c r="W346" s="105">
        <f t="shared" si="172"/>
        <v>4</v>
      </c>
      <c r="X346" s="105">
        <f t="shared" si="172"/>
        <v>3</v>
      </c>
      <c r="Y346" s="106">
        <f t="shared" si="172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13</v>
      </c>
      <c r="H347" s="108">
        <f t="shared" ref="H347:O347" si="173">H$10</f>
        <v>3</v>
      </c>
      <c r="I347" s="108">
        <f t="shared" si="173"/>
        <v>11</v>
      </c>
      <c r="J347" s="108">
        <f t="shared" si="173"/>
        <v>1</v>
      </c>
      <c r="K347" s="108">
        <f t="shared" si="173"/>
        <v>5</v>
      </c>
      <c r="L347" s="108">
        <f t="shared" si="173"/>
        <v>7</v>
      </c>
      <c r="M347" s="108">
        <f t="shared" si="173"/>
        <v>17</v>
      </c>
      <c r="N347" s="108">
        <f t="shared" si="173"/>
        <v>9</v>
      </c>
      <c r="O347" s="109">
        <f t="shared" si="173"/>
        <v>15</v>
      </c>
      <c r="P347" s="110"/>
      <c r="Q347" s="111">
        <f t="shared" ref="Q347:Y347" si="174">Q$10</f>
        <v>14</v>
      </c>
      <c r="R347" s="112">
        <f t="shared" si="174"/>
        <v>4</v>
      </c>
      <c r="S347" s="112">
        <f t="shared" si="174"/>
        <v>12</v>
      </c>
      <c r="T347" s="112">
        <f t="shared" si="174"/>
        <v>2</v>
      </c>
      <c r="U347" s="112">
        <f t="shared" si="174"/>
        <v>6</v>
      </c>
      <c r="V347" s="112">
        <f t="shared" si="174"/>
        <v>8</v>
      </c>
      <c r="W347" s="112">
        <f t="shared" si="174"/>
        <v>18</v>
      </c>
      <c r="X347" s="112">
        <f t="shared" si="174"/>
        <v>10</v>
      </c>
      <c r="Y347" s="109">
        <f t="shared" si="174"/>
        <v>16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>
        <f>IF($Q343&lt;=18,IF(G347&lt;=$Q343,1,0),IF($Q343&lt;=36,IF(G347&lt;=($Q343-18),2,1),IF($Q343&lt;=54,IF(G347&lt;=($Q343-36),3,2),IF($Q343&gt;54,IF(G347&lt;=($Q343-54),4,3)))))</f>
        <v>1</v>
      </c>
      <c r="H348" s="115">
        <f t="shared" ref="H348:O348" si="175">IF($Q343&lt;=18,IF(H347&lt;=$Q343,1,0),IF($Q343&lt;=36,IF(H347&lt;=($Q343-18),2,1),IF($Q343&lt;=54,IF(H347&lt;=($Q343-36),3,2),IF($Q343&gt;54,IF(H347&lt;=($Q343-54),4,3)))))</f>
        <v>1</v>
      </c>
      <c r="I348" s="115">
        <f t="shared" si="175"/>
        <v>1</v>
      </c>
      <c r="J348" s="115">
        <f t="shared" si="175"/>
        <v>1</v>
      </c>
      <c r="K348" s="115">
        <f t="shared" si="175"/>
        <v>1</v>
      </c>
      <c r="L348" s="115">
        <f t="shared" si="175"/>
        <v>1</v>
      </c>
      <c r="M348" s="115">
        <f t="shared" si="175"/>
        <v>0</v>
      </c>
      <c r="N348" s="115">
        <f t="shared" si="175"/>
        <v>1</v>
      </c>
      <c r="O348" s="116">
        <f t="shared" si="175"/>
        <v>1</v>
      </c>
      <c r="P348" s="117">
        <f>SUM(G348:O348)</f>
        <v>8</v>
      </c>
      <c r="Q348" s="116">
        <f t="shared" ref="Q348:Y348" si="176">IF($Q343&lt;=18,IF(Q347&lt;=$Q343,1,0),IF($Q343&lt;=36,IF(Q347&lt;=($Q343-18),2,1),IF($Q343&lt;=54,IF(Q347&lt;=($Q343-36),3,2),IF($Q343&gt;54,IF(Q347&lt;=($Q343-54),4,3)))))</f>
        <v>1</v>
      </c>
      <c r="R348" s="116">
        <f t="shared" si="176"/>
        <v>1</v>
      </c>
      <c r="S348" s="116">
        <f t="shared" si="176"/>
        <v>1</v>
      </c>
      <c r="T348" s="116">
        <f t="shared" si="176"/>
        <v>1</v>
      </c>
      <c r="U348" s="116">
        <f t="shared" si="176"/>
        <v>1</v>
      </c>
      <c r="V348" s="116">
        <f t="shared" si="176"/>
        <v>1</v>
      </c>
      <c r="W348" s="116">
        <f t="shared" si="176"/>
        <v>0</v>
      </c>
      <c r="X348" s="116">
        <f t="shared" si="176"/>
        <v>1</v>
      </c>
      <c r="Y348" s="116">
        <f t="shared" si="176"/>
        <v>1</v>
      </c>
      <c r="Z348" s="118">
        <f>SUM(Q348:Y348)</f>
        <v>8</v>
      </c>
      <c r="AA348" s="119">
        <f>P348+Z348</f>
        <v>16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7">G22</f>
        <v>7</v>
      </c>
      <c r="H349" s="121">
        <f t="shared" si="177"/>
        <v>6</v>
      </c>
      <c r="I349" s="121">
        <f t="shared" si="177"/>
        <v>5</v>
      </c>
      <c r="J349" s="121">
        <f t="shared" si="177"/>
        <v>8</v>
      </c>
      <c r="K349" s="121">
        <f t="shared" si="177"/>
        <v>6</v>
      </c>
      <c r="L349" s="121">
        <f t="shared" si="177"/>
        <v>3</v>
      </c>
      <c r="M349" s="121">
        <f t="shared" si="177"/>
        <v>5</v>
      </c>
      <c r="N349" s="121">
        <f t="shared" si="177"/>
        <v>6</v>
      </c>
      <c r="O349" s="121">
        <f t="shared" si="177"/>
        <v>5</v>
      </c>
      <c r="P349" s="122">
        <f>SUM(G349:O349)</f>
        <v>51</v>
      </c>
      <c r="Q349" s="123">
        <f t="shared" ref="Q349:Y349" si="178">Q22</f>
        <v>0</v>
      </c>
      <c r="R349" s="121">
        <f t="shared" si="178"/>
        <v>0</v>
      </c>
      <c r="S349" s="121">
        <f t="shared" si="178"/>
        <v>0</v>
      </c>
      <c r="T349" s="121">
        <f t="shared" si="178"/>
        <v>0</v>
      </c>
      <c r="U349" s="121">
        <f t="shared" si="178"/>
        <v>0</v>
      </c>
      <c r="V349" s="121">
        <f t="shared" si="178"/>
        <v>0</v>
      </c>
      <c r="W349" s="121">
        <f t="shared" si="178"/>
        <v>0</v>
      </c>
      <c r="X349" s="121">
        <f t="shared" si="178"/>
        <v>0</v>
      </c>
      <c r="Y349" s="124">
        <f t="shared" si="178"/>
        <v>0</v>
      </c>
      <c r="Z349" s="122">
        <f>SUM(Q349:Y349)</f>
        <v>0</v>
      </c>
      <c r="AA349" s="125">
        <f>P349+Z349</f>
        <v>51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9">IF(H349-H346=-1,3+H348)+IF(H349-H346=0,2+H348)+IF(H349-H346=1,1+H348)+IF(H349-H346=2,H348)+IF(H349-H346=3,IF(H348-1&gt;0,H348-1,0))+IF(H349-H346=4,IF(H348-2&gt;0,H348-2,0))</f>
        <v>1</v>
      </c>
      <c r="I350" s="127">
        <f t="shared" si="179"/>
        <v>3</v>
      </c>
      <c r="J350" s="127">
        <f t="shared" si="179"/>
        <v>0</v>
      </c>
      <c r="K350" s="127">
        <f t="shared" si="179"/>
        <v>2</v>
      </c>
      <c r="L350" s="127">
        <f t="shared" si="179"/>
        <v>3</v>
      </c>
      <c r="M350" s="127">
        <f t="shared" si="179"/>
        <v>1</v>
      </c>
      <c r="N350" s="127">
        <f t="shared" si="179"/>
        <v>0</v>
      </c>
      <c r="O350" s="128">
        <f t="shared" si="179"/>
        <v>2</v>
      </c>
      <c r="P350" s="129">
        <f>SUM(G350:O350)</f>
        <v>12</v>
      </c>
      <c r="Q350" s="130">
        <f t="shared" ref="Q350:Y350" si="180">IF(Q349-Q346=-1,3+Q348)+IF(Q349-Q346=0,2+Q348)+IF(Q349-Q346=1,1+Q348)+IF(Q349-Q346=2,Q348)+IF(Q349-Q346=3,IF(Q348-1&gt;0,Q348-1,0))+IF(Q349-Q346=4,IF(Q348-2&gt;0,Q348-2,0))</f>
        <v>0</v>
      </c>
      <c r="R350" s="131">
        <f t="shared" si="180"/>
        <v>0</v>
      </c>
      <c r="S350" s="131">
        <f t="shared" si="180"/>
        <v>0</v>
      </c>
      <c r="T350" s="131">
        <f t="shared" si="180"/>
        <v>0</v>
      </c>
      <c r="U350" s="131">
        <f t="shared" si="180"/>
        <v>0</v>
      </c>
      <c r="V350" s="131">
        <f t="shared" si="180"/>
        <v>0</v>
      </c>
      <c r="W350" s="131">
        <f t="shared" si="180"/>
        <v>0</v>
      </c>
      <c r="X350" s="131">
        <f t="shared" si="180"/>
        <v>0</v>
      </c>
      <c r="Y350" s="128">
        <f t="shared" si="180"/>
        <v>0</v>
      </c>
      <c r="Z350" s="129">
        <f>SUM(Q350:Y350)</f>
        <v>0</v>
      </c>
      <c r="AA350" s="132">
        <f>P350+Z350</f>
        <v>12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1">IF(G349-G346=-2,4)+IF(G349-G346=-1,3)+IF(G349-G346=0,2)+IF(G349-G346=1,1)+IF(G349-G346&gt;2,0)</f>
        <v>0</v>
      </c>
      <c r="H351" s="134">
        <f t="shared" si="181"/>
        <v>0</v>
      </c>
      <c r="I351" s="134">
        <f t="shared" si="181"/>
        <v>2</v>
      </c>
      <c r="J351" s="134">
        <f t="shared" si="181"/>
        <v>0</v>
      </c>
      <c r="K351" s="134">
        <f t="shared" si="181"/>
        <v>1</v>
      </c>
      <c r="L351" s="134">
        <f t="shared" si="181"/>
        <v>2</v>
      </c>
      <c r="M351" s="134">
        <f t="shared" si="181"/>
        <v>1</v>
      </c>
      <c r="N351" s="134">
        <f t="shared" si="181"/>
        <v>0</v>
      </c>
      <c r="O351" s="135">
        <f t="shared" si="181"/>
        <v>1</v>
      </c>
      <c r="P351" s="136">
        <f>SUM(G351:O351)</f>
        <v>7</v>
      </c>
      <c r="Q351" s="135">
        <f t="shared" ref="Q351:Y351" si="182">IF(Q349-Q346=-2,4)+IF(Q349-Q346=-1,3)+IF(Q349-Q346=0,2)+IF(Q349-Q346=1,1)+IF(Q349-Q346&gt;2,0)</f>
        <v>0</v>
      </c>
      <c r="R351" s="135">
        <f t="shared" si="182"/>
        <v>0</v>
      </c>
      <c r="S351" s="135">
        <f t="shared" si="182"/>
        <v>0</v>
      </c>
      <c r="T351" s="135">
        <f t="shared" si="182"/>
        <v>0</v>
      </c>
      <c r="U351" s="135">
        <f t="shared" si="182"/>
        <v>0</v>
      </c>
      <c r="V351" s="135">
        <f t="shared" si="182"/>
        <v>0</v>
      </c>
      <c r="W351" s="135">
        <f t="shared" si="182"/>
        <v>0</v>
      </c>
      <c r="X351" s="135">
        <f t="shared" si="182"/>
        <v>0</v>
      </c>
      <c r="Y351" s="135">
        <f t="shared" si="182"/>
        <v>0</v>
      </c>
      <c r="Z351" s="136">
        <f>SUM(Q351:Y351)</f>
        <v>0</v>
      </c>
      <c r="AA351" s="137">
        <f>P351+Z351</f>
        <v>7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3</v>
      </c>
      <c r="H352" s="24">
        <f t="shared" ref="H352:O352" si="183">H349-H346</f>
        <v>2</v>
      </c>
      <c r="I352" s="24">
        <f t="shared" si="183"/>
        <v>0</v>
      </c>
      <c r="J352" s="24">
        <f t="shared" si="183"/>
        <v>4</v>
      </c>
      <c r="K352" s="24">
        <f t="shared" si="183"/>
        <v>1</v>
      </c>
      <c r="L352" s="24">
        <f t="shared" si="183"/>
        <v>0</v>
      </c>
      <c r="M352" s="24">
        <f t="shared" si="183"/>
        <v>1</v>
      </c>
      <c r="N352" s="24">
        <f t="shared" si="183"/>
        <v>3</v>
      </c>
      <c r="O352" s="15">
        <f t="shared" si="183"/>
        <v>1</v>
      </c>
      <c r="P352" s="15"/>
      <c r="Q352" s="15">
        <f t="shared" ref="Q352:Y352" si="184">Q349-Q346</f>
        <v>-4</v>
      </c>
      <c r="R352" s="15">
        <f t="shared" si="184"/>
        <v>-4</v>
      </c>
      <c r="S352" s="15">
        <f t="shared" si="184"/>
        <v>-5</v>
      </c>
      <c r="T352" s="15">
        <f t="shared" si="184"/>
        <v>-4</v>
      </c>
      <c r="U352" s="15">
        <f t="shared" si="184"/>
        <v>-5</v>
      </c>
      <c r="V352" s="15">
        <f t="shared" si="184"/>
        <v>-3</v>
      </c>
      <c r="W352" s="15">
        <f t="shared" si="184"/>
        <v>-4</v>
      </c>
      <c r="X352" s="15">
        <f t="shared" si="184"/>
        <v>-3</v>
      </c>
      <c r="Y352" s="15">
        <f t="shared" si="184"/>
        <v>-4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9</v>
      </c>
      <c r="M355" s="249" t="s">
        <v>85</v>
      </c>
      <c r="N355" s="249"/>
      <c r="O355" s="100">
        <f>COUNTIF(G352:Y352,"=0")</f>
        <v>2</v>
      </c>
      <c r="P355" s="241" t="s">
        <v>86</v>
      </c>
      <c r="Q355" s="241"/>
      <c r="R355" s="241"/>
      <c r="S355" s="241"/>
      <c r="T355" s="241"/>
      <c r="U355" s="141">
        <f>COUNTIF(G352:Y352,"=2")</f>
        <v>1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3</v>
      </c>
      <c r="P356" s="241" t="s">
        <v>89</v>
      </c>
      <c r="Q356" s="241"/>
      <c r="R356" s="241"/>
      <c r="S356" s="241"/>
      <c r="T356" s="241"/>
      <c r="U356" s="144">
        <f>COUNTIF(G352:Y352,"&gt;=3")</f>
        <v>3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2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3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1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3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 t="str">
        <f>C23</f>
        <v>ZIAR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str">
        <f>INDEX($C$11:$AC$40,MATCH(G365,$C$11:$C$40,0),27)</f>
        <v>H</v>
      </c>
      <c r="Z365" s="75" t="s">
        <v>16</v>
      </c>
      <c r="AA365" s="96">
        <f>$D$3</f>
        <v>44688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8</v>
      </c>
      <c r="H366" s="245"/>
      <c r="I366" s="245"/>
      <c r="J366" s="245"/>
      <c r="K366" s="1"/>
      <c r="L366" s="245">
        <f>IF(X365="H",IF($X366="Blancs",$G$3,IF($X366="Jaunes",$G$4,IF($X366="Bleus",$G$5,$G$6))),IF($X366="Blancs",$I$3,IF($X366="Jaunes",$I$4,IF($X366="Bleus",$I$5,$I$6))))</f>
        <v>124</v>
      </c>
      <c r="M366" s="245"/>
      <c r="N366" s="245"/>
      <c r="O366" s="245">
        <f>IF(X365="H",IF($X366="Blancs",$H$3,IF($X366="Jaunes",$H$4,IF($X366="Bleus",$H$5,$H$6))),IF($X366="Blancs",$J$3,IF($X366="Jaunes",$J$4,IF($X366="Bleus",$J$5,$J$6))))</f>
        <v>67.900000000000006</v>
      </c>
      <c r="P366" s="245"/>
      <c r="Q366" s="246">
        <f>ROUND((G366*(L366/113)+(O366-AA369)),0)</f>
        <v>5</v>
      </c>
      <c r="R366" s="246"/>
      <c r="S366" s="246"/>
      <c r="T366" s="246"/>
      <c r="U366" s="1"/>
      <c r="V366" s="266" t="s">
        <v>108</v>
      </c>
      <c r="W366" s="267"/>
      <c r="X366" s="187" t="str">
        <f>INDEX($C$11:$AC$40,MATCH(G365,$C$11:$C$40,0),26)</f>
        <v>Jaunes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5">H$9</f>
        <v>4</v>
      </c>
      <c r="I369" s="103">
        <f t="shared" si="185"/>
        <v>5</v>
      </c>
      <c r="J369" s="103">
        <f t="shared" si="185"/>
        <v>4</v>
      </c>
      <c r="K369" s="103">
        <f t="shared" si="185"/>
        <v>5</v>
      </c>
      <c r="L369" s="103">
        <f t="shared" si="185"/>
        <v>3</v>
      </c>
      <c r="M369" s="103">
        <f t="shared" si="185"/>
        <v>4</v>
      </c>
      <c r="N369" s="103">
        <f t="shared" si="185"/>
        <v>3</v>
      </c>
      <c r="O369" s="103">
        <f t="shared" si="185"/>
        <v>4</v>
      </c>
      <c r="P369" s="104">
        <f>SUM(G369:O369)</f>
        <v>36</v>
      </c>
      <c r="Q369" s="103">
        <f t="shared" ref="Q369:Y369" si="186">Q$9</f>
        <v>4</v>
      </c>
      <c r="R369" s="105">
        <f t="shared" si="186"/>
        <v>4</v>
      </c>
      <c r="S369" s="105">
        <f t="shared" si="186"/>
        <v>5</v>
      </c>
      <c r="T369" s="105">
        <f t="shared" si="186"/>
        <v>4</v>
      </c>
      <c r="U369" s="105">
        <f t="shared" si="186"/>
        <v>5</v>
      </c>
      <c r="V369" s="105">
        <f t="shared" si="186"/>
        <v>3</v>
      </c>
      <c r="W369" s="105">
        <f t="shared" si="186"/>
        <v>4</v>
      </c>
      <c r="X369" s="105">
        <f t="shared" si="186"/>
        <v>3</v>
      </c>
      <c r="Y369" s="106">
        <f t="shared" si="186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13</v>
      </c>
      <c r="H370" s="108">
        <f t="shared" ref="H370:O370" si="187">H$10</f>
        <v>3</v>
      </c>
      <c r="I370" s="108">
        <f t="shared" si="187"/>
        <v>11</v>
      </c>
      <c r="J370" s="108">
        <f t="shared" si="187"/>
        <v>1</v>
      </c>
      <c r="K370" s="108">
        <f t="shared" si="187"/>
        <v>5</v>
      </c>
      <c r="L370" s="108">
        <f t="shared" si="187"/>
        <v>7</v>
      </c>
      <c r="M370" s="108">
        <f t="shared" si="187"/>
        <v>17</v>
      </c>
      <c r="N370" s="108">
        <f t="shared" si="187"/>
        <v>9</v>
      </c>
      <c r="O370" s="109">
        <f t="shared" si="187"/>
        <v>15</v>
      </c>
      <c r="P370" s="110"/>
      <c r="Q370" s="111">
        <f t="shared" ref="Q370:Y370" si="188">Q$10</f>
        <v>14</v>
      </c>
      <c r="R370" s="112">
        <f t="shared" si="188"/>
        <v>4</v>
      </c>
      <c r="S370" s="112">
        <f t="shared" si="188"/>
        <v>12</v>
      </c>
      <c r="T370" s="112">
        <f t="shared" si="188"/>
        <v>2</v>
      </c>
      <c r="U370" s="112">
        <f t="shared" si="188"/>
        <v>6</v>
      </c>
      <c r="V370" s="112">
        <f t="shared" si="188"/>
        <v>8</v>
      </c>
      <c r="W370" s="112">
        <f t="shared" si="188"/>
        <v>18</v>
      </c>
      <c r="X370" s="112">
        <f t="shared" si="188"/>
        <v>10</v>
      </c>
      <c r="Y370" s="109">
        <f t="shared" si="188"/>
        <v>16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>
        <f>IF($Q366&lt;=18,IF(G370&lt;=$Q366,1,0),IF($Q366&lt;=36,IF(G370&lt;=($Q366-18),2,1),IF($Q366&lt;=54,IF(G370&lt;=($Q366-36),3,2),IF($Q366&gt;54,IF(G370&lt;=($Q366-54),4,3)))))</f>
        <v>0</v>
      </c>
      <c r="H371" s="115">
        <f t="shared" ref="H371:O371" si="189">IF($Q366&lt;=18,IF(H370&lt;=$Q366,1,0),IF($Q366&lt;=36,IF(H370&lt;=($Q366-18),2,1),IF($Q366&lt;=54,IF(H370&lt;=($Q366-36),3,2),IF($Q366&gt;54,IF(H370&lt;=($Q366-54),4,3)))))</f>
        <v>1</v>
      </c>
      <c r="I371" s="115">
        <f t="shared" si="189"/>
        <v>0</v>
      </c>
      <c r="J371" s="115">
        <f t="shared" si="189"/>
        <v>1</v>
      </c>
      <c r="K371" s="115">
        <f t="shared" si="189"/>
        <v>1</v>
      </c>
      <c r="L371" s="115">
        <f t="shared" si="189"/>
        <v>0</v>
      </c>
      <c r="M371" s="115">
        <f t="shared" si="189"/>
        <v>0</v>
      </c>
      <c r="N371" s="115">
        <f t="shared" si="189"/>
        <v>0</v>
      </c>
      <c r="O371" s="116">
        <f t="shared" si="189"/>
        <v>0</v>
      </c>
      <c r="P371" s="117">
        <f>SUM(G371:O371)</f>
        <v>3</v>
      </c>
      <c r="Q371" s="116">
        <f t="shared" ref="Q371:Y371" si="190">IF($Q366&lt;=18,IF(Q370&lt;=$Q366,1,0),IF($Q366&lt;=36,IF(Q370&lt;=($Q366-18),2,1),IF($Q366&lt;=54,IF(Q370&lt;=($Q366-36),3,2),IF($Q366&gt;54,IF(Q370&lt;=($Q366-54),4,3)))))</f>
        <v>0</v>
      </c>
      <c r="R371" s="116">
        <f t="shared" si="190"/>
        <v>1</v>
      </c>
      <c r="S371" s="116">
        <f t="shared" si="190"/>
        <v>0</v>
      </c>
      <c r="T371" s="116">
        <f t="shared" si="190"/>
        <v>1</v>
      </c>
      <c r="U371" s="116">
        <f t="shared" si="190"/>
        <v>0</v>
      </c>
      <c r="V371" s="116">
        <f t="shared" si="190"/>
        <v>0</v>
      </c>
      <c r="W371" s="116">
        <f t="shared" si="190"/>
        <v>0</v>
      </c>
      <c r="X371" s="116">
        <f t="shared" si="190"/>
        <v>0</v>
      </c>
      <c r="Y371" s="116">
        <f t="shared" si="190"/>
        <v>0</v>
      </c>
      <c r="Z371" s="118">
        <f>SUM(Q371:Y371)</f>
        <v>2</v>
      </c>
      <c r="AA371" s="119">
        <f>P371+Z371</f>
        <v>5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1">G23</f>
        <v>4</v>
      </c>
      <c r="H372" s="121">
        <f t="shared" si="191"/>
        <v>6</v>
      </c>
      <c r="I372" s="121">
        <f t="shared" si="191"/>
        <v>8</v>
      </c>
      <c r="J372" s="121">
        <f t="shared" si="191"/>
        <v>4</v>
      </c>
      <c r="K372" s="121">
        <f t="shared" si="191"/>
        <v>10</v>
      </c>
      <c r="L372" s="121">
        <f t="shared" si="191"/>
        <v>10</v>
      </c>
      <c r="M372" s="121">
        <f t="shared" si="191"/>
        <v>5</v>
      </c>
      <c r="N372" s="121">
        <f t="shared" si="191"/>
        <v>5</v>
      </c>
      <c r="O372" s="121">
        <f t="shared" si="191"/>
        <v>10</v>
      </c>
      <c r="P372" s="122">
        <f>SUM(G372:O372)</f>
        <v>62</v>
      </c>
      <c r="Q372" s="123">
        <f t="shared" ref="Q372:Y372" si="192">Q23</f>
        <v>0</v>
      </c>
      <c r="R372" s="121">
        <f t="shared" si="192"/>
        <v>0</v>
      </c>
      <c r="S372" s="121">
        <f t="shared" si="192"/>
        <v>0</v>
      </c>
      <c r="T372" s="121">
        <f t="shared" si="192"/>
        <v>0</v>
      </c>
      <c r="U372" s="121">
        <f t="shared" si="192"/>
        <v>0</v>
      </c>
      <c r="V372" s="121">
        <f t="shared" si="192"/>
        <v>0</v>
      </c>
      <c r="W372" s="121">
        <f t="shared" si="192"/>
        <v>0</v>
      </c>
      <c r="X372" s="121">
        <f t="shared" si="192"/>
        <v>0</v>
      </c>
      <c r="Y372" s="124">
        <f t="shared" si="192"/>
        <v>0</v>
      </c>
      <c r="Z372" s="122">
        <f>SUM(Q372:Y372)</f>
        <v>0</v>
      </c>
      <c r="AA372" s="125">
        <f>P372+Z372</f>
        <v>62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2</v>
      </c>
      <c r="H373" s="127">
        <f t="shared" ref="H373:O373" si="193">IF(H372-H369=-1,3+H371)+IF(H372-H369=0,2+H371)+IF(H372-H369=1,1+H371)+IF(H372-H369=2,H371)+IF(H372-H369=3,IF(H371-1&gt;0,H371-1,0))+IF(H372-H369=4,IF(H371-2&gt;0,H371-2,0))</f>
        <v>1</v>
      </c>
      <c r="I373" s="127">
        <f t="shared" si="193"/>
        <v>0</v>
      </c>
      <c r="J373" s="127">
        <f t="shared" si="193"/>
        <v>3</v>
      </c>
      <c r="K373" s="127">
        <f t="shared" si="193"/>
        <v>0</v>
      </c>
      <c r="L373" s="127">
        <f t="shared" si="193"/>
        <v>0</v>
      </c>
      <c r="M373" s="127">
        <f t="shared" si="193"/>
        <v>1</v>
      </c>
      <c r="N373" s="127">
        <f t="shared" si="193"/>
        <v>0</v>
      </c>
      <c r="O373" s="128">
        <f t="shared" si="193"/>
        <v>0</v>
      </c>
      <c r="P373" s="129">
        <f>SUM(G373:O373)</f>
        <v>7</v>
      </c>
      <c r="Q373" s="130">
        <f t="shared" ref="Q373:Y373" si="194">IF(Q372-Q369=-1,3+Q371)+IF(Q372-Q369=0,2+Q371)+IF(Q372-Q369=1,1+Q371)+IF(Q372-Q369=2,Q371)+IF(Q372-Q369=3,IF(Q371-1&gt;0,Q371-1,0))+IF(Q372-Q369=4,IF(Q371-2&gt;0,Q371-2,0))</f>
        <v>0</v>
      </c>
      <c r="R373" s="131">
        <f t="shared" si="194"/>
        <v>0</v>
      </c>
      <c r="S373" s="131">
        <f t="shared" si="194"/>
        <v>0</v>
      </c>
      <c r="T373" s="131">
        <f t="shared" si="194"/>
        <v>0</v>
      </c>
      <c r="U373" s="131">
        <f t="shared" si="194"/>
        <v>0</v>
      </c>
      <c r="V373" s="131">
        <f t="shared" si="194"/>
        <v>0</v>
      </c>
      <c r="W373" s="131">
        <f t="shared" si="194"/>
        <v>0</v>
      </c>
      <c r="X373" s="131">
        <f t="shared" si="194"/>
        <v>0</v>
      </c>
      <c r="Y373" s="128">
        <f t="shared" si="194"/>
        <v>0</v>
      </c>
      <c r="Z373" s="129">
        <f>SUM(Q373:Y373)</f>
        <v>0</v>
      </c>
      <c r="AA373" s="132">
        <f>P373+Z373</f>
        <v>7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5">IF(G372-G369=-2,4)+IF(G372-G369=-1,3)+IF(G372-G369=0,2)+IF(G372-G369=1,1)+IF(G372-G369&gt;2,0)</f>
        <v>2</v>
      </c>
      <c r="H374" s="134">
        <f t="shared" si="195"/>
        <v>0</v>
      </c>
      <c r="I374" s="134">
        <f t="shared" si="195"/>
        <v>0</v>
      </c>
      <c r="J374" s="134">
        <f t="shared" si="195"/>
        <v>2</v>
      </c>
      <c r="K374" s="134">
        <f t="shared" si="195"/>
        <v>0</v>
      </c>
      <c r="L374" s="134">
        <f t="shared" si="195"/>
        <v>0</v>
      </c>
      <c r="M374" s="134">
        <f t="shared" si="195"/>
        <v>1</v>
      </c>
      <c r="N374" s="134">
        <f t="shared" si="195"/>
        <v>0</v>
      </c>
      <c r="O374" s="135">
        <f t="shared" si="195"/>
        <v>0</v>
      </c>
      <c r="P374" s="136">
        <f>SUM(G374:O374)</f>
        <v>5</v>
      </c>
      <c r="Q374" s="135">
        <f t="shared" ref="Q374:Y374" si="196">IF(Q372-Q369=-2,4)+IF(Q372-Q369=-1,3)+IF(Q372-Q369=0,2)+IF(Q372-Q369=1,1)+IF(Q372-Q369&gt;2,0)</f>
        <v>0</v>
      </c>
      <c r="R374" s="135">
        <f t="shared" si="196"/>
        <v>0</v>
      </c>
      <c r="S374" s="135">
        <f t="shared" si="196"/>
        <v>0</v>
      </c>
      <c r="T374" s="135">
        <f t="shared" si="196"/>
        <v>0</v>
      </c>
      <c r="U374" s="135">
        <f t="shared" si="196"/>
        <v>0</v>
      </c>
      <c r="V374" s="135">
        <f t="shared" si="196"/>
        <v>0</v>
      </c>
      <c r="W374" s="135">
        <f t="shared" si="196"/>
        <v>0</v>
      </c>
      <c r="X374" s="135">
        <f t="shared" si="196"/>
        <v>0</v>
      </c>
      <c r="Y374" s="135">
        <f t="shared" si="196"/>
        <v>0</v>
      </c>
      <c r="Z374" s="136">
        <f>SUM(Q374:Y374)</f>
        <v>0</v>
      </c>
      <c r="AA374" s="137">
        <f>P374+Z374</f>
        <v>5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0</v>
      </c>
      <c r="H375" s="24">
        <f t="shared" ref="H375:O375" si="197">H372-H369</f>
        <v>2</v>
      </c>
      <c r="I375" s="24">
        <f t="shared" si="197"/>
        <v>3</v>
      </c>
      <c r="J375" s="24">
        <f t="shared" si="197"/>
        <v>0</v>
      </c>
      <c r="K375" s="24">
        <f t="shared" si="197"/>
        <v>5</v>
      </c>
      <c r="L375" s="24">
        <f t="shared" si="197"/>
        <v>7</v>
      </c>
      <c r="M375" s="24">
        <f t="shared" si="197"/>
        <v>1</v>
      </c>
      <c r="N375" s="24">
        <f t="shared" si="197"/>
        <v>2</v>
      </c>
      <c r="O375" s="15">
        <f t="shared" si="197"/>
        <v>6</v>
      </c>
      <c r="P375" s="15"/>
      <c r="Q375" s="15">
        <f t="shared" ref="Q375:Y375" si="198">Q372-Q369</f>
        <v>-4</v>
      </c>
      <c r="R375" s="15">
        <f t="shared" si="198"/>
        <v>-4</v>
      </c>
      <c r="S375" s="15">
        <f t="shared" si="198"/>
        <v>-5</v>
      </c>
      <c r="T375" s="15">
        <f t="shared" si="198"/>
        <v>-4</v>
      </c>
      <c r="U375" s="15">
        <f t="shared" si="198"/>
        <v>-5</v>
      </c>
      <c r="V375" s="15">
        <f t="shared" si="198"/>
        <v>-3</v>
      </c>
      <c r="W375" s="15">
        <f t="shared" si="198"/>
        <v>-4</v>
      </c>
      <c r="X375" s="15">
        <f t="shared" si="198"/>
        <v>-3</v>
      </c>
      <c r="Y375" s="15">
        <f t="shared" si="198"/>
        <v>-4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9</v>
      </c>
      <c r="M378" s="249" t="s">
        <v>85</v>
      </c>
      <c r="N378" s="249"/>
      <c r="O378" s="100">
        <f>COUNTIF(G375:Y375,"=0")</f>
        <v>2</v>
      </c>
      <c r="P378" s="241" t="s">
        <v>86</v>
      </c>
      <c r="Q378" s="241"/>
      <c r="R378" s="241"/>
      <c r="S378" s="241"/>
      <c r="T378" s="241"/>
      <c r="U378" s="141">
        <f>COUNTIF(G375:Y375,"=2")</f>
        <v>2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1</v>
      </c>
      <c r="P379" s="241" t="s">
        <v>89</v>
      </c>
      <c r="Q379" s="241"/>
      <c r="R379" s="241"/>
      <c r="S379" s="241"/>
      <c r="T379" s="241"/>
      <c r="U379" s="144">
        <f>COUNTIF(G375:Y375,"&gt;=3")</f>
        <v>4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2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1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2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4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44688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9">H$9</f>
        <v>4</v>
      </c>
      <c r="I392" s="103">
        <f t="shared" si="199"/>
        <v>5</v>
      </c>
      <c r="J392" s="103">
        <f t="shared" si="199"/>
        <v>4</v>
      </c>
      <c r="K392" s="103">
        <f t="shared" si="199"/>
        <v>5</v>
      </c>
      <c r="L392" s="103">
        <f t="shared" si="199"/>
        <v>3</v>
      </c>
      <c r="M392" s="103">
        <f t="shared" si="199"/>
        <v>4</v>
      </c>
      <c r="N392" s="103">
        <f t="shared" si="199"/>
        <v>3</v>
      </c>
      <c r="O392" s="103">
        <f t="shared" si="199"/>
        <v>4</v>
      </c>
      <c r="P392" s="104">
        <f>SUM(G392:O392)</f>
        <v>36</v>
      </c>
      <c r="Q392" s="103">
        <f t="shared" ref="Q392:Y392" si="200">Q$9</f>
        <v>4</v>
      </c>
      <c r="R392" s="105">
        <f t="shared" si="200"/>
        <v>4</v>
      </c>
      <c r="S392" s="105">
        <f t="shared" si="200"/>
        <v>5</v>
      </c>
      <c r="T392" s="105">
        <f t="shared" si="200"/>
        <v>4</v>
      </c>
      <c r="U392" s="105">
        <f t="shared" si="200"/>
        <v>5</v>
      </c>
      <c r="V392" s="105">
        <f t="shared" si="200"/>
        <v>3</v>
      </c>
      <c r="W392" s="105">
        <f t="shared" si="200"/>
        <v>4</v>
      </c>
      <c r="X392" s="105">
        <f t="shared" si="200"/>
        <v>3</v>
      </c>
      <c r="Y392" s="106">
        <f t="shared" si="200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13</v>
      </c>
      <c r="H393" s="108">
        <f t="shared" ref="H393:O393" si="201">H$10</f>
        <v>3</v>
      </c>
      <c r="I393" s="108">
        <f t="shared" si="201"/>
        <v>11</v>
      </c>
      <c r="J393" s="108">
        <f t="shared" si="201"/>
        <v>1</v>
      </c>
      <c r="K393" s="108">
        <f t="shared" si="201"/>
        <v>5</v>
      </c>
      <c r="L393" s="108">
        <f t="shared" si="201"/>
        <v>7</v>
      </c>
      <c r="M393" s="108">
        <f t="shared" si="201"/>
        <v>17</v>
      </c>
      <c r="N393" s="108">
        <f t="shared" si="201"/>
        <v>9</v>
      </c>
      <c r="O393" s="109">
        <f t="shared" si="201"/>
        <v>15</v>
      </c>
      <c r="P393" s="110"/>
      <c r="Q393" s="111">
        <f t="shared" ref="Q393:Y393" si="202">Q$10</f>
        <v>14</v>
      </c>
      <c r="R393" s="112">
        <f t="shared" si="202"/>
        <v>4</v>
      </c>
      <c r="S393" s="112">
        <f t="shared" si="202"/>
        <v>12</v>
      </c>
      <c r="T393" s="112">
        <f t="shared" si="202"/>
        <v>2</v>
      </c>
      <c r="U393" s="112">
        <f t="shared" si="202"/>
        <v>6</v>
      </c>
      <c r="V393" s="112">
        <f t="shared" si="202"/>
        <v>8</v>
      </c>
      <c r="W393" s="112">
        <f t="shared" si="202"/>
        <v>18</v>
      </c>
      <c r="X393" s="112">
        <f t="shared" si="202"/>
        <v>10</v>
      </c>
      <c r="Y393" s="109">
        <f t="shared" si="202"/>
        <v>16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3">IF($Q389&lt;=18,IF(H393&lt;=$Q389,1,0),IF($Q389&lt;=36,IF(H393&lt;=($Q389-18),2,1),IF($Q389&lt;=54,IF(H393&lt;=($Q389-36),3,2),IF($Q389&gt;54,IF(H393&lt;=($Q389-54),4,3)))))</f>
        <v>#N/A</v>
      </c>
      <c r="I394" s="115" t="e">
        <f t="shared" si="203"/>
        <v>#N/A</v>
      </c>
      <c r="J394" s="115" t="e">
        <f t="shared" si="203"/>
        <v>#N/A</v>
      </c>
      <c r="K394" s="115" t="e">
        <f t="shared" si="203"/>
        <v>#N/A</v>
      </c>
      <c r="L394" s="115" t="e">
        <f t="shared" si="203"/>
        <v>#N/A</v>
      </c>
      <c r="M394" s="115" t="e">
        <f t="shared" si="203"/>
        <v>#N/A</v>
      </c>
      <c r="N394" s="115" t="e">
        <f t="shared" si="203"/>
        <v>#N/A</v>
      </c>
      <c r="O394" s="116" t="e">
        <f t="shared" si="203"/>
        <v>#N/A</v>
      </c>
      <c r="P394" s="117" t="e">
        <f>SUM(G394:O394)</f>
        <v>#N/A</v>
      </c>
      <c r="Q394" s="116" t="e">
        <f t="shared" ref="Q394:Y394" si="204">IF($Q389&lt;=18,IF(Q393&lt;=$Q389,1,0),IF($Q389&lt;=36,IF(Q393&lt;=($Q389-18),2,1),IF($Q389&lt;=54,IF(Q393&lt;=($Q389-36),3,2),IF($Q389&gt;54,IF(Q393&lt;=($Q389-54),4,3)))))</f>
        <v>#N/A</v>
      </c>
      <c r="R394" s="116" t="e">
        <f t="shared" si="204"/>
        <v>#N/A</v>
      </c>
      <c r="S394" s="116" t="e">
        <f t="shared" si="204"/>
        <v>#N/A</v>
      </c>
      <c r="T394" s="116" t="e">
        <f t="shared" si="204"/>
        <v>#N/A</v>
      </c>
      <c r="U394" s="116" t="e">
        <f t="shared" si="204"/>
        <v>#N/A</v>
      </c>
      <c r="V394" s="116" t="e">
        <f t="shared" si="204"/>
        <v>#N/A</v>
      </c>
      <c r="W394" s="116" t="e">
        <f t="shared" si="204"/>
        <v>#N/A</v>
      </c>
      <c r="X394" s="116" t="e">
        <f t="shared" si="204"/>
        <v>#N/A</v>
      </c>
      <c r="Y394" s="116" t="e">
        <f t="shared" si="204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5">G24</f>
        <v>10</v>
      </c>
      <c r="H395" s="121">
        <f t="shared" si="205"/>
        <v>10</v>
      </c>
      <c r="I395" s="121">
        <f t="shared" si="205"/>
        <v>10</v>
      </c>
      <c r="J395" s="121">
        <f t="shared" si="205"/>
        <v>10</v>
      </c>
      <c r="K395" s="121">
        <f t="shared" si="205"/>
        <v>10</v>
      </c>
      <c r="L395" s="121">
        <f t="shared" si="205"/>
        <v>10</v>
      </c>
      <c r="M395" s="121">
        <f t="shared" si="205"/>
        <v>10</v>
      </c>
      <c r="N395" s="121">
        <f t="shared" si="205"/>
        <v>10</v>
      </c>
      <c r="O395" s="121">
        <f t="shared" si="205"/>
        <v>10</v>
      </c>
      <c r="P395" s="122">
        <f>SUM(G395:O395)</f>
        <v>90</v>
      </c>
      <c r="Q395" s="123">
        <f t="shared" ref="Q395:Y395" si="206">Q24</f>
        <v>10</v>
      </c>
      <c r="R395" s="121">
        <f t="shared" si="206"/>
        <v>10</v>
      </c>
      <c r="S395" s="121">
        <f t="shared" si="206"/>
        <v>10</v>
      </c>
      <c r="T395" s="121">
        <f t="shared" si="206"/>
        <v>10</v>
      </c>
      <c r="U395" s="121">
        <f t="shared" si="206"/>
        <v>10</v>
      </c>
      <c r="V395" s="121">
        <f t="shared" si="206"/>
        <v>10</v>
      </c>
      <c r="W395" s="121">
        <f t="shared" si="206"/>
        <v>10</v>
      </c>
      <c r="X395" s="121">
        <f t="shared" si="206"/>
        <v>10</v>
      </c>
      <c r="Y395" s="124">
        <f t="shared" si="206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7">IF(H395-H392=-1,3+H394)+IF(H395-H392=0,2+H394)+IF(H395-H392=1,1+H394)+IF(H395-H392=2,H394)+IF(H395-H392=3,IF(H394-1&gt;0,H394-1,0))+IF(H395-H392=4,IF(H394-2&gt;0,H394-2,0))</f>
        <v>0</v>
      </c>
      <c r="I396" s="127">
        <f t="shared" si="207"/>
        <v>0</v>
      </c>
      <c r="J396" s="127">
        <f t="shared" si="207"/>
        <v>0</v>
      </c>
      <c r="K396" s="127">
        <f t="shared" si="207"/>
        <v>0</v>
      </c>
      <c r="L396" s="127">
        <f t="shared" si="207"/>
        <v>0</v>
      </c>
      <c r="M396" s="127">
        <f t="shared" si="207"/>
        <v>0</v>
      </c>
      <c r="N396" s="127">
        <f t="shared" si="207"/>
        <v>0</v>
      </c>
      <c r="O396" s="128">
        <f t="shared" si="207"/>
        <v>0</v>
      </c>
      <c r="P396" s="129">
        <f>SUM(G396:O396)</f>
        <v>0</v>
      </c>
      <c r="Q396" s="130">
        <f t="shared" ref="Q396:Y396" si="208">IF(Q395-Q392=-1,3+Q394)+IF(Q395-Q392=0,2+Q394)+IF(Q395-Q392=1,1+Q394)+IF(Q395-Q392=2,Q394)+IF(Q395-Q392=3,IF(Q394-1&gt;0,Q394-1,0))+IF(Q395-Q392=4,IF(Q394-2&gt;0,Q394-2,0))</f>
        <v>0</v>
      </c>
      <c r="R396" s="131">
        <f t="shared" si="208"/>
        <v>0</v>
      </c>
      <c r="S396" s="131">
        <f t="shared" si="208"/>
        <v>0</v>
      </c>
      <c r="T396" s="131">
        <f t="shared" si="208"/>
        <v>0</v>
      </c>
      <c r="U396" s="131">
        <f t="shared" si="208"/>
        <v>0</v>
      </c>
      <c r="V396" s="131">
        <f t="shared" si="208"/>
        <v>0</v>
      </c>
      <c r="W396" s="131">
        <f t="shared" si="208"/>
        <v>0</v>
      </c>
      <c r="X396" s="131">
        <f t="shared" si="208"/>
        <v>0</v>
      </c>
      <c r="Y396" s="128">
        <f t="shared" si="208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9">IF(G395-G392=-2,4)+IF(G395-G392=-1,3)+IF(G395-G392=0,2)+IF(G395-G392=1,1)+IF(G395-G392&gt;2,0)</f>
        <v>0</v>
      </c>
      <c r="H397" s="134">
        <f t="shared" si="209"/>
        <v>0</v>
      </c>
      <c r="I397" s="134">
        <f t="shared" si="209"/>
        <v>0</v>
      </c>
      <c r="J397" s="134">
        <f t="shared" si="209"/>
        <v>0</v>
      </c>
      <c r="K397" s="134">
        <f t="shared" si="209"/>
        <v>0</v>
      </c>
      <c r="L397" s="134">
        <f t="shared" si="209"/>
        <v>0</v>
      </c>
      <c r="M397" s="134">
        <f t="shared" si="209"/>
        <v>0</v>
      </c>
      <c r="N397" s="134">
        <f t="shared" si="209"/>
        <v>0</v>
      </c>
      <c r="O397" s="135">
        <f t="shared" si="209"/>
        <v>0</v>
      </c>
      <c r="P397" s="136">
        <f>SUM(G397:O397)</f>
        <v>0</v>
      </c>
      <c r="Q397" s="135">
        <f t="shared" ref="Q397:Y397" si="210">IF(Q395-Q392=-2,4)+IF(Q395-Q392=-1,3)+IF(Q395-Q392=0,2)+IF(Q395-Q392=1,1)+IF(Q395-Q392&gt;2,0)</f>
        <v>0</v>
      </c>
      <c r="R397" s="135">
        <f t="shared" si="210"/>
        <v>0</v>
      </c>
      <c r="S397" s="135">
        <f t="shared" si="210"/>
        <v>0</v>
      </c>
      <c r="T397" s="135">
        <f t="shared" si="210"/>
        <v>0</v>
      </c>
      <c r="U397" s="135">
        <f t="shared" si="210"/>
        <v>0</v>
      </c>
      <c r="V397" s="135">
        <f t="shared" si="210"/>
        <v>0</v>
      </c>
      <c r="W397" s="135">
        <f t="shared" si="210"/>
        <v>0</v>
      </c>
      <c r="X397" s="135">
        <f t="shared" si="210"/>
        <v>0</v>
      </c>
      <c r="Y397" s="135">
        <f t="shared" si="210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1">H395-H392</f>
        <v>6</v>
      </c>
      <c r="I398" s="24">
        <f t="shared" si="211"/>
        <v>5</v>
      </c>
      <c r="J398" s="24">
        <f t="shared" si="211"/>
        <v>6</v>
      </c>
      <c r="K398" s="24">
        <f t="shared" si="211"/>
        <v>5</v>
      </c>
      <c r="L398" s="24">
        <f t="shared" si="211"/>
        <v>7</v>
      </c>
      <c r="M398" s="24">
        <f t="shared" si="211"/>
        <v>6</v>
      </c>
      <c r="N398" s="24">
        <f t="shared" si="211"/>
        <v>7</v>
      </c>
      <c r="O398" s="15">
        <f t="shared" si="211"/>
        <v>6</v>
      </c>
      <c r="P398" s="15"/>
      <c r="Q398" s="15">
        <f t="shared" ref="Q398:Y398" si="212">Q395-Q392</f>
        <v>6</v>
      </c>
      <c r="R398" s="15">
        <f t="shared" si="212"/>
        <v>6</v>
      </c>
      <c r="S398" s="15">
        <f t="shared" si="212"/>
        <v>5</v>
      </c>
      <c r="T398" s="15">
        <f t="shared" si="212"/>
        <v>6</v>
      </c>
      <c r="U398" s="15">
        <f t="shared" si="212"/>
        <v>5</v>
      </c>
      <c r="V398" s="15">
        <f t="shared" si="212"/>
        <v>7</v>
      </c>
      <c r="W398" s="15">
        <f t="shared" si="212"/>
        <v>6</v>
      </c>
      <c r="X398" s="15">
        <f t="shared" si="212"/>
        <v>7</v>
      </c>
      <c r="Y398" s="15">
        <f t="shared" si="212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44688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3">H$9</f>
        <v>4</v>
      </c>
      <c r="I415" s="103">
        <f t="shared" si="213"/>
        <v>5</v>
      </c>
      <c r="J415" s="103">
        <f t="shared" si="213"/>
        <v>4</v>
      </c>
      <c r="K415" s="103">
        <f t="shared" si="213"/>
        <v>5</v>
      </c>
      <c r="L415" s="103">
        <f t="shared" si="213"/>
        <v>3</v>
      </c>
      <c r="M415" s="103">
        <f t="shared" si="213"/>
        <v>4</v>
      </c>
      <c r="N415" s="103">
        <f t="shared" si="213"/>
        <v>3</v>
      </c>
      <c r="O415" s="103">
        <f t="shared" si="213"/>
        <v>4</v>
      </c>
      <c r="P415" s="104">
        <f>SUM(G415:O415)</f>
        <v>36</v>
      </c>
      <c r="Q415" s="103">
        <f t="shared" ref="Q415:Y415" si="214">Q$9</f>
        <v>4</v>
      </c>
      <c r="R415" s="105">
        <f t="shared" si="214"/>
        <v>4</v>
      </c>
      <c r="S415" s="105">
        <f t="shared" si="214"/>
        <v>5</v>
      </c>
      <c r="T415" s="105">
        <f t="shared" si="214"/>
        <v>4</v>
      </c>
      <c r="U415" s="105">
        <f t="shared" si="214"/>
        <v>5</v>
      </c>
      <c r="V415" s="105">
        <f t="shared" si="214"/>
        <v>3</v>
      </c>
      <c r="W415" s="105">
        <f t="shared" si="214"/>
        <v>4</v>
      </c>
      <c r="X415" s="105">
        <f t="shared" si="214"/>
        <v>3</v>
      </c>
      <c r="Y415" s="106">
        <f t="shared" si="214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13</v>
      </c>
      <c r="H416" s="108">
        <f t="shared" ref="H416:O416" si="215">H$10</f>
        <v>3</v>
      </c>
      <c r="I416" s="108">
        <f t="shared" si="215"/>
        <v>11</v>
      </c>
      <c r="J416" s="108">
        <f t="shared" si="215"/>
        <v>1</v>
      </c>
      <c r="K416" s="108">
        <f t="shared" si="215"/>
        <v>5</v>
      </c>
      <c r="L416" s="108">
        <f t="shared" si="215"/>
        <v>7</v>
      </c>
      <c r="M416" s="108">
        <f t="shared" si="215"/>
        <v>17</v>
      </c>
      <c r="N416" s="108">
        <f t="shared" si="215"/>
        <v>9</v>
      </c>
      <c r="O416" s="109">
        <f t="shared" si="215"/>
        <v>15</v>
      </c>
      <c r="P416" s="110"/>
      <c r="Q416" s="111">
        <f t="shared" ref="Q416:Y416" si="216">Q$10</f>
        <v>14</v>
      </c>
      <c r="R416" s="112">
        <f t="shared" si="216"/>
        <v>4</v>
      </c>
      <c r="S416" s="112">
        <f t="shared" si="216"/>
        <v>12</v>
      </c>
      <c r="T416" s="112">
        <f t="shared" si="216"/>
        <v>2</v>
      </c>
      <c r="U416" s="112">
        <f t="shared" si="216"/>
        <v>6</v>
      </c>
      <c r="V416" s="112">
        <f t="shared" si="216"/>
        <v>8</v>
      </c>
      <c r="W416" s="112">
        <f t="shared" si="216"/>
        <v>18</v>
      </c>
      <c r="X416" s="112">
        <f t="shared" si="216"/>
        <v>10</v>
      </c>
      <c r="Y416" s="109">
        <f t="shared" si="216"/>
        <v>16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7">IF($Q412&lt;=18,IF(H416&lt;=$Q412,1,0),IF($Q412&lt;=36,IF(H416&lt;=($Q412-18),2,1),IF($Q412&lt;=54,IF(H416&lt;=($Q412-36),3,2),IF($Q412&gt;54,IF(H416&lt;=($Q412-54),4,3)))))</f>
        <v>#N/A</v>
      </c>
      <c r="I417" s="115" t="e">
        <f t="shared" si="217"/>
        <v>#N/A</v>
      </c>
      <c r="J417" s="115" t="e">
        <f t="shared" si="217"/>
        <v>#N/A</v>
      </c>
      <c r="K417" s="115" t="e">
        <f t="shared" si="217"/>
        <v>#N/A</v>
      </c>
      <c r="L417" s="115" t="e">
        <f t="shared" si="217"/>
        <v>#N/A</v>
      </c>
      <c r="M417" s="115" t="e">
        <f t="shared" si="217"/>
        <v>#N/A</v>
      </c>
      <c r="N417" s="115" t="e">
        <f t="shared" si="217"/>
        <v>#N/A</v>
      </c>
      <c r="O417" s="116" t="e">
        <f t="shared" si="217"/>
        <v>#N/A</v>
      </c>
      <c r="P417" s="117" t="e">
        <f>SUM(G417:O417)</f>
        <v>#N/A</v>
      </c>
      <c r="Q417" s="116" t="e">
        <f t="shared" ref="Q417:Y417" si="218">IF($Q412&lt;=18,IF(Q416&lt;=$Q412,1,0),IF($Q412&lt;=36,IF(Q416&lt;=($Q412-18),2,1),IF($Q412&lt;=54,IF(Q416&lt;=($Q412-36),3,2),IF($Q412&gt;54,IF(Q416&lt;=($Q412-54),4,3)))))</f>
        <v>#N/A</v>
      </c>
      <c r="R417" s="116" t="e">
        <f t="shared" si="218"/>
        <v>#N/A</v>
      </c>
      <c r="S417" s="116" t="e">
        <f t="shared" si="218"/>
        <v>#N/A</v>
      </c>
      <c r="T417" s="116" t="e">
        <f t="shared" si="218"/>
        <v>#N/A</v>
      </c>
      <c r="U417" s="116" t="e">
        <f t="shared" si="218"/>
        <v>#N/A</v>
      </c>
      <c r="V417" s="116" t="e">
        <f t="shared" si="218"/>
        <v>#N/A</v>
      </c>
      <c r="W417" s="116" t="e">
        <f t="shared" si="218"/>
        <v>#N/A</v>
      </c>
      <c r="X417" s="116" t="e">
        <f t="shared" si="218"/>
        <v>#N/A</v>
      </c>
      <c r="Y417" s="116" t="e">
        <f t="shared" si="218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9">G25</f>
        <v>10</v>
      </c>
      <c r="H418" s="121">
        <f t="shared" si="219"/>
        <v>10</v>
      </c>
      <c r="I418" s="121">
        <f t="shared" si="219"/>
        <v>10</v>
      </c>
      <c r="J418" s="121">
        <f t="shared" si="219"/>
        <v>10</v>
      </c>
      <c r="K418" s="121">
        <f t="shared" si="219"/>
        <v>10</v>
      </c>
      <c r="L418" s="121">
        <f t="shared" si="219"/>
        <v>10</v>
      </c>
      <c r="M418" s="121">
        <f t="shared" si="219"/>
        <v>10</v>
      </c>
      <c r="N418" s="121">
        <f t="shared" si="219"/>
        <v>10</v>
      </c>
      <c r="O418" s="121">
        <f t="shared" si="219"/>
        <v>10</v>
      </c>
      <c r="P418" s="122">
        <f>SUM(G418:O418)</f>
        <v>90</v>
      </c>
      <c r="Q418" s="123">
        <f t="shared" ref="Q418:Y418" si="220">Q25</f>
        <v>10</v>
      </c>
      <c r="R418" s="121">
        <f t="shared" si="220"/>
        <v>10</v>
      </c>
      <c r="S418" s="121">
        <f t="shared" si="220"/>
        <v>10</v>
      </c>
      <c r="T418" s="121">
        <f t="shared" si="220"/>
        <v>10</v>
      </c>
      <c r="U418" s="121">
        <f t="shared" si="220"/>
        <v>10</v>
      </c>
      <c r="V418" s="121">
        <f t="shared" si="220"/>
        <v>10</v>
      </c>
      <c r="W418" s="121">
        <f t="shared" si="220"/>
        <v>10</v>
      </c>
      <c r="X418" s="121">
        <f t="shared" si="220"/>
        <v>10</v>
      </c>
      <c r="Y418" s="124">
        <f t="shared" si="220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1">IF(H418-H415=-1,3+H417)+IF(H418-H415=0,2+H417)+IF(H418-H415=1,1+H417)+IF(H418-H415=2,H417)+IF(H418-H415=3,IF(H417-1&gt;0,H417-1,0))+IF(H418-H415=4,IF(H417-2&gt;0,H417-2,0))</f>
        <v>0</v>
      </c>
      <c r="I419" s="127">
        <f t="shared" si="221"/>
        <v>0</v>
      </c>
      <c r="J419" s="127">
        <f t="shared" si="221"/>
        <v>0</v>
      </c>
      <c r="K419" s="127">
        <f t="shared" si="221"/>
        <v>0</v>
      </c>
      <c r="L419" s="127">
        <f t="shared" si="221"/>
        <v>0</v>
      </c>
      <c r="M419" s="127">
        <f t="shared" si="221"/>
        <v>0</v>
      </c>
      <c r="N419" s="127">
        <f t="shared" si="221"/>
        <v>0</v>
      </c>
      <c r="O419" s="128">
        <f t="shared" si="221"/>
        <v>0</v>
      </c>
      <c r="P419" s="129">
        <f>SUM(G419:O419)</f>
        <v>0</v>
      </c>
      <c r="Q419" s="130">
        <f t="shared" ref="Q419:Y419" si="222">IF(Q418-Q415=-1,3+Q417)+IF(Q418-Q415=0,2+Q417)+IF(Q418-Q415=1,1+Q417)+IF(Q418-Q415=2,Q417)+IF(Q418-Q415=3,IF(Q417-1&gt;0,Q417-1,0))+IF(Q418-Q415=4,IF(Q417-2&gt;0,Q417-2,0))</f>
        <v>0</v>
      </c>
      <c r="R419" s="131">
        <f t="shared" si="222"/>
        <v>0</v>
      </c>
      <c r="S419" s="131">
        <f t="shared" si="222"/>
        <v>0</v>
      </c>
      <c r="T419" s="131">
        <f t="shared" si="222"/>
        <v>0</v>
      </c>
      <c r="U419" s="131">
        <f t="shared" si="222"/>
        <v>0</v>
      </c>
      <c r="V419" s="131">
        <f t="shared" si="222"/>
        <v>0</v>
      </c>
      <c r="W419" s="131">
        <f t="shared" si="222"/>
        <v>0</v>
      </c>
      <c r="X419" s="131">
        <f t="shared" si="222"/>
        <v>0</v>
      </c>
      <c r="Y419" s="128">
        <f t="shared" si="222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3">IF(G418-G415=-2,4)+IF(G418-G415=-1,3)+IF(G418-G415=0,2)+IF(G418-G415=1,1)+IF(G418-G415&gt;2,0)</f>
        <v>0</v>
      </c>
      <c r="H420" s="134">
        <f t="shared" si="223"/>
        <v>0</v>
      </c>
      <c r="I420" s="134">
        <f t="shared" si="223"/>
        <v>0</v>
      </c>
      <c r="J420" s="134">
        <f t="shared" si="223"/>
        <v>0</v>
      </c>
      <c r="K420" s="134">
        <f t="shared" si="223"/>
        <v>0</v>
      </c>
      <c r="L420" s="134">
        <f t="shared" si="223"/>
        <v>0</v>
      </c>
      <c r="M420" s="134">
        <f t="shared" si="223"/>
        <v>0</v>
      </c>
      <c r="N420" s="134">
        <f t="shared" si="223"/>
        <v>0</v>
      </c>
      <c r="O420" s="135">
        <f t="shared" si="223"/>
        <v>0</v>
      </c>
      <c r="P420" s="136">
        <f>SUM(G420:O420)</f>
        <v>0</v>
      </c>
      <c r="Q420" s="135">
        <f t="shared" ref="Q420:Y420" si="224">IF(Q418-Q415=-2,4)+IF(Q418-Q415=-1,3)+IF(Q418-Q415=0,2)+IF(Q418-Q415=1,1)+IF(Q418-Q415&gt;2,0)</f>
        <v>0</v>
      </c>
      <c r="R420" s="135">
        <f t="shared" si="224"/>
        <v>0</v>
      </c>
      <c r="S420" s="135">
        <f t="shared" si="224"/>
        <v>0</v>
      </c>
      <c r="T420" s="135">
        <f t="shared" si="224"/>
        <v>0</v>
      </c>
      <c r="U420" s="135">
        <f t="shared" si="224"/>
        <v>0</v>
      </c>
      <c r="V420" s="135">
        <f t="shared" si="224"/>
        <v>0</v>
      </c>
      <c r="W420" s="135">
        <f t="shared" si="224"/>
        <v>0</v>
      </c>
      <c r="X420" s="135">
        <f t="shared" si="224"/>
        <v>0</v>
      </c>
      <c r="Y420" s="135">
        <f t="shared" si="224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5">H418-H415</f>
        <v>6</v>
      </c>
      <c r="I421" s="24">
        <f t="shared" si="225"/>
        <v>5</v>
      </c>
      <c r="J421" s="24">
        <f t="shared" si="225"/>
        <v>6</v>
      </c>
      <c r="K421" s="24">
        <f t="shared" si="225"/>
        <v>5</v>
      </c>
      <c r="L421" s="24">
        <f t="shared" si="225"/>
        <v>7</v>
      </c>
      <c r="M421" s="24">
        <f t="shared" si="225"/>
        <v>6</v>
      </c>
      <c r="N421" s="24">
        <f t="shared" si="225"/>
        <v>7</v>
      </c>
      <c r="O421" s="15">
        <f t="shared" si="225"/>
        <v>6</v>
      </c>
      <c r="P421" s="15"/>
      <c r="Q421" s="15">
        <f t="shared" ref="Q421:Y421" si="226">Q418-Q415</f>
        <v>6</v>
      </c>
      <c r="R421" s="15">
        <f t="shared" si="226"/>
        <v>6</v>
      </c>
      <c r="S421" s="15">
        <f t="shared" si="226"/>
        <v>5</v>
      </c>
      <c r="T421" s="15">
        <f t="shared" si="226"/>
        <v>6</v>
      </c>
      <c r="U421" s="15">
        <f t="shared" si="226"/>
        <v>5</v>
      </c>
      <c r="V421" s="15">
        <f t="shared" si="226"/>
        <v>7</v>
      </c>
      <c r="W421" s="15">
        <f t="shared" si="226"/>
        <v>6</v>
      </c>
      <c r="X421" s="15">
        <f t="shared" si="226"/>
        <v>7</v>
      </c>
      <c r="Y421" s="15">
        <f t="shared" si="226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44688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7">H$9</f>
        <v>4</v>
      </c>
      <c r="I438" s="103">
        <f t="shared" si="227"/>
        <v>5</v>
      </c>
      <c r="J438" s="103">
        <f t="shared" si="227"/>
        <v>4</v>
      </c>
      <c r="K438" s="103">
        <f t="shared" si="227"/>
        <v>5</v>
      </c>
      <c r="L438" s="103">
        <f t="shared" si="227"/>
        <v>3</v>
      </c>
      <c r="M438" s="103">
        <f t="shared" si="227"/>
        <v>4</v>
      </c>
      <c r="N438" s="103">
        <f t="shared" si="227"/>
        <v>3</v>
      </c>
      <c r="O438" s="103">
        <f t="shared" si="227"/>
        <v>4</v>
      </c>
      <c r="P438" s="104">
        <f>SUM(G438:O438)</f>
        <v>36</v>
      </c>
      <c r="Q438" s="103">
        <f t="shared" ref="Q438:Y438" si="228">Q$9</f>
        <v>4</v>
      </c>
      <c r="R438" s="105">
        <f t="shared" si="228"/>
        <v>4</v>
      </c>
      <c r="S438" s="105">
        <f t="shared" si="228"/>
        <v>5</v>
      </c>
      <c r="T438" s="105">
        <f t="shared" si="228"/>
        <v>4</v>
      </c>
      <c r="U438" s="105">
        <f t="shared" si="228"/>
        <v>5</v>
      </c>
      <c r="V438" s="105">
        <f t="shared" si="228"/>
        <v>3</v>
      </c>
      <c r="W438" s="105">
        <f t="shared" si="228"/>
        <v>4</v>
      </c>
      <c r="X438" s="105">
        <f t="shared" si="228"/>
        <v>3</v>
      </c>
      <c r="Y438" s="106">
        <f t="shared" si="228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13</v>
      </c>
      <c r="H439" s="108">
        <f t="shared" ref="H439:O439" si="229">H$10</f>
        <v>3</v>
      </c>
      <c r="I439" s="108">
        <f t="shared" si="229"/>
        <v>11</v>
      </c>
      <c r="J439" s="108">
        <f t="shared" si="229"/>
        <v>1</v>
      </c>
      <c r="K439" s="108">
        <f t="shared" si="229"/>
        <v>5</v>
      </c>
      <c r="L439" s="108">
        <f t="shared" si="229"/>
        <v>7</v>
      </c>
      <c r="M439" s="108">
        <f t="shared" si="229"/>
        <v>17</v>
      </c>
      <c r="N439" s="108">
        <f t="shared" si="229"/>
        <v>9</v>
      </c>
      <c r="O439" s="109">
        <f t="shared" si="229"/>
        <v>15</v>
      </c>
      <c r="P439" s="110"/>
      <c r="Q439" s="111">
        <f t="shared" ref="Q439:Y439" si="230">Q$10</f>
        <v>14</v>
      </c>
      <c r="R439" s="112">
        <f t="shared" si="230"/>
        <v>4</v>
      </c>
      <c r="S439" s="112">
        <f t="shared" si="230"/>
        <v>12</v>
      </c>
      <c r="T439" s="112">
        <f t="shared" si="230"/>
        <v>2</v>
      </c>
      <c r="U439" s="112">
        <f t="shared" si="230"/>
        <v>6</v>
      </c>
      <c r="V439" s="112">
        <f t="shared" si="230"/>
        <v>8</v>
      </c>
      <c r="W439" s="112">
        <f t="shared" si="230"/>
        <v>18</v>
      </c>
      <c r="X439" s="112">
        <f t="shared" si="230"/>
        <v>10</v>
      </c>
      <c r="Y439" s="109">
        <f t="shared" si="230"/>
        <v>16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1">IF($Q435&lt;=18,IF(H439&lt;=$Q435,1,0),IF($Q435&lt;=36,IF(H439&lt;=($Q435-18),2,1),IF($Q435&lt;=54,IF(H439&lt;=($Q435-36),3,2),IF($Q435&gt;54,IF(H439&lt;=($Q435-54),4,3)))))</f>
        <v>#N/A</v>
      </c>
      <c r="I440" s="115" t="e">
        <f t="shared" si="231"/>
        <v>#N/A</v>
      </c>
      <c r="J440" s="115" t="e">
        <f t="shared" si="231"/>
        <v>#N/A</v>
      </c>
      <c r="K440" s="115" t="e">
        <f t="shared" si="231"/>
        <v>#N/A</v>
      </c>
      <c r="L440" s="115" t="e">
        <f t="shared" si="231"/>
        <v>#N/A</v>
      </c>
      <c r="M440" s="115" t="e">
        <f t="shared" si="231"/>
        <v>#N/A</v>
      </c>
      <c r="N440" s="115" t="e">
        <f t="shared" si="231"/>
        <v>#N/A</v>
      </c>
      <c r="O440" s="116" t="e">
        <f t="shared" si="231"/>
        <v>#N/A</v>
      </c>
      <c r="P440" s="117" t="e">
        <f>SUM(G440:O440)</f>
        <v>#N/A</v>
      </c>
      <c r="Q440" s="116" t="e">
        <f t="shared" ref="Q440:Y440" si="232">IF($Q435&lt;=18,IF(Q439&lt;=$Q435,1,0),IF($Q435&lt;=36,IF(Q439&lt;=($Q435-18),2,1),IF($Q435&lt;=54,IF(Q439&lt;=($Q435-36),3,2),IF($Q435&gt;54,IF(Q439&lt;=($Q435-54),4,3)))))</f>
        <v>#N/A</v>
      </c>
      <c r="R440" s="116" t="e">
        <f t="shared" si="232"/>
        <v>#N/A</v>
      </c>
      <c r="S440" s="116" t="e">
        <f t="shared" si="232"/>
        <v>#N/A</v>
      </c>
      <c r="T440" s="116" t="e">
        <f t="shared" si="232"/>
        <v>#N/A</v>
      </c>
      <c r="U440" s="116" t="e">
        <f t="shared" si="232"/>
        <v>#N/A</v>
      </c>
      <c r="V440" s="116" t="e">
        <f t="shared" si="232"/>
        <v>#N/A</v>
      </c>
      <c r="W440" s="116" t="e">
        <f t="shared" si="232"/>
        <v>#N/A</v>
      </c>
      <c r="X440" s="116" t="e">
        <f t="shared" si="232"/>
        <v>#N/A</v>
      </c>
      <c r="Y440" s="116" t="e">
        <f t="shared" si="232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3">G26</f>
        <v>10</v>
      </c>
      <c r="H441" s="121">
        <f t="shared" si="233"/>
        <v>10</v>
      </c>
      <c r="I441" s="121">
        <f t="shared" si="233"/>
        <v>10</v>
      </c>
      <c r="J441" s="121">
        <f t="shared" si="233"/>
        <v>10</v>
      </c>
      <c r="K441" s="121">
        <f t="shared" si="233"/>
        <v>10</v>
      </c>
      <c r="L441" s="121">
        <f t="shared" si="233"/>
        <v>10</v>
      </c>
      <c r="M441" s="121">
        <f t="shared" si="233"/>
        <v>10</v>
      </c>
      <c r="N441" s="121">
        <f t="shared" si="233"/>
        <v>10</v>
      </c>
      <c r="O441" s="121">
        <f t="shared" si="233"/>
        <v>10</v>
      </c>
      <c r="P441" s="122">
        <f>SUM(G441:O441)</f>
        <v>90</v>
      </c>
      <c r="Q441" s="123">
        <f t="shared" ref="Q441:Y441" si="234">Q26</f>
        <v>10</v>
      </c>
      <c r="R441" s="121">
        <f t="shared" si="234"/>
        <v>10</v>
      </c>
      <c r="S441" s="121">
        <f t="shared" si="234"/>
        <v>10</v>
      </c>
      <c r="T441" s="121">
        <f t="shared" si="234"/>
        <v>10</v>
      </c>
      <c r="U441" s="121">
        <f t="shared" si="234"/>
        <v>10</v>
      </c>
      <c r="V441" s="121">
        <f t="shared" si="234"/>
        <v>10</v>
      </c>
      <c r="W441" s="121">
        <f t="shared" si="234"/>
        <v>10</v>
      </c>
      <c r="X441" s="121">
        <f t="shared" si="234"/>
        <v>10</v>
      </c>
      <c r="Y441" s="124">
        <f t="shared" si="234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5">IF(H441-H438=-1,3+H440)+IF(H441-H438=0,2+H440)+IF(H441-H438=1,1+H440)+IF(H441-H438=2,H440)+IF(H441-H438=3,IF(H440-1&gt;0,H440-1,0))+IF(H441-H438=4,IF(H440-2&gt;0,H440-2,0))</f>
        <v>0</v>
      </c>
      <c r="I442" s="127">
        <f t="shared" si="235"/>
        <v>0</v>
      </c>
      <c r="J442" s="127">
        <f t="shared" si="235"/>
        <v>0</v>
      </c>
      <c r="K442" s="127">
        <f t="shared" si="235"/>
        <v>0</v>
      </c>
      <c r="L442" s="127">
        <f t="shared" si="235"/>
        <v>0</v>
      </c>
      <c r="M442" s="127">
        <f t="shared" si="235"/>
        <v>0</v>
      </c>
      <c r="N442" s="127">
        <f t="shared" si="235"/>
        <v>0</v>
      </c>
      <c r="O442" s="128">
        <f t="shared" si="235"/>
        <v>0</v>
      </c>
      <c r="P442" s="129">
        <f>SUM(G442:O442)</f>
        <v>0</v>
      </c>
      <c r="Q442" s="130">
        <f t="shared" ref="Q442:Y442" si="236">IF(Q441-Q438=-1,3+Q440)+IF(Q441-Q438=0,2+Q440)+IF(Q441-Q438=1,1+Q440)+IF(Q441-Q438=2,Q440)+IF(Q441-Q438=3,IF(Q440-1&gt;0,Q440-1,0))+IF(Q441-Q438=4,IF(Q440-2&gt;0,Q440-2,0))</f>
        <v>0</v>
      </c>
      <c r="R442" s="131">
        <f t="shared" si="236"/>
        <v>0</v>
      </c>
      <c r="S442" s="131">
        <f t="shared" si="236"/>
        <v>0</v>
      </c>
      <c r="T442" s="131">
        <f t="shared" si="236"/>
        <v>0</v>
      </c>
      <c r="U442" s="131">
        <f t="shared" si="236"/>
        <v>0</v>
      </c>
      <c r="V442" s="131">
        <f t="shared" si="236"/>
        <v>0</v>
      </c>
      <c r="W442" s="131">
        <f t="shared" si="236"/>
        <v>0</v>
      </c>
      <c r="X442" s="131">
        <f t="shared" si="236"/>
        <v>0</v>
      </c>
      <c r="Y442" s="128">
        <f t="shared" si="236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7">IF(G441-G438=-2,4)+IF(G441-G438=-1,3)+IF(G441-G438=0,2)+IF(G441-G438=1,1)+IF(G441-G438&gt;2,0)</f>
        <v>0</v>
      </c>
      <c r="H443" s="134">
        <f t="shared" si="237"/>
        <v>0</v>
      </c>
      <c r="I443" s="134">
        <f t="shared" si="237"/>
        <v>0</v>
      </c>
      <c r="J443" s="134">
        <f t="shared" si="237"/>
        <v>0</v>
      </c>
      <c r="K443" s="134">
        <f t="shared" si="237"/>
        <v>0</v>
      </c>
      <c r="L443" s="134">
        <f t="shared" si="237"/>
        <v>0</v>
      </c>
      <c r="M443" s="134">
        <f t="shared" si="237"/>
        <v>0</v>
      </c>
      <c r="N443" s="134">
        <f t="shared" si="237"/>
        <v>0</v>
      </c>
      <c r="O443" s="135">
        <f t="shared" si="237"/>
        <v>0</v>
      </c>
      <c r="P443" s="136">
        <f>SUM(G443:O443)</f>
        <v>0</v>
      </c>
      <c r="Q443" s="135">
        <f t="shared" ref="Q443:Y443" si="238">IF(Q441-Q438=-2,4)+IF(Q441-Q438=-1,3)+IF(Q441-Q438=0,2)+IF(Q441-Q438=1,1)+IF(Q441-Q438&gt;2,0)</f>
        <v>0</v>
      </c>
      <c r="R443" s="135">
        <f t="shared" si="238"/>
        <v>0</v>
      </c>
      <c r="S443" s="135">
        <f t="shared" si="238"/>
        <v>0</v>
      </c>
      <c r="T443" s="135">
        <f t="shared" si="238"/>
        <v>0</v>
      </c>
      <c r="U443" s="135">
        <f t="shared" si="238"/>
        <v>0</v>
      </c>
      <c r="V443" s="135">
        <f t="shared" si="238"/>
        <v>0</v>
      </c>
      <c r="W443" s="135">
        <f t="shared" si="238"/>
        <v>0</v>
      </c>
      <c r="X443" s="135">
        <f t="shared" si="238"/>
        <v>0</v>
      </c>
      <c r="Y443" s="135">
        <f t="shared" si="238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9">H441-H438</f>
        <v>6</v>
      </c>
      <c r="I444" s="24">
        <f t="shared" si="239"/>
        <v>5</v>
      </c>
      <c r="J444" s="24">
        <f t="shared" si="239"/>
        <v>6</v>
      </c>
      <c r="K444" s="24">
        <f t="shared" si="239"/>
        <v>5</v>
      </c>
      <c r="L444" s="24">
        <f t="shared" si="239"/>
        <v>7</v>
      </c>
      <c r="M444" s="24">
        <f t="shared" si="239"/>
        <v>6</v>
      </c>
      <c r="N444" s="24">
        <f t="shared" si="239"/>
        <v>7</v>
      </c>
      <c r="O444" s="15">
        <f t="shared" si="239"/>
        <v>6</v>
      </c>
      <c r="P444" s="15"/>
      <c r="Q444" s="15">
        <f t="shared" ref="Q444:Y444" si="240">Q441-Q438</f>
        <v>6</v>
      </c>
      <c r="R444" s="15">
        <f t="shared" si="240"/>
        <v>6</v>
      </c>
      <c r="S444" s="15">
        <f t="shared" si="240"/>
        <v>5</v>
      </c>
      <c r="T444" s="15">
        <f t="shared" si="240"/>
        <v>6</v>
      </c>
      <c r="U444" s="15">
        <f t="shared" si="240"/>
        <v>5</v>
      </c>
      <c r="V444" s="15">
        <f t="shared" si="240"/>
        <v>7</v>
      </c>
      <c r="W444" s="15">
        <f t="shared" si="240"/>
        <v>6</v>
      </c>
      <c r="X444" s="15">
        <f t="shared" si="240"/>
        <v>7</v>
      </c>
      <c r="Y444" s="15">
        <f t="shared" si="240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44688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1">H$9</f>
        <v>4</v>
      </c>
      <c r="I461" s="103">
        <f t="shared" si="241"/>
        <v>5</v>
      </c>
      <c r="J461" s="103">
        <f t="shared" si="241"/>
        <v>4</v>
      </c>
      <c r="K461" s="103">
        <f t="shared" si="241"/>
        <v>5</v>
      </c>
      <c r="L461" s="103">
        <f t="shared" si="241"/>
        <v>3</v>
      </c>
      <c r="M461" s="103">
        <f t="shared" si="241"/>
        <v>4</v>
      </c>
      <c r="N461" s="103">
        <f t="shared" si="241"/>
        <v>3</v>
      </c>
      <c r="O461" s="103">
        <f t="shared" si="241"/>
        <v>4</v>
      </c>
      <c r="P461" s="104">
        <f>SUM(G461:O461)</f>
        <v>36</v>
      </c>
      <c r="Q461" s="103">
        <f t="shared" ref="Q461:Y461" si="242">Q$9</f>
        <v>4</v>
      </c>
      <c r="R461" s="105">
        <f t="shared" si="242"/>
        <v>4</v>
      </c>
      <c r="S461" s="105">
        <f t="shared" si="242"/>
        <v>5</v>
      </c>
      <c r="T461" s="105">
        <f t="shared" si="242"/>
        <v>4</v>
      </c>
      <c r="U461" s="105">
        <f t="shared" si="242"/>
        <v>5</v>
      </c>
      <c r="V461" s="105">
        <f t="shared" si="242"/>
        <v>3</v>
      </c>
      <c r="W461" s="105">
        <f t="shared" si="242"/>
        <v>4</v>
      </c>
      <c r="X461" s="105">
        <f t="shared" si="242"/>
        <v>3</v>
      </c>
      <c r="Y461" s="106">
        <f t="shared" si="242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13</v>
      </c>
      <c r="H462" s="108">
        <f t="shared" ref="H462:O462" si="243">H$10</f>
        <v>3</v>
      </c>
      <c r="I462" s="108">
        <f t="shared" si="243"/>
        <v>11</v>
      </c>
      <c r="J462" s="108">
        <f t="shared" si="243"/>
        <v>1</v>
      </c>
      <c r="K462" s="108">
        <f t="shared" si="243"/>
        <v>5</v>
      </c>
      <c r="L462" s="108">
        <f t="shared" si="243"/>
        <v>7</v>
      </c>
      <c r="M462" s="108">
        <f t="shared" si="243"/>
        <v>17</v>
      </c>
      <c r="N462" s="108">
        <f t="shared" si="243"/>
        <v>9</v>
      </c>
      <c r="O462" s="109">
        <f t="shared" si="243"/>
        <v>15</v>
      </c>
      <c r="P462" s="110"/>
      <c r="Q462" s="111">
        <f t="shared" ref="Q462:Y462" si="244">Q$10</f>
        <v>14</v>
      </c>
      <c r="R462" s="112">
        <f t="shared" si="244"/>
        <v>4</v>
      </c>
      <c r="S462" s="112">
        <f t="shared" si="244"/>
        <v>12</v>
      </c>
      <c r="T462" s="112">
        <f t="shared" si="244"/>
        <v>2</v>
      </c>
      <c r="U462" s="112">
        <f t="shared" si="244"/>
        <v>6</v>
      </c>
      <c r="V462" s="112">
        <f t="shared" si="244"/>
        <v>8</v>
      </c>
      <c r="W462" s="112">
        <f t="shared" si="244"/>
        <v>18</v>
      </c>
      <c r="X462" s="112">
        <f t="shared" si="244"/>
        <v>10</v>
      </c>
      <c r="Y462" s="109">
        <f t="shared" si="244"/>
        <v>16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5">IF($Q458&lt;=18,IF(H462&lt;=$Q458,1,0),IF($Q458&lt;=36,IF(H462&lt;=($Q458-18),2,1),IF($Q458&lt;=54,IF(H462&lt;=($Q458-36),3,2),IF($Q458&gt;54,IF(H462&lt;=($Q458-54),4,3)))))</f>
        <v>#N/A</v>
      </c>
      <c r="I463" s="115" t="e">
        <f t="shared" si="245"/>
        <v>#N/A</v>
      </c>
      <c r="J463" s="115" t="e">
        <f t="shared" si="245"/>
        <v>#N/A</v>
      </c>
      <c r="K463" s="115" t="e">
        <f t="shared" si="245"/>
        <v>#N/A</v>
      </c>
      <c r="L463" s="115" t="e">
        <f t="shared" si="245"/>
        <v>#N/A</v>
      </c>
      <c r="M463" s="115" t="e">
        <f t="shared" si="245"/>
        <v>#N/A</v>
      </c>
      <c r="N463" s="115" t="e">
        <f t="shared" si="245"/>
        <v>#N/A</v>
      </c>
      <c r="O463" s="116" t="e">
        <f t="shared" si="245"/>
        <v>#N/A</v>
      </c>
      <c r="P463" s="117" t="e">
        <f>SUM(G463:O463)</f>
        <v>#N/A</v>
      </c>
      <c r="Q463" s="116" t="e">
        <f t="shared" ref="Q463:Y463" si="246">IF($Q458&lt;=18,IF(Q462&lt;=$Q458,1,0),IF($Q458&lt;=36,IF(Q462&lt;=($Q458-18),2,1),IF($Q458&lt;=54,IF(Q462&lt;=($Q458-36),3,2),IF($Q458&gt;54,IF(Q462&lt;=($Q458-54),4,3)))))</f>
        <v>#N/A</v>
      </c>
      <c r="R463" s="116" t="e">
        <f t="shared" si="246"/>
        <v>#N/A</v>
      </c>
      <c r="S463" s="116" t="e">
        <f t="shared" si="246"/>
        <v>#N/A</v>
      </c>
      <c r="T463" s="116" t="e">
        <f t="shared" si="246"/>
        <v>#N/A</v>
      </c>
      <c r="U463" s="116" t="e">
        <f t="shared" si="246"/>
        <v>#N/A</v>
      </c>
      <c r="V463" s="116" t="e">
        <f t="shared" si="246"/>
        <v>#N/A</v>
      </c>
      <c r="W463" s="116" t="e">
        <f t="shared" si="246"/>
        <v>#N/A</v>
      </c>
      <c r="X463" s="116" t="e">
        <f t="shared" si="246"/>
        <v>#N/A</v>
      </c>
      <c r="Y463" s="116" t="e">
        <f t="shared" si="246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7">G27</f>
        <v>10</v>
      </c>
      <c r="H464" s="121">
        <f t="shared" si="247"/>
        <v>10</v>
      </c>
      <c r="I464" s="121">
        <f t="shared" si="247"/>
        <v>10</v>
      </c>
      <c r="J464" s="121">
        <f t="shared" si="247"/>
        <v>10</v>
      </c>
      <c r="K464" s="121">
        <f t="shared" si="247"/>
        <v>10</v>
      </c>
      <c r="L464" s="121">
        <f t="shared" si="247"/>
        <v>10</v>
      </c>
      <c r="M464" s="121">
        <f t="shared" si="247"/>
        <v>10</v>
      </c>
      <c r="N464" s="121">
        <f t="shared" si="247"/>
        <v>10</v>
      </c>
      <c r="O464" s="121">
        <f t="shared" si="247"/>
        <v>10</v>
      </c>
      <c r="P464" s="122">
        <f>SUM(G464:O464)</f>
        <v>90</v>
      </c>
      <c r="Q464" s="123">
        <f t="shared" ref="Q464:Y464" si="248">Q27</f>
        <v>10</v>
      </c>
      <c r="R464" s="121">
        <f t="shared" si="248"/>
        <v>10</v>
      </c>
      <c r="S464" s="121">
        <f t="shared" si="248"/>
        <v>10</v>
      </c>
      <c r="T464" s="121">
        <f t="shared" si="248"/>
        <v>10</v>
      </c>
      <c r="U464" s="121">
        <f t="shared" si="248"/>
        <v>10</v>
      </c>
      <c r="V464" s="121">
        <f t="shared" si="248"/>
        <v>10</v>
      </c>
      <c r="W464" s="121">
        <f t="shared" si="248"/>
        <v>10</v>
      </c>
      <c r="X464" s="121">
        <f t="shared" si="248"/>
        <v>10</v>
      </c>
      <c r="Y464" s="124">
        <f t="shared" si="248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9">IF(H464-H461=-1,3+H463)+IF(H464-H461=0,2+H463)+IF(H464-H461=1,1+H463)+IF(H464-H461=2,H463)+IF(H464-H461=3,IF(H463-1&gt;0,H463-1,0))+IF(H464-H461=4,IF(H463-2&gt;0,H463-2,0))</f>
        <v>0</v>
      </c>
      <c r="I465" s="127">
        <f t="shared" si="249"/>
        <v>0</v>
      </c>
      <c r="J465" s="127">
        <f t="shared" si="249"/>
        <v>0</v>
      </c>
      <c r="K465" s="127">
        <f t="shared" si="249"/>
        <v>0</v>
      </c>
      <c r="L465" s="127">
        <f t="shared" si="249"/>
        <v>0</v>
      </c>
      <c r="M465" s="127">
        <f t="shared" si="249"/>
        <v>0</v>
      </c>
      <c r="N465" s="127">
        <f t="shared" si="249"/>
        <v>0</v>
      </c>
      <c r="O465" s="128">
        <f t="shared" si="249"/>
        <v>0</v>
      </c>
      <c r="P465" s="129">
        <f>SUM(G465:O465)</f>
        <v>0</v>
      </c>
      <c r="Q465" s="130">
        <f t="shared" ref="Q465:Y465" si="250">IF(Q464-Q461=-1,3+Q463)+IF(Q464-Q461=0,2+Q463)+IF(Q464-Q461=1,1+Q463)+IF(Q464-Q461=2,Q463)+IF(Q464-Q461=3,IF(Q463-1&gt;0,Q463-1,0))+IF(Q464-Q461=4,IF(Q463-2&gt;0,Q463-2,0))</f>
        <v>0</v>
      </c>
      <c r="R465" s="131">
        <f t="shared" si="250"/>
        <v>0</v>
      </c>
      <c r="S465" s="131">
        <f t="shared" si="250"/>
        <v>0</v>
      </c>
      <c r="T465" s="131">
        <f t="shared" si="250"/>
        <v>0</v>
      </c>
      <c r="U465" s="131">
        <f t="shared" si="250"/>
        <v>0</v>
      </c>
      <c r="V465" s="131">
        <f t="shared" si="250"/>
        <v>0</v>
      </c>
      <c r="W465" s="131">
        <f t="shared" si="250"/>
        <v>0</v>
      </c>
      <c r="X465" s="131">
        <f t="shared" si="250"/>
        <v>0</v>
      </c>
      <c r="Y465" s="128">
        <f t="shared" si="250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1">IF(G464-G461=-2,4)+IF(G464-G461=-1,3)+IF(G464-G461=0,2)+IF(G464-G461=1,1)+IF(G464-G461&gt;2,0)</f>
        <v>0</v>
      </c>
      <c r="H466" s="134">
        <f t="shared" si="251"/>
        <v>0</v>
      </c>
      <c r="I466" s="134">
        <f t="shared" si="251"/>
        <v>0</v>
      </c>
      <c r="J466" s="134">
        <f t="shared" si="251"/>
        <v>0</v>
      </c>
      <c r="K466" s="134">
        <f t="shared" si="251"/>
        <v>0</v>
      </c>
      <c r="L466" s="134">
        <f t="shared" si="251"/>
        <v>0</v>
      </c>
      <c r="M466" s="134">
        <f t="shared" si="251"/>
        <v>0</v>
      </c>
      <c r="N466" s="134">
        <f t="shared" si="251"/>
        <v>0</v>
      </c>
      <c r="O466" s="135">
        <f t="shared" si="251"/>
        <v>0</v>
      </c>
      <c r="P466" s="136">
        <f>SUM(G466:O466)</f>
        <v>0</v>
      </c>
      <c r="Q466" s="135">
        <f t="shared" ref="Q466:Y466" si="252">IF(Q464-Q461=-2,4)+IF(Q464-Q461=-1,3)+IF(Q464-Q461=0,2)+IF(Q464-Q461=1,1)+IF(Q464-Q461&gt;2,0)</f>
        <v>0</v>
      </c>
      <c r="R466" s="135">
        <f t="shared" si="252"/>
        <v>0</v>
      </c>
      <c r="S466" s="135">
        <f t="shared" si="252"/>
        <v>0</v>
      </c>
      <c r="T466" s="135">
        <f t="shared" si="252"/>
        <v>0</v>
      </c>
      <c r="U466" s="135">
        <f t="shared" si="252"/>
        <v>0</v>
      </c>
      <c r="V466" s="135">
        <f t="shared" si="252"/>
        <v>0</v>
      </c>
      <c r="W466" s="135">
        <f t="shared" si="252"/>
        <v>0</v>
      </c>
      <c r="X466" s="135">
        <f t="shared" si="252"/>
        <v>0</v>
      </c>
      <c r="Y466" s="135">
        <f t="shared" si="252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3">H464-H461</f>
        <v>6</v>
      </c>
      <c r="I467" s="24">
        <f t="shared" si="253"/>
        <v>5</v>
      </c>
      <c r="J467" s="24">
        <f t="shared" si="253"/>
        <v>6</v>
      </c>
      <c r="K467" s="24">
        <f t="shared" si="253"/>
        <v>5</v>
      </c>
      <c r="L467" s="24">
        <f t="shared" si="253"/>
        <v>7</v>
      </c>
      <c r="M467" s="24">
        <f t="shared" si="253"/>
        <v>6</v>
      </c>
      <c r="N467" s="24">
        <f t="shared" si="253"/>
        <v>7</v>
      </c>
      <c r="O467" s="15">
        <f t="shared" si="253"/>
        <v>6</v>
      </c>
      <c r="P467" s="15"/>
      <c r="Q467" s="15">
        <f t="shared" ref="Q467:Y467" si="254">Q464-Q461</f>
        <v>6</v>
      </c>
      <c r="R467" s="15">
        <f t="shared" si="254"/>
        <v>6</v>
      </c>
      <c r="S467" s="15">
        <f t="shared" si="254"/>
        <v>5</v>
      </c>
      <c r="T467" s="15">
        <f t="shared" si="254"/>
        <v>6</v>
      </c>
      <c r="U467" s="15">
        <f t="shared" si="254"/>
        <v>5</v>
      </c>
      <c r="V467" s="15">
        <f t="shared" si="254"/>
        <v>7</v>
      </c>
      <c r="W467" s="15">
        <f t="shared" si="254"/>
        <v>6</v>
      </c>
      <c r="X467" s="15">
        <f t="shared" si="254"/>
        <v>7</v>
      </c>
      <c r="Y467" s="15">
        <f t="shared" si="254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44688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5">H$9</f>
        <v>4</v>
      </c>
      <c r="I484" s="103">
        <f t="shared" si="255"/>
        <v>5</v>
      </c>
      <c r="J484" s="103">
        <f t="shared" si="255"/>
        <v>4</v>
      </c>
      <c r="K484" s="103">
        <f t="shared" si="255"/>
        <v>5</v>
      </c>
      <c r="L484" s="103">
        <f t="shared" si="255"/>
        <v>3</v>
      </c>
      <c r="M484" s="103">
        <f t="shared" si="255"/>
        <v>4</v>
      </c>
      <c r="N484" s="103">
        <f t="shared" si="255"/>
        <v>3</v>
      </c>
      <c r="O484" s="103">
        <f t="shared" si="255"/>
        <v>4</v>
      </c>
      <c r="P484" s="104">
        <f>SUM(G484:O484)</f>
        <v>36</v>
      </c>
      <c r="Q484" s="103">
        <f t="shared" ref="Q484:Y484" si="256">Q$9</f>
        <v>4</v>
      </c>
      <c r="R484" s="105">
        <f t="shared" si="256"/>
        <v>4</v>
      </c>
      <c r="S484" s="105">
        <f t="shared" si="256"/>
        <v>5</v>
      </c>
      <c r="T484" s="105">
        <f t="shared" si="256"/>
        <v>4</v>
      </c>
      <c r="U484" s="105">
        <f t="shared" si="256"/>
        <v>5</v>
      </c>
      <c r="V484" s="105">
        <f t="shared" si="256"/>
        <v>3</v>
      </c>
      <c r="W484" s="105">
        <f t="shared" si="256"/>
        <v>4</v>
      </c>
      <c r="X484" s="105">
        <f t="shared" si="256"/>
        <v>3</v>
      </c>
      <c r="Y484" s="106">
        <f t="shared" si="256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13</v>
      </c>
      <c r="H485" s="108">
        <f t="shared" ref="H485:O485" si="257">H$10</f>
        <v>3</v>
      </c>
      <c r="I485" s="108">
        <f t="shared" si="257"/>
        <v>11</v>
      </c>
      <c r="J485" s="108">
        <f t="shared" si="257"/>
        <v>1</v>
      </c>
      <c r="K485" s="108">
        <f t="shared" si="257"/>
        <v>5</v>
      </c>
      <c r="L485" s="108">
        <f t="shared" si="257"/>
        <v>7</v>
      </c>
      <c r="M485" s="108">
        <f t="shared" si="257"/>
        <v>17</v>
      </c>
      <c r="N485" s="108">
        <f t="shared" si="257"/>
        <v>9</v>
      </c>
      <c r="O485" s="109">
        <f t="shared" si="257"/>
        <v>15</v>
      </c>
      <c r="P485" s="110"/>
      <c r="Q485" s="111">
        <f t="shared" ref="Q485:Y485" si="258">Q$10</f>
        <v>14</v>
      </c>
      <c r="R485" s="112">
        <f t="shared" si="258"/>
        <v>4</v>
      </c>
      <c r="S485" s="112">
        <f t="shared" si="258"/>
        <v>12</v>
      </c>
      <c r="T485" s="112">
        <f t="shared" si="258"/>
        <v>2</v>
      </c>
      <c r="U485" s="112">
        <f t="shared" si="258"/>
        <v>6</v>
      </c>
      <c r="V485" s="112">
        <f t="shared" si="258"/>
        <v>8</v>
      </c>
      <c r="W485" s="112">
        <f t="shared" si="258"/>
        <v>18</v>
      </c>
      <c r="X485" s="112">
        <f t="shared" si="258"/>
        <v>10</v>
      </c>
      <c r="Y485" s="109">
        <f t="shared" si="258"/>
        <v>16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9">IF($Q481&lt;=18,IF(H485&lt;=$Q481,1,0),IF($Q481&lt;=36,IF(H485&lt;=($Q481-18),2,1),IF($Q481&lt;=54,IF(H485&lt;=($Q481-36),3,2),IF($Q481&gt;54,IF(H485&lt;=($Q481-54),4,3)))))</f>
        <v>#N/A</v>
      </c>
      <c r="I486" s="115" t="e">
        <f t="shared" si="259"/>
        <v>#N/A</v>
      </c>
      <c r="J486" s="115" t="e">
        <f t="shared" si="259"/>
        <v>#N/A</v>
      </c>
      <c r="K486" s="115" t="e">
        <f t="shared" si="259"/>
        <v>#N/A</v>
      </c>
      <c r="L486" s="115" t="e">
        <f t="shared" si="259"/>
        <v>#N/A</v>
      </c>
      <c r="M486" s="115" t="e">
        <f t="shared" si="259"/>
        <v>#N/A</v>
      </c>
      <c r="N486" s="115" t="e">
        <f t="shared" si="259"/>
        <v>#N/A</v>
      </c>
      <c r="O486" s="116" t="e">
        <f t="shared" si="259"/>
        <v>#N/A</v>
      </c>
      <c r="P486" s="117" t="e">
        <f>SUM(G486:O486)</f>
        <v>#N/A</v>
      </c>
      <c r="Q486" s="116" t="e">
        <f t="shared" ref="Q486:Y486" si="260">IF($Q481&lt;=18,IF(Q485&lt;=$Q481,1,0),IF($Q481&lt;=36,IF(Q485&lt;=($Q481-18),2,1),IF($Q481&lt;=54,IF(Q485&lt;=($Q481-36),3,2),IF($Q481&gt;54,IF(Q485&lt;=($Q481-54),4,3)))))</f>
        <v>#N/A</v>
      </c>
      <c r="R486" s="116" t="e">
        <f t="shared" si="260"/>
        <v>#N/A</v>
      </c>
      <c r="S486" s="116" t="e">
        <f t="shared" si="260"/>
        <v>#N/A</v>
      </c>
      <c r="T486" s="116" t="e">
        <f t="shared" si="260"/>
        <v>#N/A</v>
      </c>
      <c r="U486" s="116" t="e">
        <f t="shared" si="260"/>
        <v>#N/A</v>
      </c>
      <c r="V486" s="116" t="e">
        <f t="shared" si="260"/>
        <v>#N/A</v>
      </c>
      <c r="W486" s="116" t="e">
        <f t="shared" si="260"/>
        <v>#N/A</v>
      </c>
      <c r="X486" s="116" t="e">
        <f t="shared" si="260"/>
        <v>#N/A</v>
      </c>
      <c r="Y486" s="116" t="e">
        <f t="shared" si="260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1">G28</f>
        <v>10</v>
      </c>
      <c r="H487" s="121">
        <f t="shared" si="261"/>
        <v>10</v>
      </c>
      <c r="I487" s="121">
        <f t="shared" si="261"/>
        <v>10</v>
      </c>
      <c r="J487" s="121">
        <f t="shared" si="261"/>
        <v>10</v>
      </c>
      <c r="K487" s="121">
        <f t="shared" si="261"/>
        <v>10</v>
      </c>
      <c r="L487" s="121">
        <f t="shared" si="261"/>
        <v>10</v>
      </c>
      <c r="M487" s="121">
        <f t="shared" si="261"/>
        <v>10</v>
      </c>
      <c r="N487" s="121">
        <f t="shared" si="261"/>
        <v>10</v>
      </c>
      <c r="O487" s="121">
        <f t="shared" si="261"/>
        <v>10</v>
      </c>
      <c r="P487" s="122">
        <f>SUM(G487:O487)</f>
        <v>90</v>
      </c>
      <c r="Q487" s="123">
        <f t="shared" ref="Q487:Y487" si="262">Q28</f>
        <v>10</v>
      </c>
      <c r="R487" s="121">
        <f t="shared" si="262"/>
        <v>10</v>
      </c>
      <c r="S487" s="121">
        <f t="shared" si="262"/>
        <v>10</v>
      </c>
      <c r="T487" s="121">
        <f t="shared" si="262"/>
        <v>10</v>
      </c>
      <c r="U487" s="121">
        <f t="shared" si="262"/>
        <v>10</v>
      </c>
      <c r="V487" s="121">
        <f t="shared" si="262"/>
        <v>10</v>
      </c>
      <c r="W487" s="121">
        <f t="shared" si="262"/>
        <v>10</v>
      </c>
      <c r="X487" s="121">
        <f t="shared" si="262"/>
        <v>10</v>
      </c>
      <c r="Y487" s="124">
        <f t="shared" si="262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3">IF(H487-H484=-1,3+H486)+IF(H487-H484=0,2+H486)+IF(H487-H484=1,1+H486)+IF(H487-H484=2,H486)+IF(H487-H484=3,IF(H486-1&gt;0,H486-1,0))+IF(H487-H484=4,IF(H486-2&gt;0,H486-2,0))</f>
        <v>0</v>
      </c>
      <c r="I488" s="127">
        <f t="shared" si="263"/>
        <v>0</v>
      </c>
      <c r="J488" s="127">
        <f t="shared" si="263"/>
        <v>0</v>
      </c>
      <c r="K488" s="127">
        <f t="shared" si="263"/>
        <v>0</v>
      </c>
      <c r="L488" s="127">
        <f t="shared" si="263"/>
        <v>0</v>
      </c>
      <c r="M488" s="127">
        <f t="shared" si="263"/>
        <v>0</v>
      </c>
      <c r="N488" s="127">
        <f t="shared" si="263"/>
        <v>0</v>
      </c>
      <c r="O488" s="128">
        <f t="shared" si="263"/>
        <v>0</v>
      </c>
      <c r="P488" s="129">
        <f>SUM(G488:O488)</f>
        <v>0</v>
      </c>
      <c r="Q488" s="130">
        <f t="shared" ref="Q488:Y488" si="264">IF(Q487-Q484=-1,3+Q486)+IF(Q487-Q484=0,2+Q486)+IF(Q487-Q484=1,1+Q486)+IF(Q487-Q484=2,Q486)+IF(Q487-Q484=3,IF(Q486-1&gt;0,Q486-1,0))+IF(Q487-Q484=4,IF(Q486-2&gt;0,Q486-2,0))</f>
        <v>0</v>
      </c>
      <c r="R488" s="131">
        <f t="shared" si="264"/>
        <v>0</v>
      </c>
      <c r="S488" s="131">
        <f t="shared" si="264"/>
        <v>0</v>
      </c>
      <c r="T488" s="131">
        <f t="shared" si="264"/>
        <v>0</v>
      </c>
      <c r="U488" s="131">
        <f t="shared" si="264"/>
        <v>0</v>
      </c>
      <c r="V488" s="131">
        <f t="shared" si="264"/>
        <v>0</v>
      </c>
      <c r="W488" s="131">
        <f t="shared" si="264"/>
        <v>0</v>
      </c>
      <c r="X488" s="131">
        <f t="shared" si="264"/>
        <v>0</v>
      </c>
      <c r="Y488" s="128">
        <f t="shared" si="264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5">IF(G487-G484=-2,4)+IF(G487-G484=-1,3)+IF(G487-G484=0,2)+IF(G487-G484=1,1)+IF(G487-G484&gt;2,0)</f>
        <v>0</v>
      </c>
      <c r="H489" s="134">
        <f t="shared" si="265"/>
        <v>0</v>
      </c>
      <c r="I489" s="134">
        <f t="shared" si="265"/>
        <v>0</v>
      </c>
      <c r="J489" s="134">
        <f t="shared" si="265"/>
        <v>0</v>
      </c>
      <c r="K489" s="134">
        <f t="shared" si="265"/>
        <v>0</v>
      </c>
      <c r="L489" s="134">
        <f t="shared" si="265"/>
        <v>0</v>
      </c>
      <c r="M489" s="134">
        <f t="shared" si="265"/>
        <v>0</v>
      </c>
      <c r="N489" s="134">
        <f t="shared" si="265"/>
        <v>0</v>
      </c>
      <c r="O489" s="135">
        <f t="shared" si="265"/>
        <v>0</v>
      </c>
      <c r="P489" s="136">
        <f>SUM(G489:O489)</f>
        <v>0</v>
      </c>
      <c r="Q489" s="135">
        <f t="shared" ref="Q489:Y489" si="266">IF(Q487-Q484=-2,4)+IF(Q487-Q484=-1,3)+IF(Q487-Q484=0,2)+IF(Q487-Q484=1,1)+IF(Q487-Q484&gt;2,0)</f>
        <v>0</v>
      </c>
      <c r="R489" s="135">
        <f t="shared" si="266"/>
        <v>0</v>
      </c>
      <c r="S489" s="135">
        <f t="shared" si="266"/>
        <v>0</v>
      </c>
      <c r="T489" s="135">
        <f t="shared" si="266"/>
        <v>0</v>
      </c>
      <c r="U489" s="135">
        <f t="shared" si="266"/>
        <v>0</v>
      </c>
      <c r="V489" s="135">
        <f t="shared" si="266"/>
        <v>0</v>
      </c>
      <c r="W489" s="135">
        <f t="shared" si="266"/>
        <v>0</v>
      </c>
      <c r="X489" s="135">
        <f t="shared" si="266"/>
        <v>0</v>
      </c>
      <c r="Y489" s="135">
        <f t="shared" si="266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7">H487-H484</f>
        <v>6</v>
      </c>
      <c r="I490" s="24">
        <f t="shared" si="267"/>
        <v>5</v>
      </c>
      <c r="J490" s="24">
        <f t="shared" si="267"/>
        <v>6</v>
      </c>
      <c r="K490" s="24">
        <f t="shared" si="267"/>
        <v>5</v>
      </c>
      <c r="L490" s="24">
        <f t="shared" si="267"/>
        <v>7</v>
      </c>
      <c r="M490" s="24">
        <f t="shared" si="267"/>
        <v>6</v>
      </c>
      <c r="N490" s="24">
        <f t="shared" si="267"/>
        <v>7</v>
      </c>
      <c r="O490" s="15">
        <f t="shared" si="267"/>
        <v>6</v>
      </c>
      <c r="P490" s="15"/>
      <c r="Q490" s="15">
        <f t="shared" ref="Q490:Y490" si="268">Q487-Q484</f>
        <v>6</v>
      </c>
      <c r="R490" s="15">
        <f t="shared" si="268"/>
        <v>6</v>
      </c>
      <c r="S490" s="15">
        <f t="shared" si="268"/>
        <v>5</v>
      </c>
      <c r="T490" s="15">
        <f t="shared" si="268"/>
        <v>6</v>
      </c>
      <c r="U490" s="15">
        <f t="shared" si="268"/>
        <v>5</v>
      </c>
      <c r="V490" s="15">
        <f t="shared" si="268"/>
        <v>7</v>
      </c>
      <c r="W490" s="15">
        <f t="shared" si="268"/>
        <v>6</v>
      </c>
      <c r="X490" s="15">
        <f t="shared" si="268"/>
        <v>7</v>
      </c>
      <c r="Y490" s="15">
        <f t="shared" si="268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44688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9">H$9</f>
        <v>4</v>
      </c>
      <c r="I507" s="103">
        <f t="shared" si="269"/>
        <v>5</v>
      </c>
      <c r="J507" s="103">
        <f t="shared" si="269"/>
        <v>4</v>
      </c>
      <c r="K507" s="103">
        <f t="shared" si="269"/>
        <v>5</v>
      </c>
      <c r="L507" s="103">
        <f t="shared" si="269"/>
        <v>3</v>
      </c>
      <c r="M507" s="103">
        <f t="shared" si="269"/>
        <v>4</v>
      </c>
      <c r="N507" s="103">
        <f t="shared" si="269"/>
        <v>3</v>
      </c>
      <c r="O507" s="103">
        <f t="shared" si="269"/>
        <v>4</v>
      </c>
      <c r="P507" s="104">
        <f>SUM(G507:O507)</f>
        <v>36</v>
      </c>
      <c r="Q507" s="103">
        <f t="shared" ref="Q507:Y507" si="270">Q$9</f>
        <v>4</v>
      </c>
      <c r="R507" s="105">
        <f t="shared" si="270"/>
        <v>4</v>
      </c>
      <c r="S507" s="105">
        <f t="shared" si="270"/>
        <v>5</v>
      </c>
      <c r="T507" s="105">
        <f t="shared" si="270"/>
        <v>4</v>
      </c>
      <c r="U507" s="105">
        <f t="shared" si="270"/>
        <v>5</v>
      </c>
      <c r="V507" s="105">
        <f t="shared" si="270"/>
        <v>3</v>
      </c>
      <c r="W507" s="105">
        <f t="shared" si="270"/>
        <v>4</v>
      </c>
      <c r="X507" s="105">
        <f t="shared" si="270"/>
        <v>3</v>
      </c>
      <c r="Y507" s="106">
        <f t="shared" si="270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13</v>
      </c>
      <c r="H508" s="108">
        <f t="shared" ref="H508:O508" si="271">H$10</f>
        <v>3</v>
      </c>
      <c r="I508" s="108">
        <f t="shared" si="271"/>
        <v>11</v>
      </c>
      <c r="J508" s="108">
        <f t="shared" si="271"/>
        <v>1</v>
      </c>
      <c r="K508" s="108">
        <f t="shared" si="271"/>
        <v>5</v>
      </c>
      <c r="L508" s="108">
        <f t="shared" si="271"/>
        <v>7</v>
      </c>
      <c r="M508" s="108">
        <f t="shared" si="271"/>
        <v>17</v>
      </c>
      <c r="N508" s="108">
        <f t="shared" si="271"/>
        <v>9</v>
      </c>
      <c r="O508" s="109">
        <f t="shared" si="271"/>
        <v>15</v>
      </c>
      <c r="P508" s="110"/>
      <c r="Q508" s="111">
        <f t="shared" ref="Q508:Y508" si="272">Q$10</f>
        <v>14</v>
      </c>
      <c r="R508" s="112">
        <f t="shared" si="272"/>
        <v>4</v>
      </c>
      <c r="S508" s="112">
        <f t="shared" si="272"/>
        <v>12</v>
      </c>
      <c r="T508" s="112">
        <f t="shared" si="272"/>
        <v>2</v>
      </c>
      <c r="U508" s="112">
        <f t="shared" si="272"/>
        <v>6</v>
      </c>
      <c r="V508" s="112">
        <f t="shared" si="272"/>
        <v>8</v>
      </c>
      <c r="W508" s="112">
        <f t="shared" si="272"/>
        <v>18</v>
      </c>
      <c r="X508" s="112">
        <f t="shared" si="272"/>
        <v>10</v>
      </c>
      <c r="Y508" s="109">
        <f t="shared" si="272"/>
        <v>16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3">IF($Q504&lt;=18,IF(H508&lt;=$Q504,1,0),IF($Q504&lt;=36,IF(H508&lt;=($Q504-18),2,1),IF($Q504&lt;=54,IF(H508&lt;=($Q504-36),3,2),IF($Q504&gt;54,IF(H508&lt;=($Q504-54),4,3)))))</f>
        <v>#N/A</v>
      </c>
      <c r="I509" s="115" t="e">
        <f t="shared" si="273"/>
        <v>#N/A</v>
      </c>
      <c r="J509" s="115" t="e">
        <f t="shared" si="273"/>
        <v>#N/A</v>
      </c>
      <c r="K509" s="115" t="e">
        <f t="shared" si="273"/>
        <v>#N/A</v>
      </c>
      <c r="L509" s="115" t="e">
        <f t="shared" si="273"/>
        <v>#N/A</v>
      </c>
      <c r="M509" s="115" t="e">
        <f t="shared" si="273"/>
        <v>#N/A</v>
      </c>
      <c r="N509" s="115" t="e">
        <f t="shared" si="273"/>
        <v>#N/A</v>
      </c>
      <c r="O509" s="116" t="e">
        <f t="shared" si="273"/>
        <v>#N/A</v>
      </c>
      <c r="P509" s="117" t="e">
        <f>SUM(G509:O509)</f>
        <v>#N/A</v>
      </c>
      <c r="Q509" s="116" t="e">
        <f t="shared" ref="Q509:Y509" si="274">IF($Q504&lt;=18,IF(Q508&lt;=$Q504,1,0),IF($Q504&lt;=36,IF(Q508&lt;=($Q504-18),2,1),IF($Q504&lt;=54,IF(Q508&lt;=($Q504-36),3,2),IF($Q504&gt;54,IF(Q508&lt;=($Q504-54),4,3)))))</f>
        <v>#N/A</v>
      </c>
      <c r="R509" s="116" t="e">
        <f t="shared" si="274"/>
        <v>#N/A</v>
      </c>
      <c r="S509" s="116" t="e">
        <f t="shared" si="274"/>
        <v>#N/A</v>
      </c>
      <c r="T509" s="116" t="e">
        <f t="shared" si="274"/>
        <v>#N/A</v>
      </c>
      <c r="U509" s="116" t="e">
        <f t="shared" si="274"/>
        <v>#N/A</v>
      </c>
      <c r="V509" s="116" t="e">
        <f t="shared" si="274"/>
        <v>#N/A</v>
      </c>
      <c r="W509" s="116" t="e">
        <f t="shared" si="274"/>
        <v>#N/A</v>
      </c>
      <c r="X509" s="116" t="e">
        <f t="shared" si="274"/>
        <v>#N/A</v>
      </c>
      <c r="Y509" s="116" t="e">
        <f t="shared" si="274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5">G29</f>
        <v>10</v>
      </c>
      <c r="H510" s="121">
        <f t="shared" si="275"/>
        <v>10</v>
      </c>
      <c r="I510" s="121">
        <f t="shared" si="275"/>
        <v>10</v>
      </c>
      <c r="J510" s="121">
        <f t="shared" si="275"/>
        <v>10</v>
      </c>
      <c r="K510" s="121">
        <f t="shared" si="275"/>
        <v>10</v>
      </c>
      <c r="L510" s="121">
        <f t="shared" si="275"/>
        <v>10</v>
      </c>
      <c r="M510" s="121">
        <f t="shared" si="275"/>
        <v>10</v>
      </c>
      <c r="N510" s="121">
        <f t="shared" si="275"/>
        <v>10</v>
      </c>
      <c r="O510" s="121">
        <f t="shared" si="275"/>
        <v>10</v>
      </c>
      <c r="P510" s="122">
        <f>SUM(G510:O510)</f>
        <v>90</v>
      </c>
      <c r="Q510" s="123">
        <f t="shared" ref="Q510:Y510" si="276">Q29</f>
        <v>10</v>
      </c>
      <c r="R510" s="121">
        <f t="shared" si="276"/>
        <v>10</v>
      </c>
      <c r="S510" s="121">
        <f t="shared" si="276"/>
        <v>10</v>
      </c>
      <c r="T510" s="121">
        <f t="shared" si="276"/>
        <v>10</v>
      </c>
      <c r="U510" s="121">
        <f t="shared" si="276"/>
        <v>10</v>
      </c>
      <c r="V510" s="121">
        <f t="shared" si="276"/>
        <v>10</v>
      </c>
      <c r="W510" s="121">
        <f t="shared" si="276"/>
        <v>10</v>
      </c>
      <c r="X510" s="121">
        <f t="shared" si="276"/>
        <v>10</v>
      </c>
      <c r="Y510" s="124">
        <f t="shared" si="276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7">IF(H510-H507=-1,3+H509)+IF(H510-H507=0,2+H509)+IF(H510-H507=1,1+H509)+IF(H510-H507=2,H509)+IF(H510-H507=3,IF(H509-1&gt;0,H509-1,0))+IF(H510-H507=4,IF(H509-2&gt;0,H509-2,0))</f>
        <v>0</v>
      </c>
      <c r="I511" s="127">
        <f t="shared" si="277"/>
        <v>0</v>
      </c>
      <c r="J511" s="127">
        <f t="shared" si="277"/>
        <v>0</v>
      </c>
      <c r="K511" s="127">
        <f t="shared" si="277"/>
        <v>0</v>
      </c>
      <c r="L511" s="127">
        <f t="shared" si="277"/>
        <v>0</v>
      </c>
      <c r="M511" s="127">
        <f t="shared" si="277"/>
        <v>0</v>
      </c>
      <c r="N511" s="127">
        <f t="shared" si="277"/>
        <v>0</v>
      </c>
      <c r="O511" s="128">
        <f t="shared" si="277"/>
        <v>0</v>
      </c>
      <c r="P511" s="129">
        <f>SUM(G511:O511)</f>
        <v>0</v>
      </c>
      <c r="Q511" s="130">
        <f t="shared" ref="Q511:Y511" si="278">IF(Q510-Q507=-1,3+Q509)+IF(Q510-Q507=0,2+Q509)+IF(Q510-Q507=1,1+Q509)+IF(Q510-Q507=2,Q509)+IF(Q510-Q507=3,IF(Q509-1&gt;0,Q509-1,0))+IF(Q510-Q507=4,IF(Q509-2&gt;0,Q509-2,0))</f>
        <v>0</v>
      </c>
      <c r="R511" s="131">
        <f t="shared" si="278"/>
        <v>0</v>
      </c>
      <c r="S511" s="131">
        <f t="shared" si="278"/>
        <v>0</v>
      </c>
      <c r="T511" s="131">
        <f t="shared" si="278"/>
        <v>0</v>
      </c>
      <c r="U511" s="131">
        <f t="shared" si="278"/>
        <v>0</v>
      </c>
      <c r="V511" s="131">
        <f t="shared" si="278"/>
        <v>0</v>
      </c>
      <c r="W511" s="131">
        <f t="shared" si="278"/>
        <v>0</v>
      </c>
      <c r="X511" s="131">
        <f t="shared" si="278"/>
        <v>0</v>
      </c>
      <c r="Y511" s="128">
        <f t="shared" si="278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9">IF(G510-G507=-2,4)+IF(G510-G507=-1,3)+IF(G510-G507=0,2)+IF(G510-G507=1,1)+IF(G510-G507&gt;2,0)</f>
        <v>0</v>
      </c>
      <c r="H512" s="134">
        <f t="shared" si="279"/>
        <v>0</v>
      </c>
      <c r="I512" s="134">
        <f t="shared" si="279"/>
        <v>0</v>
      </c>
      <c r="J512" s="134">
        <f t="shared" si="279"/>
        <v>0</v>
      </c>
      <c r="K512" s="134">
        <f t="shared" si="279"/>
        <v>0</v>
      </c>
      <c r="L512" s="134">
        <f t="shared" si="279"/>
        <v>0</v>
      </c>
      <c r="M512" s="134">
        <f t="shared" si="279"/>
        <v>0</v>
      </c>
      <c r="N512" s="134">
        <f t="shared" si="279"/>
        <v>0</v>
      </c>
      <c r="O512" s="135">
        <f t="shared" si="279"/>
        <v>0</v>
      </c>
      <c r="P512" s="136">
        <f>SUM(G512:O512)</f>
        <v>0</v>
      </c>
      <c r="Q512" s="135">
        <f t="shared" ref="Q512:Y512" si="280">IF(Q510-Q507=-2,4)+IF(Q510-Q507=-1,3)+IF(Q510-Q507=0,2)+IF(Q510-Q507=1,1)+IF(Q510-Q507&gt;2,0)</f>
        <v>0</v>
      </c>
      <c r="R512" s="135">
        <f t="shared" si="280"/>
        <v>0</v>
      </c>
      <c r="S512" s="135">
        <f t="shared" si="280"/>
        <v>0</v>
      </c>
      <c r="T512" s="135">
        <f t="shared" si="280"/>
        <v>0</v>
      </c>
      <c r="U512" s="135">
        <f t="shared" si="280"/>
        <v>0</v>
      </c>
      <c r="V512" s="135">
        <f t="shared" si="280"/>
        <v>0</v>
      </c>
      <c r="W512" s="135">
        <f t="shared" si="280"/>
        <v>0</v>
      </c>
      <c r="X512" s="135">
        <f t="shared" si="280"/>
        <v>0</v>
      </c>
      <c r="Y512" s="135">
        <f t="shared" si="280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1">H510-H507</f>
        <v>6</v>
      </c>
      <c r="I513" s="24">
        <f t="shared" si="281"/>
        <v>5</v>
      </c>
      <c r="J513" s="24">
        <f t="shared" si="281"/>
        <v>6</v>
      </c>
      <c r="K513" s="24">
        <f t="shared" si="281"/>
        <v>5</v>
      </c>
      <c r="L513" s="24">
        <f t="shared" si="281"/>
        <v>7</v>
      </c>
      <c r="M513" s="24">
        <f t="shared" si="281"/>
        <v>6</v>
      </c>
      <c r="N513" s="24">
        <f t="shared" si="281"/>
        <v>7</v>
      </c>
      <c r="O513" s="15">
        <f t="shared" si="281"/>
        <v>6</v>
      </c>
      <c r="P513" s="15"/>
      <c r="Q513" s="15">
        <f t="shared" ref="Q513:Y513" si="282">Q510-Q507</f>
        <v>6</v>
      </c>
      <c r="R513" s="15">
        <f t="shared" si="282"/>
        <v>6</v>
      </c>
      <c r="S513" s="15">
        <f t="shared" si="282"/>
        <v>5</v>
      </c>
      <c r="T513" s="15">
        <f t="shared" si="282"/>
        <v>6</v>
      </c>
      <c r="U513" s="15">
        <f t="shared" si="282"/>
        <v>5</v>
      </c>
      <c r="V513" s="15">
        <f t="shared" si="282"/>
        <v>7</v>
      </c>
      <c r="W513" s="15">
        <f t="shared" si="282"/>
        <v>6</v>
      </c>
      <c r="X513" s="15">
        <f t="shared" si="282"/>
        <v>7</v>
      </c>
      <c r="Y513" s="15">
        <f t="shared" si="282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44688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3">H$9</f>
        <v>4</v>
      </c>
      <c r="I530" s="103">
        <f t="shared" si="283"/>
        <v>5</v>
      </c>
      <c r="J530" s="103">
        <f t="shared" si="283"/>
        <v>4</v>
      </c>
      <c r="K530" s="103">
        <f t="shared" si="283"/>
        <v>5</v>
      </c>
      <c r="L530" s="103">
        <f t="shared" si="283"/>
        <v>3</v>
      </c>
      <c r="M530" s="103">
        <f t="shared" si="283"/>
        <v>4</v>
      </c>
      <c r="N530" s="103">
        <f t="shared" si="283"/>
        <v>3</v>
      </c>
      <c r="O530" s="103">
        <f t="shared" si="283"/>
        <v>4</v>
      </c>
      <c r="P530" s="104">
        <f>SUM(G530:O530)</f>
        <v>36</v>
      </c>
      <c r="Q530" s="103">
        <f t="shared" ref="Q530:Y530" si="284">Q$9</f>
        <v>4</v>
      </c>
      <c r="R530" s="105">
        <f t="shared" si="284"/>
        <v>4</v>
      </c>
      <c r="S530" s="105">
        <f t="shared" si="284"/>
        <v>5</v>
      </c>
      <c r="T530" s="105">
        <f t="shared" si="284"/>
        <v>4</v>
      </c>
      <c r="U530" s="105">
        <f t="shared" si="284"/>
        <v>5</v>
      </c>
      <c r="V530" s="105">
        <f t="shared" si="284"/>
        <v>3</v>
      </c>
      <c r="W530" s="105">
        <f t="shared" si="284"/>
        <v>4</v>
      </c>
      <c r="X530" s="105">
        <f t="shared" si="284"/>
        <v>3</v>
      </c>
      <c r="Y530" s="106">
        <f t="shared" si="284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13</v>
      </c>
      <c r="H531" s="108">
        <f t="shared" ref="H531:O531" si="285">H$10</f>
        <v>3</v>
      </c>
      <c r="I531" s="108">
        <f t="shared" si="285"/>
        <v>11</v>
      </c>
      <c r="J531" s="108">
        <f t="shared" si="285"/>
        <v>1</v>
      </c>
      <c r="K531" s="108">
        <f t="shared" si="285"/>
        <v>5</v>
      </c>
      <c r="L531" s="108">
        <f t="shared" si="285"/>
        <v>7</v>
      </c>
      <c r="M531" s="108">
        <f t="shared" si="285"/>
        <v>17</v>
      </c>
      <c r="N531" s="108">
        <f t="shared" si="285"/>
        <v>9</v>
      </c>
      <c r="O531" s="109">
        <f t="shared" si="285"/>
        <v>15</v>
      </c>
      <c r="P531" s="110"/>
      <c r="Q531" s="111">
        <f t="shared" ref="Q531:Y531" si="286">Q$10</f>
        <v>14</v>
      </c>
      <c r="R531" s="112">
        <f t="shared" si="286"/>
        <v>4</v>
      </c>
      <c r="S531" s="112">
        <f t="shared" si="286"/>
        <v>12</v>
      </c>
      <c r="T531" s="112">
        <f t="shared" si="286"/>
        <v>2</v>
      </c>
      <c r="U531" s="112">
        <f t="shared" si="286"/>
        <v>6</v>
      </c>
      <c r="V531" s="112">
        <f t="shared" si="286"/>
        <v>8</v>
      </c>
      <c r="W531" s="112">
        <f t="shared" si="286"/>
        <v>18</v>
      </c>
      <c r="X531" s="112">
        <f t="shared" si="286"/>
        <v>10</v>
      </c>
      <c r="Y531" s="109">
        <f t="shared" si="286"/>
        <v>16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7">IF($Q527&lt;=18,IF(H531&lt;=$Q527,1,0),IF($Q527&lt;=36,IF(H531&lt;=($Q527-18),2,1),IF($Q527&lt;=54,IF(H531&lt;=($Q527-36),3,2),IF($Q527&gt;54,IF(H531&lt;=($Q527-54),4,3)))))</f>
        <v>#N/A</v>
      </c>
      <c r="I532" s="115" t="e">
        <f t="shared" si="287"/>
        <v>#N/A</v>
      </c>
      <c r="J532" s="115" t="e">
        <f t="shared" si="287"/>
        <v>#N/A</v>
      </c>
      <c r="K532" s="115" t="e">
        <f t="shared" si="287"/>
        <v>#N/A</v>
      </c>
      <c r="L532" s="115" t="e">
        <f t="shared" si="287"/>
        <v>#N/A</v>
      </c>
      <c r="M532" s="115" t="e">
        <f t="shared" si="287"/>
        <v>#N/A</v>
      </c>
      <c r="N532" s="115" t="e">
        <f t="shared" si="287"/>
        <v>#N/A</v>
      </c>
      <c r="O532" s="116" t="e">
        <f t="shared" si="287"/>
        <v>#N/A</v>
      </c>
      <c r="P532" s="117" t="e">
        <f>SUM(G532:O532)</f>
        <v>#N/A</v>
      </c>
      <c r="Q532" s="116" t="e">
        <f t="shared" ref="Q532:Y532" si="288">IF($Q527&lt;=18,IF(Q531&lt;=$Q527,1,0),IF($Q527&lt;=36,IF(Q531&lt;=($Q527-18),2,1),IF($Q527&lt;=54,IF(Q531&lt;=($Q527-36),3,2),IF($Q527&gt;54,IF(Q531&lt;=($Q527-54),4,3)))))</f>
        <v>#N/A</v>
      </c>
      <c r="R532" s="116" t="e">
        <f t="shared" si="288"/>
        <v>#N/A</v>
      </c>
      <c r="S532" s="116" t="e">
        <f t="shared" si="288"/>
        <v>#N/A</v>
      </c>
      <c r="T532" s="116" t="e">
        <f t="shared" si="288"/>
        <v>#N/A</v>
      </c>
      <c r="U532" s="116" t="e">
        <f t="shared" si="288"/>
        <v>#N/A</v>
      </c>
      <c r="V532" s="116" t="e">
        <f t="shared" si="288"/>
        <v>#N/A</v>
      </c>
      <c r="W532" s="116" t="e">
        <f t="shared" si="288"/>
        <v>#N/A</v>
      </c>
      <c r="X532" s="116" t="e">
        <f t="shared" si="288"/>
        <v>#N/A</v>
      </c>
      <c r="Y532" s="116" t="e">
        <f t="shared" si="288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9">G30</f>
        <v>10</v>
      </c>
      <c r="H533" s="121">
        <f t="shared" si="289"/>
        <v>10</v>
      </c>
      <c r="I533" s="121">
        <f t="shared" si="289"/>
        <v>10</v>
      </c>
      <c r="J533" s="121">
        <f t="shared" si="289"/>
        <v>10</v>
      </c>
      <c r="K533" s="121">
        <f t="shared" si="289"/>
        <v>10</v>
      </c>
      <c r="L533" s="121">
        <f t="shared" si="289"/>
        <v>10</v>
      </c>
      <c r="M533" s="121">
        <f t="shared" si="289"/>
        <v>10</v>
      </c>
      <c r="N533" s="121">
        <f t="shared" si="289"/>
        <v>10</v>
      </c>
      <c r="O533" s="121">
        <f t="shared" si="289"/>
        <v>10</v>
      </c>
      <c r="P533" s="122">
        <f>SUM(G533:O533)</f>
        <v>90</v>
      </c>
      <c r="Q533" s="123">
        <f t="shared" ref="Q533:Y533" si="290">Q30</f>
        <v>10</v>
      </c>
      <c r="R533" s="121">
        <f t="shared" si="290"/>
        <v>10</v>
      </c>
      <c r="S533" s="121">
        <f t="shared" si="290"/>
        <v>10</v>
      </c>
      <c r="T533" s="121">
        <f t="shared" si="290"/>
        <v>10</v>
      </c>
      <c r="U533" s="121">
        <f t="shared" si="290"/>
        <v>10</v>
      </c>
      <c r="V533" s="121">
        <f t="shared" si="290"/>
        <v>10</v>
      </c>
      <c r="W533" s="121">
        <f t="shared" si="290"/>
        <v>10</v>
      </c>
      <c r="X533" s="121">
        <f t="shared" si="290"/>
        <v>10</v>
      </c>
      <c r="Y533" s="124">
        <f t="shared" si="290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1">IF(H533-H530=-1,3+H532)+IF(H533-H530=0,2+H532)+IF(H533-H530=1,1+H532)+IF(H533-H530=2,H532)+IF(H533-H530=3,IF(H532-1&gt;0,H532-1,0))+IF(H533-H530=4,IF(H532-2&gt;0,H532-2,0))</f>
        <v>0</v>
      </c>
      <c r="I534" s="127">
        <f t="shared" si="291"/>
        <v>0</v>
      </c>
      <c r="J534" s="127">
        <f t="shared" si="291"/>
        <v>0</v>
      </c>
      <c r="K534" s="127">
        <f t="shared" si="291"/>
        <v>0</v>
      </c>
      <c r="L534" s="127">
        <f t="shared" si="291"/>
        <v>0</v>
      </c>
      <c r="M534" s="127">
        <f t="shared" si="291"/>
        <v>0</v>
      </c>
      <c r="N534" s="127">
        <f t="shared" si="291"/>
        <v>0</v>
      </c>
      <c r="O534" s="128">
        <f t="shared" si="291"/>
        <v>0</v>
      </c>
      <c r="P534" s="129">
        <f>SUM(G534:O534)</f>
        <v>0</v>
      </c>
      <c r="Q534" s="130">
        <f t="shared" ref="Q534:Y534" si="292">IF(Q533-Q530=-1,3+Q532)+IF(Q533-Q530=0,2+Q532)+IF(Q533-Q530=1,1+Q532)+IF(Q533-Q530=2,Q532)+IF(Q533-Q530=3,IF(Q532-1&gt;0,Q532-1,0))+IF(Q533-Q530=4,IF(Q532-2&gt;0,Q532-2,0))</f>
        <v>0</v>
      </c>
      <c r="R534" s="131">
        <f t="shared" si="292"/>
        <v>0</v>
      </c>
      <c r="S534" s="131">
        <f t="shared" si="292"/>
        <v>0</v>
      </c>
      <c r="T534" s="131">
        <f t="shared" si="292"/>
        <v>0</v>
      </c>
      <c r="U534" s="131">
        <f t="shared" si="292"/>
        <v>0</v>
      </c>
      <c r="V534" s="131">
        <f t="shared" si="292"/>
        <v>0</v>
      </c>
      <c r="W534" s="131">
        <f t="shared" si="292"/>
        <v>0</v>
      </c>
      <c r="X534" s="131">
        <f t="shared" si="292"/>
        <v>0</v>
      </c>
      <c r="Y534" s="128">
        <f t="shared" si="292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3">IF(G533-G530=-2,4)+IF(G533-G530=-1,3)+IF(G533-G530=0,2)+IF(G533-G530=1,1)+IF(G533-G530&gt;2,0)</f>
        <v>0</v>
      </c>
      <c r="H535" s="134">
        <f t="shared" si="293"/>
        <v>0</v>
      </c>
      <c r="I535" s="134">
        <f t="shared" si="293"/>
        <v>0</v>
      </c>
      <c r="J535" s="134">
        <f t="shared" si="293"/>
        <v>0</v>
      </c>
      <c r="K535" s="134">
        <f t="shared" si="293"/>
        <v>0</v>
      </c>
      <c r="L535" s="134">
        <f t="shared" si="293"/>
        <v>0</v>
      </c>
      <c r="M535" s="134">
        <f t="shared" si="293"/>
        <v>0</v>
      </c>
      <c r="N535" s="134">
        <f t="shared" si="293"/>
        <v>0</v>
      </c>
      <c r="O535" s="135">
        <f t="shared" si="293"/>
        <v>0</v>
      </c>
      <c r="P535" s="136">
        <f>SUM(G535:O535)</f>
        <v>0</v>
      </c>
      <c r="Q535" s="135">
        <f t="shared" ref="Q535:Y535" si="294">IF(Q533-Q530=-2,4)+IF(Q533-Q530=-1,3)+IF(Q533-Q530=0,2)+IF(Q533-Q530=1,1)+IF(Q533-Q530&gt;2,0)</f>
        <v>0</v>
      </c>
      <c r="R535" s="135">
        <f t="shared" si="294"/>
        <v>0</v>
      </c>
      <c r="S535" s="135">
        <f t="shared" si="294"/>
        <v>0</v>
      </c>
      <c r="T535" s="135">
        <f t="shared" si="294"/>
        <v>0</v>
      </c>
      <c r="U535" s="135">
        <f t="shared" si="294"/>
        <v>0</v>
      </c>
      <c r="V535" s="135">
        <f t="shared" si="294"/>
        <v>0</v>
      </c>
      <c r="W535" s="135">
        <f t="shared" si="294"/>
        <v>0</v>
      </c>
      <c r="X535" s="135">
        <f t="shared" si="294"/>
        <v>0</v>
      </c>
      <c r="Y535" s="135">
        <f t="shared" si="294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5">H533-H530</f>
        <v>6</v>
      </c>
      <c r="I536" s="24">
        <f t="shared" si="295"/>
        <v>5</v>
      </c>
      <c r="J536" s="24">
        <f t="shared" si="295"/>
        <v>6</v>
      </c>
      <c r="K536" s="24">
        <f t="shared" si="295"/>
        <v>5</v>
      </c>
      <c r="L536" s="24">
        <f t="shared" si="295"/>
        <v>7</v>
      </c>
      <c r="M536" s="24">
        <f t="shared" si="295"/>
        <v>6</v>
      </c>
      <c r="N536" s="24">
        <f t="shared" si="295"/>
        <v>7</v>
      </c>
      <c r="O536" s="15">
        <f t="shared" si="295"/>
        <v>6</v>
      </c>
      <c r="P536" s="15"/>
      <c r="Q536" s="15">
        <f t="shared" ref="Q536:Y536" si="296">Q533-Q530</f>
        <v>6</v>
      </c>
      <c r="R536" s="15">
        <f t="shared" si="296"/>
        <v>6</v>
      </c>
      <c r="S536" s="15">
        <f t="shared" si="296"/>
        <v>5</v>
      </c>
      <c r="T536" s="15">
        <f t="shared" si="296"/>
        <v>6</v>
      </c>
      <c r="U536" s="15">
        <f t="shared" si="296"/>
        <v>5</v>
      </c>
      <c r="V536" s="15">
        <f t="shared" si="296"/>
        <v>7</v>
      </c>
      <c r="W536" s="15">
        <f t="shared" si="296"/>
        <v>6</v>
      </c>
      <c r="X536" s="15">
        <f t="shared" si="296"/>
        <v>7</v>
      </c>
      <c r="Y536" s="15">
        <f t="shared" si="296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44688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7">H$9</f>
        <v>4</v>
      </c>
      <c r="I553" s="103">
        <f t="shared" si="297"/>
        <v>5</v>
      </c>
      <c r="J553" s="103">
        <f t="shared" si="297"/>
        <v>4</v>
      </c>
      <c r="K553" s="103">
        <f t="shared" si="297"/>
        <v>5</v>
      </c>
      <c r="L553" s="103">
        <f t="shared" si="297"/>
        <v>3</v>
      </c>
      <c r="M553" s="103">
        <f t="shared" si="297"/>
        <v>4</v>
      </c>
      <c r="N553" s="103">
        <f t="shared" si="297"/>
        <v>3</v>
      </c>
      <c r="O553" s="103">
        <f t="shared" si="297"/>
        <v>4</v>
      </c>
      <c r="P553" s="104">
        <f>SUM(G553:O553)</f>
        <v>36</v>
      </c>
      <c r="Q553" s="103">
        <f t="shared" ref="Q553:Y553" si="298">Q$9</f>
        <v>4</v>
      </c>
      <c r="R553" s="105">
        <f t="shared" si="298"/>
        <v>4</v>
      </c>
      <c r="S553" s="105">
        <f t="shared" si="298"/>
        <v>5</v>
      </c>
      <c r="T553" s="105">
        <f t="shared" si="298"/>
        <v>4</v>
      </c>
      <c r="U553" s="105">
        <f t="shared" si="298"/>
        <v>5</v>
      </c>
      <c r="V553" s="105">
        <f t="shared" si="298"/>
        <v>3</v>
      </c>
      <c r="W553" s="105">
        <f t="shared" si="298"/>
        <v>4</v>
      </c>
      <c r="X553" s="105">
        <f t="shared" si="298"/>
        <v>3</v>
      </c>
      <c r="Y553" s="106">
        <f t="shared" si="298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13</v>
      </c>
      <c r="H554" s="108">
        <f t="shared" ref="H554:O554" si="299">H$10</f>
        <v>3</v>
      </c>
      <c r="I554" s="108">
        <f t="shared" si="299"/>
        <v>11</v>
      </c>
      <c r="J554" s="108">
        <f t="shared" si="299"/>
        <v>1</v>
      </c>
      <c r="K554" s="108">
        <f t="shared" si="299"/>
        <v>5</v>
      </c>
      <c r="L554" s="108">
        <f t="shared" si="299"/>
        <v>7</v>
      </c>
      <c r="M554" s="108">
        <f t="shared" si="299"/>
        <v>17</v>
      </c>
      <c r="N554" s="108">
        <f t="shared" si="299"/>
        <v>9</v>
      </c>
      <c r="O554" s="109">
        <f t="shared" si="299"/>
        <v>15</v>
      </c>
      <c r="P554" s="110"/>
      <c r="Q554" s="111">
        <f t="shared" ref="Q554:Y554" si="300">Q$10</f>
        <v>14</v>
      </c>
      <c r="R554" s="112">
        <f t="shared" si="300"/>
        <v>4</v>
      </c>
      <c r="S554" s="112">
        <f t="shared" si="300"/>
        <v>12</v>
      </c>
      <c r="T554" s="112">
        <f t="shared" si="300"/>
        <v>2</v>
      </c>
      <c r="U554" s="112">
        <f t="shared" si="300"/>
        <v>6</v>
      </c>
      <c r="V554" s="112">
        <f t="shared" si="300"/>
        <v>8</v>
      </c>
      <c r="W554" s="112">
        <f t="shared" si="300"/>
        <v>18</v>
      </c>
      <c r="X554" s="112">
        <f t="shared" si="300"/>
        <v>10</v>
      </c>
      <c r="Y554" s="109">
        <f t="shared" si="300"/>
        <v>16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1">IF($Q550&lt;=18,IF(H554&lt;=$Q550,1,0),IF($Q550&lt;=36,IF(H554&lt;=($Q550-18),2,1),IF($Q550&lt;=54,IF(H554&lt;=($Q550-36),3,2),IF($Q550&gt;54,IF(H554&lt;=($Q550-54),4,3)))))</f>
        <v>#N/A</v>
      </c>
      <c r="I555" s="115" t="e">
        <f t="shared" si="301"/>
        <v>#N/A</v>
      </c>
      <c r="J555" s="115" t="e">
        <f t="shared" si="301"/>
        <v>#N/A</v>
      </c>
      <c r="K555" s="115" t="e">
        <f t="shared" si="301"/>
        <v>#N/A</v>
      </c>
      <c r="L555" s="115" t="e">
        <f t="shared" si="301"/>
        <v>#N/A</v>
      </c>
      <c r="M555" s="115" t="e">
        <f t="shared" si="301"/>
        <v>#N/A</v>
      </c>
      <c r="N555" s="115" t="e">
        <f t="shared" si="301"/>
        <v>#N/A</v>
      </c>
      <c r="O555" s="116" t="e">
        <f t="shared" si="301"/>
        <v>#N/A</v>
      </c>
      <c r="P555" s="117" t="e">
        <f>SUM(G555:O555)</f>
        <v>#N/A</v>
      </c>
      <c r="Q555" s="116" t="e">
        <f t="shared" ref="Q555:Y555" si="302">IF($Q550&lt;=18,IF(Q554&lt;=$Q550,1,0),IF($Q550&lt;=36,IF(Q554&lt;=($Q550-18),2,1),IF($Q550&lt;=54,IF(Q554&lt;=($Q550-36),3,2),IF($Q550&gt;54,IF(Q554&lt;=($Q550-54),4,3)))))</f>
        <v>#N/A</v>
      </c>
      <c r="R555" s="116" t="e">
        <f t="shared" si="302"/>
        <v>#N/A</v>
      </c>
      <c r="S555" s="116" t="e">
        <f t="shared" si="302"/>
        <v>#N/A</v>
      </c>
      <c r="T555" s="116" t="e">
        <f t="shared" si="302"/>
        <v>#N/A</v>
      </c>
      <c r="U555" s="116" t="e">
        <f t="shared" si="302"/>
        <v>#N/A</v>
      </c>
      <c r="V555" s="116" t="e">
        <f t="shared" si="302"/>
        <v>#N/A</v>
      </c>
      <c r="W555" s="116" t="e">
        <f t="shared" si="302"/>
        <v>#N/A</v>
      </c>
      <c r="X555" s="116" t="e">
        <f t="shared" si="302"/>
        <v>#N/A</v>
      </c>
      <c r="Y555" s="116" t="e">
        <f t="shared" si="302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3">G31</f>
        <v>10</v>
      </c>
      <c r="H556" s="121">
        <f t="shared" si="303"/>
        <v>10</v>
      </c>
      <c r="I556" s="121">
        <f t="shared" si="303"/>
        <v>10</v>
      </c>
      <c r="J556" s="121">
        <f t="shared" si="303"/>
        <v>10</v>
      </c>
      <c r="K556" s="121">
        <f t="shared" si="303"/>
        <v>10</v>
      </c>
      <c r="L556" s="121">
        <f t="shared" si="303"/>
        <v>10</v>
      </c>
      <c r="M556" s="121">
        <f t="shared" si="303"/>
        <v>10</v>
      </c>
      <c r="N556" s="121">
        <f t="shared" si="303"/>
        <v>10</v>
      </c>
      <c r="O556" s="121">
        <f t="shared" si="303"/>
        <v>10</v>
      </c>
      <c r="P556" s="122">
        <f>SUM(G556:O556)</f>
        <v>90</v>
      </c>
      <c r="Q556" s="123">
        <f t="shared" ref="Q556:Y556" si="304">Q31</f>
        <v>10</v>
      </c>
      <c r="R556" s="121">
        <f t="shared" si="304"/>
        <v>10</v>
      </c>
      <c r="S556" s="121">
        <f t="shared" si="304"/>
        <v>10</v>
      </c>
      <c r="T556" s="121">
        <f t="shared" si="304"/>
        <v>10</v>
      </c>
      <c r="U556" s="121">
        <f t="shared" si="304"/>
        <v>10</v>
      </c>
      <c r="V556" s="121">
        <f t="shared" si="304"/>
        <v>10</v>
      </c>
      <c r="W556" s="121">
        <f t="shared" si="304"/>
        <v>10</v>
      </c>
      <c r="X556" s="121">
        <f t="shared" si="304"/>
        <v>10</v>
      </c>
      <c r="Y556" s="124">
        <f t="shared" si="304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5">IF(H556-H553=-1,3+H555)+IF(H556-H553=0,2+H555)+IF(H556-H553=1,1+H555)+IF(H556-H553=2,H555)+IF(H556-H553=3,IF(H555-1&gt;0,H555-1,0))+IF(H556-H553=4,IF(H555-2&gt;0,H555-2,0))</f>
        <v>0</v>
      </c>
      <c r="I557" s="127">
        <f t="shared" si="305"/>
        <v>0</v>
      </c>
      <c r="J557" s="127">
        <f t="shared" si="305"/>
        <v>0</v>
      </c>
      <c r="K557" s="127">
        <f t="shared" si="305"/>
        <v>0</v>
      </c>
      <c r="L557" s="127">
        <f t="shared" si="305"/>
        <v>0</v>
      </c>
      <c r="M557" s="127">
        <f t="shared" si="305"/>
        <v>0</v>
      </c>
      <c r="N557" s="127">
        <f t="shared" si="305"/>
        <v>0</v>
      </c>
      <c r="O557" s="128">
        <f t="shared" si="305"/>
        <v>0</v>
      </c>
      <c r="P557" s="129">
        <f>SUM(G557:O557)</f>
        <v>0</v>
      </c>
      <c r="Q557" s="130">
        <f t="shared" ref="Q557:Y557" si="306">IF(Q556-Q553=-1,3+Q555)+IF(Q556-Q553=0,2+Q555)+IF(Q556-Q553=1,1+Q555)+IF(Q556-Q553=2,Q555)+IF(Q556-Q553=3,IF(Q555-1&gt;0,Q555-1,0))+IF(Q556-Q553=4,IF(Q555-2&gt;0,Q555-2,0))</f>
        <v>0</v>
      </c>
      <c r="R557" s="131">
        <f t="shared" si="306"/>
        <v>0</v>
      </c>
      <c r="S557" s="131">
        <f t="shared" si="306"/>
        <v>0</v>
      </c>
      <c r="T557" s="131">
        <f t="shared" si="306"/>
        <v>0</v>
      </c>
      <c r="U557" s="131">
        <f t="shared" si="306"/>
        <v>0</v>
      </c>
      <c r="V557" s="131">
        <f t="shared" si="306"/>
        <v>0</v>
      </c>
      <c r="W557" s="131">
        <f t="shared" si="306"/>
        <v>0</v>
      </c>
      <c r="X557" s="131">
        <f t="shared" si="306"/>
        <v>0</v>
      </c>
      <c r="Y557" s="128">
        <f t="shared" si="306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7">IF(G556-G553=-2,4)+IF(G556-G553=-1,3)+IF(G556-G553=0,2)+IF(G556-G553=1,1)+IF(G556-G553&gt;2,0)</f>
        <v>0</v>
      </c>
      <c r="H558" s="134">
        <f t="shared" si="307"/>
        <v>0</v>
      </c>
      <c r="I558" s="134">
        <f t="shared" si="307"/>
        <v>0</v>
      </c>
      <c r="J558" s="134">
        <f t="shared" si="307"/>
        <v>0</v>
      </c>
      <c r="K558" s="134">
        <f t="shared" si="307"/>
        <v>0</v>
      </c>
      <c r="L558" s="134">
        <f t="shared" si="307"/>
        <v>0</v>
      </c>
      <c r="M558" s="134">
        <f t="shared" si="307"/>
        <v>0</v>
      </c>
      <c r="N558" s="134">
        <f t="shared" si="307"/>
        <v>0</v>
      </c>
      <c r="O558" s="135">
        <f t="shared" si="307"/>
        <v>0</v>
      </c>
      <c r="P558" s="136">
        <f>SUM(G558:O558)</f>
        <v>0</v>
      </c>
      <c r="Q558" s="135">
        <f t="shared" ref="Q558:Y558" si="308">IF(Q556-Q553=-2,4)+IF(Q556-Q553=-1,3)+IF(Q556-Q553=0,2)+IF(Q556-Q553=1,1)+IF(Q556-Q553&gt;2,0)</f>
        <v>0</v>
      </c>
      <c r="R558" s="135">
        <f t="shared" si="308"/>
        <v>0</v>
      </c>
      <c r="S558" s="135">
        <f t="shared" si="308"/>
        <v>0</v>
      </c>
      <c r="T558" s="135">
        <f t="shared" si="308"/>
        <v>0</v>
      </c>
      <c r="U558" s="135">
        <f t="shared" si="308"/>
        <v>0</v>
      </c>
      <c r="V558" s="135">
        <f t="shared" si="308"/>
        <v>0</v>
      </c>
      <c r="W558" s="135">
        <f t="shared" si="308"/>
        <v>0</v>
      </c>
      <c r="X558" s="135">
        <f t="shared" si="308"/>
        <v>0</v>
      </c>
      <c r="Y558" s="135">
        <f t="shared" si="308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9">H556-H553</f>
        <v>6</v>
      </c>
      <c r="I559" s="24">
        <f t="shared" si="309"/>
        <v>5</v>
      </c>
      <c r="J559" s="24">
        <f t="shared" si="309"/>
        <v>6</v>
      </c>
      <c r="K559" s="24">
        <f t="shared" si="309"/>
        <v>5</v>
      </c>
      <c r="L559" s="24">
        <f t="shared" si="309"/>
        <v>7</v>
      </c>
      <c r="M559" s="24">
        <f t="shared" si="309"/>
        <v>6</v>
      </c>
      <c r="N559" s="24">
        <f t="shared" si="309"/>
        <v>7</v>
      </c>
      <c r="O559" s="15">
        <f t="shared" si="309"/>
        <v>6</v>
      </c>
      <c r="P559" s="15"/>
      <c r="Q559" s="15">
        <f t="shared" ref="Q559:Y559" si="310">Q556-Q553</f>
        <v>6</v>
      </c>
      <c r="R559" s="15">
        <f t="shared" si="310"/>
        <v>6</v>
      </c>
      <c r="S559" s="15">
        <f t="shared" si="310"/>
        <v>5</v>
      </c>
      <c r="T559" s="15">
        <f t="shared" si="310"/>
        <v>6</v>
      </c>
      <c r="U559" s="15">
        <f t="shared" si="310"/>
        <v>5</v>
      </c>
      <c r="V559" s="15">
        <f t="shared" si="310"/>
        <v>7</v>
      </c>
      <c r="W559" s="15">
        <f t="shared" si="310"/>
        <v>6</v>
      </c>
      <c r="X559" s="15">
        <f t="shared" si="310"/>
        <v>7</v>
      </c>
      <c r="Y559" s="15">
        <f t="shared" si="310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44688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1">H$9</f>
        <v>4</v>
      </c>
      <c r="I576" s="103">
        <f t="shared" si="311"/>
        <v>5</v>
      </c>
      <c r="J576" s="103">
        <f t="shared" si="311"/>
        <v>4</v>
      </c>
      <c r="K576" s="103">
        <f t="shared" si="311"/>
        <v>5</v>
      </c>
      <c r="L576" s="103">
        <f t="shared" si="311"/>
        <v>3</v>
      </c>
      <c r="M576" s="103">
        <f t="shared" si="311"/>
        <v>4</v>
      </c>
      <c r="N576" s="103">
        <f t="shared" si="311"/>
        <v>3</v>
      </c>
      <c r="O576" s="103">
        <f t="shared" si="311"/>
        <v>4</v>
      </c>
      <c r="P576" s="104">
        <f>SUM(G576:O576)</f>
        <v>36</v>
      </c>
      <c r="Q576" s="103">
        <f t="shared" ref="Q576:Y576" si="312">Q$9</f>
        <v>4</v>
      </c>
      <c r="R576" s="105">
        <f t="shared" si="312"/>
        <v>4</v>
      </c>
      <c r="S576" s="105">
        <f t="shared" si="312"/>
        <v>5</v>
      </c>
      <c r="T576" s="105">
        <f t="shared" si="312"/>
        <v>4</v>
      </c>
      <c r="U576" s="105">
        <f t="shared" si="312"/>
        <v>5</v>
      </c>
      <c r="V576" s="105">
        <f t="shared" si="312"/>
        <v>3</v>
      </c>
      <c r="W576" s="105">
        <f t="shared" si="312"/>
        <v>4</v>
      </c>
      <c r="X576" s="105">
        <f t="shared" si="312"/>
        <v>3</v>
      </c>
      <c r="Y576" s="106">
        <f t="shared" si="312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13</v>
      </c>
      <c r="H577" s="108">
        <f t="shared" ref="H577:O577" si="313">H$10</f>
        <v>3</v>
      </c>
      <c r="I577" s="108">
        <f t="shared" si="313"/>
        <v>11</v>
      </c>
      <c r="J577" s="108">
        <f t="shared" si="313"/>
        <v>1</v>
      </c>
      <c r="K577" s="108">
        <f t="shared" si="313"/>
        <v>5</v>
      </c>
      <c r="L577" s="108">
        <f t="shared" si="313"/>
        <v>7</v>
      </c>
      <c r="M577" s="108">
        <f t="shared" si="313"/>
        <v>17</v>
      </c>
      <c r="N577" s="108">
        <f t="shared" si="313"/>
        <v>9</v>
      </c>
      <c r="O577" s="109">
        <f t="shared" si="313"/>
        <v>15</v>
      </c>
      <c r="P577" s="110"/>
      <c r="Q577" s="111">
        <f t="shared" ref="Q577:Y577" si="314">Q$10</f>
        <v>14</v>
      </c>
      <c r="R577" s="112">
        <f t="shared" si="314"/>
        <v>4</v>
      </c>
      <c r="S577" s="112">
        <f t="shared" si="314"/>
        <v>12</v>
      </c>
      <c r="T577" s="112">
        <f t="shared" si="314"/>
        <v>2</v>
      </c>
      <c r="U577" s="112">
        <f t="shared" si="314"/>
        <v>6</v>
      </c>
      <c r="V577" s="112">
        <f t="shared" si="314"/>
        <v>8</v>
      </c>
      <c r="W577" s="112">
        <f t="shared" si="314"/>
        <v>18</v>
      </c>
      <c r="X577" s="112">
        <f t="shared" si="314"/>
        <v>10</v>
      </c>
      <c r="Y577" s="109">
        <f t="shared" si="314"/>
        <v>16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5">IF($Q573&lt;=18,IF(H577&lt;=$Q573,1,0),IF($Q573&lt;=36,IF(H577&lt;=($Q573-18),2,1),IF($Q573&lt;=54,IF(H577&lt;=($Q573-36),3,2),IF($Q573&gt;54,IF(H577&lt;=($Q573-54),4,3)))))</f>
        <v>#N/A</v>
      </c>
      <c r="I578" s="115" t="e">
        <f t="shared" si="315"/>
        <v>#N/A</v>
      </c>
      <c r="J578" s="115" t="e">
        <f t="shared" si="315"/>
        <v>#N/A</v>
      </c>
      <c r="K578" s="115" t="e">
        <f t="shared" si="315"/>
        <v>#N/A</v>
      </c>
      <c r="L578" s="115" t="e">
        <f t="shared" si="315"/>
        <v>#N/A</v>
      </c>
      <c r="M578" s="115" t="e">
        <f t="shared" si="315"/>
        <v>#N/A</v>
      </c>
      <c r="N578" s="115" t="e">
        <f t="shared" si="315"/>
        <v>#N/A</v>
      </c>
      <c r="O578" s="116" t="e">
        <f t="shared" si="315"/>
        <v>#N/A</v>
      </c>
      <c r="P578" s="117" t="e">
        <f>SUM(G578:O578)</f>
        <v>#N/A</v>
      </c>
      <c r="Q578" s="116" t="e">
        <f t="shared" ref="Q578:Y578" si="316">IF($Q573&lt;=18,IF(Q577&lt;=$Q573,1,0),IF($Q573&lt;=36,IF(Q577&lt;=($Q573-18),2,1),IF($Q573&lt;=54,IF(Q577&lt;=($Q573-36),3,2),IF($Q573&gt;54,IF(Q577&lt;=($Q573-54),4,3)))))</f>
        <v>#N/A</v>
      </c>
      <c r="R578" s="116" t="e">
        <f t="shared" si="316"/>
        <v>#N/A</v>
      </c>
      <c r="S578" s="116" t="e">
        <f t="shared" si="316"/>
        <v>#N/A</v>
      </c>
      <c r="T578" s="116" t="e">
        <f t="shared" si="316"/>
        <v>#N/A</v>
      </c>
      <c r="U578" s="116" t="e">
        <f t="shared" si="316"/>
        <v>#N/A</v>
      </c>
      <c r="V578" s="116" t="e">
        <f t="shared" si="316"/>
        <v>#N/A</v>
      </c>
      <c r="W578" s="116" t="e">
        <f t="shared" si="316"/>
        <v>#N/A</v>
      </c>
      <c r="X578" s="116" t="e">
        <f t="shared" si="316"/>
        <v>#N/A</v>
      </c>
      <c r="Y578" s="116" t="e">
        <f t="shared" si="316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7">G32</f>
        <v>10</v>
      </c>
      <c r="H579" s="121">
        <f t="shared" si="317"/>
        <v>10</v>
      </c>
      <c r="I579" s="121">
        <f t="shared" si="317"/>
        <v>10</v>
      </c>
      <c r="J579" s="121">
        <f t="shared" si="317"/>
        <v>10</v>
      </c>
      <c r="K579" s="121">
        <f t="shared" si="317"/>
        <v>10</v>
      </c>
      <c r="L579" s="121">
        <f t="shared" si="317"/>
        <v>10</v>
      </c>
      <c r="M579" s="121">
        <f t="shared" si="317"/>
        <v>10</v>
      </c>
      <c r="N579" s="121">
        <f t="shared" si="317"/>
        <v>10</v>
      </c>
      <c r="O579" s="121">
        <f t="shared" si="317"/>
        <v>10</v>
      </c>
      <c r="P579" s="122">
        <f>SUM(G579:O579)</f>
        <v>90</v>
      </c>
      <c r="Q579" s="123">
        <f t="shared" ref="Q579:Y579" si="318">Q32</f>
        <v>10</v>
      </c>
      <c r="R579" s="121">
        <f t="shared" si="318"/>
        <v>10</v>
      </c>
      <c r="S579" s="121">
        <f t="shared" si="318"/>
        <v>10</v>
      </c>
      <c r="T579" s="121">
        <f t="shared" si="318"/>
        <v>10</v>
      </c>
      <c r="U579" s="121">
        <f t="shared" si="318"/>
        <v>10</v>
      </c>
      <c r="V579" s="121">
        <f t="shared" si="318"/>
        <v>10</v>
      </c>
      <c r="W579" s="121">
        <f t="shared" si="318"/>
        <v>10</v>
      </c>
      <c r="X579" s="121">
        <f t="shared" si="318"/>
        <v>10</v>
      </c>
      <c r="Y579" s="124">
        <f t="shared" si="318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9">IF(H579-H576=-1,3+H578)+IF(H579-H576=0,2+H578)+IF(H579-H576=1,1+H578)+IF(H579-H576=2,H578)+IF(H579-H576=3,IF(H578-1&gt;0,H578-1,0))+IF(H579-H576=4,IF(H578-2&gt;0,H578-2,0))</f>
        <v>0</v>
      </c>
      <c r="I580" s="127">
        <f t="shared" si="319"/>
        <v>0</v>
      </c>
      <c r="J580" s="127">
        <f t="shared" si="319"/>
        <v>0</v>
      </c>
      <c r="K580" s="127">
        <f t="shared" si="319"/>
        <v>0</v>
      </c>
      <c r="L580" s="127">
        <f t="shared" si="319"/>
        <v>0</v>
      </c>
      <c r="M580" s="127">
        <f t="shared" si="319"/>
        <v>0</v>
      </c>
      <c r="N580" s="127">
        <f t="shared" si="319"/>
        <v>0</v>
      </c>
      <c r="O580" s="128">
        <f t="shared" si="319"/>
        <v>0</v>
      </c>
      <c r="P580" s="129">
        <f>SUM(G580:O580)</f>
        <v>0</v>
      </c>
      <c r="Q580" s="130">
        <f t="shared" ref="Q580:Y580" si="320">IF(Q579-Q576=-1,3+Q578)+IF(Q579-Q576=0,2+Q578)+IF(Q579-Q576=1,1+Q578)+IF(Q579-Q576=2,Q578)+IF(Q579-Q576=3,IF(Q578-1&gt;0,Q578-1,0))+IF(Q579-Q576=4,IF(Q578-2&gt;0,Q578-2,0))</f>
        <v>0</v>
      </c>
      <c r="R580" s="131">
        <f t="shared" si="320"/>
        <v>0</v>
      </c>
      <c r="S580" s="131">
        <f t="shared" si="320"/>
        <v>0</v>
      </c>
      <c r="T580" s="131">
        <f t="shared" si="320"/>
        <v>0</v>
      </c>
      <c r="U580" s="131">
        <f t="shared" si="320"/>
        <v>0</v>
      </c>
      <c r="V580" s="131">
        <f t="shared" si="320"/>
        <v>0</v>
      </c>
      <c r="W580" s="131">
        <f t="shared" si="320"/>
        <v>0</v>
      </c>
      <c r="X580" s="131">
        <f t="shared" si="320"/>
        <v>0</v>
      </c>
      <c r="Y580" s="128">
        <f t="shared" si="320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1">IF(G579-G576=-2,4)+IF(G579-G576=-1,3)+IF(G579-G576=0,2)+IF(G579-G576=1,1)+IF(G579-G576&gt;2,0)</f>
        <v>0</v>
      </c>
      <c r="H581" s="134">
        <f t="shared" si="321"/>
        <v>0</v>
      </c>
      <c r="I581" s="134">
        <f t="shared" si="321"/>
        <v>0</v>
      </c>
      <c r="J581" s="134">
        <f t="shared" si="321"/>
        <v>0</v>
      </c>
      <c r="K581" s="134">
        <f t="shared" si="321"/>
        <v>0</v>
      </c>
      <c r="L581" s="134">
        <f t="shared" si="321"/>
        <v>0</v>
      </c>
      <c r="M581" s="134">
        <f t="shared" si="321"/>
        <v>0</v>
      </c>
      <c r="N581" s="134">
        <f t="shared" si="321"/>
        <v>0</v>
      </c>
      <c r="O581" s="135">
        <f t="shared" si="321"/>
        <v>0</v>
      </c>
      <c r="P581" s="136">
        <f>SUM(G581:O581)</f>
        <v>0</v>
      </c>
      <c r="Q581" s="135">
        <f t="shared" ref="Q581:Y581" si="322">IF(Q579-Q576=-2,4)+IF(Q579-Q576=-1,3)+IF(Q579-Q576=0,2)+IF(Q579-Q576=1,1)+IF(Q579-Q576&gt;2,0)</f>
        <v>0</v>
      </c>
      <c r="R581" s="135">
        <f t="shared" si="322"/>
        <v>0</v>
      </c>
      <c r="S581" s="135">
        <f t="shared" si="322"/>
        <v>0</v>
      </c>
      <c r="T581" s="135">
        <f t="shared" si="322"/>
        <v>0</v>
      </c>
      <c r="U581" s="135">
        <f t="shared" si="322"/>
        <v>0</v>
      </c>
      <c r="V581" s="135">
        <f t="shared" si="322"/>
        <v>0</v>
      </c>
      <c r="W581" s="135">
        <f t="shared" si="322"/>
        <v>0</v>
      </c>
      <c r="X581" s="135">
        <f t="shared" si="322"/>
        <v>0</v>
      </c>
      <c r="Y581" s="135">
        <f t="shared" si="322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3">H579-H576</f>
        <v>6</v>
      </c>
      <c r="I582" s="24">
        <f t="shared" si="323"/>
        <v>5</v>
      </c>
      <c r="J582" s="24">
        <f t="shared" si="323"/>
        <v>6</v>
      </c>
      <c r="K582" s="24">
        <f t="shared" si="323"/>
        <v>5</v>
      </c>
      <c r="L582" s="24">
        <f t="shared" si="323"/>
        <v>7</v>
      </c>
      <c r="M582" s="24">
        <f t="shared" si="323"/>
        <v>6</v>
      </c>
      <c r="N582" s="24">
        <f t="shared" si="323"/>
        <v>7</v>
      </c>
      <c r="O582" s="15">
        <f t="shared" si="323"/>
        <v>6</v>
      </c>
      <c r="P582" s="15"/>
      <c r="Q582" s="15">
        <f t="shared" ref="Q582:Y582" si="324">Q579-Q576</f>
        <v>6</v>
      </c>
      <c r="R582" s="15">
        <f t="shared" si="324"/>
        <v>6</v>
      </c>
      <c r="S582" s="15">
        <f t="shared" si="324"/>
        <v>5</v>
      </c>
      <c r="T582" s="15">
        <f t="shared" si="324"/>
        <v>6</v>
      </c>
      <c r="U582" s="15">
        <f t="shared" si="324"/>
        <v>5</v>
      </c>
      <c r="V582" s="15">
        <f t="shared" si="324"/>
        <v>7</v>
      </c>
      <c r="W582" s="15">
        <f t="shared" si="324"/>
        <v>6</v>
      </c>
      <c r="X582" s="15">
        <f t="shared" si="324"/>
        <v>7</v>
      </c>
      <c r="Y582" s="15">
        <f t="shared" si="324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44688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5">H$9</f>
        <v>4</v>
      </c>
      <c r="I599" s="103">
        <f t="shared" si="325"/>
        <v>5</v>
      </c>
      <c r="J599" s="103">
        <f t="shared" si="325"/>
        <v>4</v>
      </c>
      <c r="K599" s="103">
        <f t="shared" si="325"/>
        <v>5</v>
      </c>
      <c r="L599" s="103">
        <f t="shared" si="325"/>
        <v>3</v>
      </c>
      <c r="M599" s="103">
        <f t="shared" si="325"/>
        <v>4</v>
      </c>
      <c r="N599" s="103">
        <f t="shared" si="325"/>
        <v>3</v>
      </c>
      <c r="O599" s="103">
        <f t="shared" si="325"/>
        <v>4</v>
      </c>
      <c r="P599" s="104">
        <f>SUM(G599:O599)</f>
        <v>36</v>
      </c>
      <c r="Q599" s="103">
        <f t="shared" ref="Q599:Y599" si="326">Q$9</f>
        <v>4</v>
      </c>
      <c r="R599" s="105">
        <f t="shared" si="326"/>
        <v>4</v>
      </c>
      <c r="S599" s="105">
        <f t="shared" si="326"/>
        <v>5</v>
      </c>
      <c r="T599" s="105">
        <f t="shared" si="326"/>
        <v>4</v>
      </c>
      <c r="U599" s="105">
        <f t="shared" si="326"/>
        <v>5</v>
      </c>
      <c r="V599" s="105">
        <f t="shared" si="326"/>
        <v>3</v>
      </c>
      <c r="W599" s="105">
        <f t="shared" si="326"/>
        <v>4</v>
      </c>
      <c r="X599" s="105">
        <f t="shared" si="326"/>
        <v>3</v>
      </c>
      <c r="Y599" s="106">
        <f t="shared" si="326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13</v>
      </c>
      <c r="H600" s="108">
        <f t="shared" ref="H600:O600" si="327">H$10</f>
        <v>3</v>
      </c>
      <c r="I600" s="108">
        <f t="shared" si="327"/>
        <v>11</v>
      </c>
      <c r="J600" s="108">
        <f t="shared" si="327"/>
        <v>1</v>
      </c>
      <c r="K600" s="108">
        <f t="shared" si="327"/>
        <v>5</v>
      </c>
      <c r="L600" s="108">
        <f t="shared" si="327"/>
        <v>7</v>
      </c>
      <c r="M600" s="108">
        <f t="shared" si="327"/>
        <v>17</v>
      </c>
      <c r="N600" s="108">
        <f t="shared" si="327"/>
        <v>9</v>
      </c>
      <c r="O600" s="109">
        <f t="shared" si="327"/>
        <v>15</v>
      </c>
      <c r="P600" s="110"/>
      <c r="Q600" s="111">
        <f t="shared" ref="Q600:Y600" si="328">Q$10</f>
        <v>14</v>
      </c>
      <c r="R600" s="112">
        <f t="shared" si="328"/>
        <v>4</v>
      </c>
      <c r="S600" s="112">
        <f t="shared" si="328"/>
        <v>12</v>
      </c>
      <c r="T600" s="112">
        <f t="shared" si="328"/>
        <v>2</v>
      </c>
      <c r="U600" s="112">
        <f t="shared" si="328"/>
        <v>6</v>
      </c>
      <c r="V600" s="112">
        <f t="shared" si="328"/>
        <v>8</v>
      </c>
      <c r="W600" s="112">
        <f t="shared" si="328"/>
        <v>18</v>
      </c>
      <c r="X600" s="112">
        <f t="shared" si="328"/>
        <v>10</v>
      </c>
      <c r="Y600" s="109">
        <f t="shared" si="328"/>
        <v>16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9">IF($Q596&lt;=18,IF(H600&lt;=$Q596,1,0),IF($Q596&lt;=36,IF(H600&lt;=($Q596-18),2,1),IF($Q596&lt;=54,IF(H600&lt;=($Q596-36),3,2),IF($Q596&gt;54,IF(H600&lt;=($Q596-54),4,3)))))</f>
        <v>#N/A</v>
      </c>
      <c r="I601" s="115" t="e">
        <f t="shared" si="329"/>
        <v>#N/A</v>
      </c>
      <c r="J601" s="115" t="e">
        <f t="shared" si="329"/>
        <v>#N/A</v>
      </c>
      <c r="K601" s="115" t="e">
        <f t="shared" si="329"/>
        <v>#N/A</v>
      </c>
      <c r="L601" s="115" t="e">
        <f t="shared" si="329"/>
        <v>#N/A</v>
      </c>
      <c r="M601" s="115" t="e">
        <f t="shared" si="329"/>
        <v>#N/A</v>
      </c>
      <c r="N601" s="115" t="e">
        <f t="shared" si="329"/>
        <v>#N/A</v>
      </c>
      <c r="O601" s="116" t="e">
        <f t="shared" si="329"/>
        <v>#N/A</v>
      </c>
      <c r="P601" s="117" t="e">
        <f>SUM(G601:O601)</f>
        <v>#N/A</v>
      </c>
      <c r="Q601" s="116" t="e">
        <f t="shared" ref="Q601:Y601" si="330">IF($Q596&lt;=18,IF(Q600&lt;=$Q596,1,0),IF($Q596&lt;=36,IF(Q600&lt;=($Q596-18),2,1),IF($Q596&lt;=54,IF(Q600&lt;=($Q596-36),3,2),IF($Q596&gt;54,IF(Q600&lt;=($Q596-54),4,3)))))</f>
        <v>#N/A</v>
      </c>
      <c r="R601" s="116" t="e">
        <f t="shared" si="330"/>
        <v>#N/A</v>
      </c>
      <c r="S601" s="116" t="e">
        <f t="shared" si="330"/>
        <v>#N/A</v>
      </c>
      <c r="T601" s="116" t="e">
        <f t="shared" si="330"/>
        <v>#N/A</v>
      </c>
      <c r="U601" s="116" t="e">
        <f t="shared" si="330"/>
        <v>#N/A</v>
      </c>
      <c r="V601" s="116" t="e">
        <f t="shared" si="330"/>
        <v>#N/A</v>
      </c>
      <c r="W601" s="116" t="e">
        <f t="shared" si="330"/>
        <v>#N/A</v>
      </c>
      <c r="X601" s="116" t="e">
        <f t="shared" si="330"/>
        <v>#N/A</v>
      </c>
      <c r="Y601" s="116" t="e">
        <f t="shared" si="330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1">G33</f>
        <v>10</v>
      </c>
      <c r="H602" s="121">
        <f t="shared" si="331"/>
        <v>10</v>
      </c>
      <c r="I602" s="121">
        <f t="shared" si="331"/>
        <v>10</v>
      </c>
      <c r="J602" s="121">
        <f t="shared" si="331"/>
        <v>10</v>
      </c>
      <c r="K602" s="121">
        <f t="shared" si="331"/>
        <v>10</v>
      </c>
      <c r="L602" s="121">
        <f t="shared" si="331"/>
        <v>10</v>
      </c>
      <c r="M602" s="121">
        <f t="shared" si="331"/>
        <v>10</v>
      </c>
      <c r="N602" s="121">
        <f t="shared" si="331"/>
        <v>10</v>
      </c>
      <c r="O602" s="121">
        <f t="shared" si="331"/>
        <v>10</v>
      </c>
      <c r="P602" s="122">
        <f>SUM(G602:O602)</f>
        <v>90</v>
      </c>
      <c r="Q602" s="123">
        <f t="shared" ref="Q602:Y602" si="332">Q33</f>
        <v>10</v>
      </c>
      <c r="R602" s="121">
        <f t="shared" si="332"/>
        <v>10</v>
      </c>
      <c r="S602" s="121">
        <f t="shared" si="332"/>
        <v>10</v>
      </c>
      <c r="T602" s="121">
        <f t="shared" si="332"/>
        <v>10</v>
      </c>
      <c r="U602" s="121">
        <f t="shared" si="332"/>
        <v>10</v>
      </c>
      <c r="V602" s="121">
        <f t="shared" si="332"/>
        <v>10</v>
      </c>
      <c r="W602" s="121">
        <f t="shared" si="332"/>
        <v>10</v>
      </c>
      <c r="X602" s="121">
        <f t="shared" si="332"/>
        <v>10</v>
      </c>
      <c r="Y602" s="124">
        <f t="shared" si="332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3">IF(H602-H599=-1,3+H601)+IF(H602-H599=0,2+H601)+IF(H602-H599=1,1+H601)+IF(H602-H599=2,H601)+IF(H602-H599=3,IF(H601-1&gt;0,H601-1,0))+IF(H602-H599=4,IF(H601-2&gt;0,H601-2,0))</f>
        <v>0</v>
      </c>
      <c r="I603" s="127">
        <f t="shared" si="333"/>
        <v>0</v>
      </c>
      <c r="J603" s="127">
        <f t="shared" si="333"/>
        <v>0</v>
      </c>
      <c r="K603" s="127">
        <f t="shared" si="333"/>
        <v>0</v>
      </c>
      <c r="L603" s="127">
        <f t="shared" si="333"/>
        <v>0</v>
      </c>
      <c r="M603" s="127">
        <f t="shared" si="333"/>
        <v>0</v>
      </c>
      <c r="N603" s="127">
        <f t="shared" si="333"/>
        <v>0</v>
      </c>
      <c r="O603" s="128">
        <f t="shared" si="333"/>
        <v>0</v>
      </c>
      <c r="P603" s="129">
        <f>SUM(G603:O603)</f>
        <v>0</v>
      </c>
      <c r="Q603" s="130">
        <f t="shared" ref="Q603:Y603" si="334">IF(Q602-Q599=-1,3+Q601)+IF(Q602-Q599=0,2+Q601)+IF(Q602-Q599=1,1+Q601)+IF(Q602-Q599=2,Q601)+IF(Q602-Q599=3,IF(Q601-1&gt;0,Q601-1,0))+IF(Q602-Q599=4,IF(Q601-2&gt;0,Q601-2,0))</f>
        <v>0</v>
      </c>
      <c r="R603" s="131">
        <f t="shared" si="334"/>
        <v>0</v>
      </c>
      <c r="S603" s="131">
        <f t="shared" si="334"/>
        <v>0</v>
      </c>
      <c r="T603" s="131">
        <f t="shared" si="334"/>
        <v>0</v>
      </c>
      <c r="U603" s="131">
        <f t="shared" si="334"/>
        <v>0</v>
      </c>
      <c r="V603" s="131">
        <f t="shared" si="334"/>
        <v>0</v>
      </c>
      <c r="W603" s="131">
        <f t="shared" si="334"/>
        <v>0</v>
      </c>
      <c r="X603" s="131">
        <f t="shared" si="334"/>
        <v>0</v>
      </c>
      <c r="Y603" s="128">
        <f t="shared" si="334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5">IF(G602-G599=-2,4)+IF(G602-G599=-1,3)+IF(G602-G599=0,2)+IF(G602-G599=1,1)+IF(G602-G599&gt;2,0)</f>
        <v>0</v>
      </c>
      <c r="H604" s="134">
        <f t="shared" si="335"/>
        <v>0</v>
      </c>
      <c r="I604" s="134">
        <f t="shared" si="335"/>
        <v>0</v>
      </c>
      <c r="J604" s="134">
        <f t="shared" si="335"/>
        <v>0</v>
      </c>
      <c r="K604" s="134">
        <f t="shared" si="335"/>
        <v>0</v>
      </c>
      <c r="L604" s="134">
        <f t="shared" si="335"/>
        <v>0</v>
      </c>
      <c r="M604" s="134">
        <f t="shared" si="335"/>
        <v>0</v>
      </c>
      <c r="N604" s="134">
        <f t="shared" si="335"/>
        <v>0</v>
      </c>
      <c r="O604" s="135">
        <f t="shared" si="335"/>
        <v>0</v>
      </c>
      <c r="P604" s="136">
        <f>SUM(G604:O604)</f>
        <v>0</v>
      </c>
      <c r="Q604" s="135">
        <f t="shared" ref="Q604:Y604" si="336">IF(Q602-Q599=-2,4)+IF(Q602-Q599=-1,3)+IF(Q602-Q599=0,2)+IF(Q602-Q599=1,1)+IF(Q602-Q599&gt;2,0)</f>
        <v>0</v>
      </c>
      <c r="R604" s="135">
        <f t="shared" si="336"/>
        <v>0</v>
      </c>
      <c r="S604" s="135">
        <f t="shared" si="336"/>
        <v>0</v>
      </c>
      <c r="T604" s="135">
        <f t="shared" si="336"/>
        <v>0</v>
      </c>
      <c r="U604" s="135">
        <f t="shared" si="336"/>
        <v>0</v>
      </c>
      <c r="V604" s="135">
        <f t="shared" si="336"/>
        <v>0</v>
      </c>
      <c r="W604" s="135">
        <f t="shared" si="336"/>
        <v>0</v>
      </c>
      <c r="X604" s="135">
        <f t="shared" si="336"/>
        <v>0</v>
      </c>
      <c r="Y604" s="135">
        <f t="shared" si="336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7">H602-H599</f>
        <v>6</v>
      </c>
      <c r="I605" s="24">
        <f t="shared" si="337"/>
        <v>5</v>
      </c>
      <c r="J605" s="24">
        <f t="shared" si="337"/>
        <v>6</v>
      </c>
      <c r="K605" s="24">
        <f t="shared" si="337"/>
        <v>5</v>
      </c>
      <c r="L605" s="24">
        <f t="shared" si="337"/>
        <v>7</v>
      </c>
      <c r="M605" s="24">
        <f t="shared" si="337"/>
        <v>6</v>
      </c>
      <c r="N605" s="24">
        <f t="shared" si="337"/>
        <v>7</v>
      </c>
      <c r="O605" s="15">
        <f t="shared" si="337"/>
        <v>6</v>
      </c>
      <c r="P605" s="15"/>
      <c r="Q605" s="15">
        <f t="shared" ref="Q605:Y605" si="338">Q602-Q599</f>
        <v>6</v>
      </c>
      <c r="R605" s="15">
        <f t="shared" si="338"/>
        <v>6</v>
      </c>
      <c r="S605" s="15">
        <f t="shared" si="338"/>
        <v>5</v>
      </c>
      <c r="T605" s="15">
        <f t="shared" si="338"/>
        <v>6</v>
      </c>
      <c r="U605" s="15">
        <f t="shared" si="338"/>
        <v>5</v>
      </c>
      <c r="V605" s="15">
        <f t="shared" si="338"/>
        <v>7</v>
      </c>
      <c r="W605" s="15">
        <f t="shared" si="338"/>
        <v>6</v>
      </c>
      <c r="X605" s="15">
        <f t="shared" si="338"/>
        <v>7</v>
      </c>
      <c r="Y605" s="15">
        <f t="shared" si="338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44688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9">H$9</f>
        <v>4</v>
      </c>
      <c r="I622" s="103">
        <f t="shared" si="339"/>
        <v>5</v>
      </c>
      <c r="J622" s="103">
        <f t="shared" si="339"/>
        <v>4</v>
      </c>
      <c r="K622" s="103">
        <f t="shared" si="339"/>
        <v>5</v>
      </c>
      <c r="L622" s="103">
        <f t="shared" si="339"/>
        <v>3</v>
      </c>
      <c r="M622" s="103">
        <f t="shared" si="339"/>
        <v>4</v>
      </c>
      <c r="N622" s="103">
        <f t="shared" si="339"/>
        <v>3</v>
      </c>
      <c r="O622" s="103">
        <f t="shared" si="339"/>
        <v>4</v>
      </c>
      <c r="P622" s="104">
        <f>SUM(G622:O622)</f>
        <v>36</v>
      </c>
      <c r="Q622" s="103">
        <f t="shared" ref="Q622:Y622" si="340">Q$9</f>
        <v>4</v>
      </c>
      <c r="R622" s="105">
        <f t="shared" si="340"/>
        <v>4</v>
      </c>
      <c r="S622" s="105">
        <f t="shared" si="340"/>
        <v>5</v>
      </c>
      <c r="T622" s="105">
        <f t="shared" si="340"/>
        <v>4</v>
      </c>
      <c r="U622" s="105">
        <f t="shared" si="340"/>
        <v>5</v>
      </c>
      <c r="V622" s="105">
        <f t="shared" si="340"/>
        <v>3</v>
      </c>
      <c r="W622" s="105">
        <f t="shared" si="340"/>
        <v>4</v>
      </c>
      <c r="X622" s="105">
        <f t="shared" si="340"/>
        <v>3</v>
      </c>
      <c r="Y622" s="106">
        <f t="shared" si="340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13</v>
      </c>
      <c r="H623" s="108">
        <f t="shared" ref="H623:O623" si="341">H$10</f>
        <v>3</v>
      </c>
      <c r="I623" s="108">
        <f t="shared" si="341"/>
        <v>11</v>
      </c>
      <c r="J623" s="108">
        <f t="shared" si="341"/>
        <v>1</v>
      </c>
      <c r="K623" s="108">
        <f t="shared" si="341"/>
        <v>5</v>
      </c>
      <c r="L623" s="108">
        <f t="shared" si="341"/>
        <v>7</v>
      </c>
      <c r="M623" s="108">
        <f t="shared" si="341"/>
        <v>17</v>
      </c>
      <c r="N623" s="108">
        <f t="shared" si="341"/>
        <v>9</v>
      </c>
      <c r="O623" s="109">
        <f t="shared" si="341"/>
        <v>15</v>
      </c>
      <c r="P623" s="110"/>
      <c r="Q623" s="111">
        <f t="shared" ref="Q623:Y623" si="342">Q$10</f>
        <v>14</v>
      </c>
      <c r="R623" s="112">
        <f t="shared" si="342"/>
        <v>4</v>
      </c>
      <c r="S623" s="112">
        <f t="shared" si="342"/>
        <v>12</v>
      </c>
      <c r="T623" s="112">
        <f t="shared" si="342"/>
        <v>2</v>
      </c>
      <c r="U623" s="112">
        <f t="shared" si="342"/>
        <v>6</v>
      </c>
      <c r="V623" s="112">
        <f t="shared" si="342"/>
        <v>8</v>
      </c>
      <c r="W623" s="112">
        <f t="shared" si="342"/>
        <v>18</v>
      </c>
      <c r="X623" s="112">
        <f t="shared" si="342"/>
        <v>10</v>
      </c>
      <c r="Y623" s="109">
        <f t="shared" si="342"/>
        <v>16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3">IF($Q619&lt;=18,IF(H623&lt;=$Q619,1,0),IF($Q619&lt;=36,IF(H623&lt;=($Q619-18),2,1),IF($Q619&lt;=54,IF(H623&lt;=($Q619-36),3,2),IF($Q619&gt;54,IF(H623&lt;=($Q619-54),4,3)))))</f>
        <v>#N/A</v>
      </c>
      <c r="I624" s="115" t="e">
        <f t="shared" si="343"/>
        <v>#N/A</v>
      </c>
      <c r="J624" s="115" t="e">
        <f t="shared" si="343"/>
        <v>#N/A</v>
      </c>
      <c r="K624" s="115" t="e">
        <f t="shared" si="343"/>
        <v>#N/A</v>
      </c>
      <c r="L624" s="115" t="e">
        <f t="shared" si="343"/>
        <v>#N/A</v>
      </c>
      <c r="M624" s="115" t="e">
        <f t="shared" si="343"/>
        <v>#N/A</v>
      </c>
      <c r="N624" s="115" t="e">
        <f t="shared" si="343"/>
        <v>#N/A</v>
      </c>
      <c r="O624" s="116" t="e">
        <f t="shared" si="343"/>
        <v>#N/A</v>
      </c>
      <c r="P624" s="117" t="e">
        <f>SUM(G624:O624)</f>
        <v>#N/A</v>
      </c>
      <c r="Q624" s="116" t="e">
        <f t="shared" ref="Q624:Y624" si="344">IF($Q619&lt;=18,IF(Q623&lt;=$Q619,1,0),IF($Q619&lt;=36,IF(Q623&lt;=($Q619-18),2,1),IF($Q619&lt;=54,IF(Q623&lt;=($Q619-36),3,2),IF($Q619&gt;54,IF(Q623&lt;=($Q619-54),4,3)))))</f>
        <v>#N/A</v>
      </c>
      <c r="R624" s="116" t="e">
        <f t="shared" si="344"/>
        <v>#N/A</v>
      </c>
      <c r="S624" s="116" t="e">
        <f t="shared" si="344"/>
        <v>#N/A</v>
      </c>
      <c r="T624" s="116" t="e">
        <f t="shared" si="344"/>
        <v>#N/A</v>
      </c>
      <c r="U624" s="116" t="e">
        <f t="shared" si="344"/>
        <v>#N/A</v>
      </c>
      <c r="V624" s="116" t="e">
        <f t="shared" si="344"/>
        <v>#N/A</v>
      </c>
      <c r="W624" s="116" t="e">
        <f t="shared" si="344"/>
        <v>#N/A</v>
      </c>
      <c r="X624" s="116" t="e">
        <f t="shared" si="344"/>
        <v>#N/A</v>
      </c>
      <c r="Y624" s="116" t="e">
        <f t="shared" si="344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5">G34</f>
        <v>10</v>
      </c>
      <c r="H625" s="121">
        <f t="shared" si="345"/>
        <v>10</v>
      </c>
      <c r="I625" s="121">
        <f t="shared" si="345"/>
        <v>10</v>
      </c>
      <c r="J625" s="121">
        <f t="shared" si="345"/>
        <v>10</v>
      </c>
      <c r="K625" s="121">
        <f t="shared" si="345"/>
        <v>10</v>
      </c>
      <c r="L625" s="121">
        <f t="shared" si="345"/>
        <v>10</v>
      </c>
      <c r="M625" s="121">
        <f t="shared" si="345"/>
        <v>10</v>
      </c>
      <c r="N625" s="121">
        <f t="shared" si="345"/>
        <v>10</v>
      </c>
      <c r="O625" s="121">
        <f t="shared" si="345"/>
        <v>10</v>
      </c>
      <c r="P625" s="122">
        <f>SUM(G625:O625)</f>
        <v>90</v>
      </c>
      <c r="Q625" s="123">
        <f t="shared" ref="Q625:Y625" si="346">Q34</f>
        <v>10</v>
      </c>
      <c r="R625" s="121">
        <f t="shared" si="346"/>
        <v>10</v>
      </c>
      <c r="S625" s="121">
        <f t="shared" si="346"/>
        <v>10</v>
      </c>
      <c r="T625" s="121">
        <f t="shared" si="346"/>
        <v>10</v>
      </c>
      <c r="U625" s="121">
        <f t="shared" si="346"/>
        <v>10</v>
      </c>
      <c r="V625" s="121">
        <f t="shared" si="346"/>
        <v>10</v>
      </c>
      <c r="W625" s="121">
        <f t="shared" si="346"/>
        <v>10</v>
      </c>
      <c r="X625" s="121">
        <f t="shared" si="346"/>
        <v>10</v>
      </c>
      <c r="Y625" s="124">
        <f t="shared" si="346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7">IF(H625-H622=-1,3+H624)+IF(H625-H622=0,2+H624)+IF(H625-H622=1,1+H624)+IF(H625-H622=2,H624)+IF(H625-H622=3,IF(H624-1&gt;0,H624-1,0))+IF(H625-H622=4,IF(H624-2&gt;0,H624-2,0))</f>
        <v>0</v>
      </c>
      <c r="I626" s="127">
        <f t="shared" si="347"/>
        <v>0</v>
      </c>
      <c r="J626" s="127">
        <f t="shared" si="347"/>
        <v>0</v>
      </c>
      <c r="K626" s="127">
        <f t="shared" si="347"/>
        <v>0</v>
      </c>
      <c r="L626" s="127">
        <f t="shared" si="347"/>
        <v>0</v>
      </c>
      <c r="M626" s="127">
        <f t="shared" si="347"/>
        <v>0</v>
      </c>
      <c r="N626" s="127">
        <f t="shared" si="347"/>
        <v>0</v>
      </c>
      <c r="O626" s="128">
        <f t="shared" si="347"/>
        <v>0</v>
      </c>
      <c r="P626" s="129">
        <f>SUM(G626:O626)</f>
        <v>0</v>
      </c>
      <c r="Q626" s="130">
        <f t="shared" ref="Q626:Y626" si="348">IF(Q625-Q622=-1,3+Q624)+IF(Q625-Q622=0,2+Q624)+IF(Q625-Q622=1,1+Q624)+IF(Q625-Q622=2,Q624)+IF(Q625-Q622=3,IF(Q624-1&gt;0,Q624-1,0))+IF(Q625-Q622=4,IF(Q624-2&gt;0,Q624-2,0))</f>
        <v>0</v>
      </c>
      <c r="R626" s="131">
        <f t="shared" si="348"/>
        <v>0</v>
      </c>
      <c r="S626" s="131">
        <f t="shared" si="348"/>
        <v>0</v>
      </c>
      <c r="T626" s="131">
        <f t="shared" si="348"/>
        <v>0</v>
      </c>
      <c r="U626" s="131">
        <f t="shared" si="348"/>
        <v>0</v>
      </c>
      <c r="V626" s="131">
        <f t="shared" si="348"/>
        <v>0</v>
      </c>
      <c r="W626" s="131">
        <f t="shared" si="348"/>
        <v>0</v>
      </c>
      <c r="X626" s="131">
        <f t="shared" si="348"/>
        <v>0</v>
      </c>
      <c r="Y626" s="128">
        <f t="shared" si="348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9">IF(G625-G622=-2,4)+IF(G625-G622=-1,3)+IF(G625-G622=0,2)+IF(G625-G622=1,1)+IF(G625-G622&gt;2,0)</f>
        <v>0</v>
      </c>
      <c r="H627" s="134">
        <f t="shared" si="349"/>
        <v>0</v>
      </c>
      <c r="I627" s="134">
        <f t="shared" si="349"/>
        <v>0</v>
      </c>
      <c r="J627" s="134">
        <f t="shared" si="349"/>
        <v>0</v>
      </c>
      <c r="K627" s="134">
        <f t="shared" si="349"/>
        <v>0</v>
      </c>
      <c r="L627" s="134">
        <f t="shared" si="349"/>
        <v>0</v>
      </c>
      <c r="M627" s="134">
        <f t="shared" si="349"/>
        <v>0</v>
      </c>
      <c r="N627" s="134">
        <f t="shared" si="349"/>
        <v>0</v>
      </c>
      <c r="O627" s="135">
        <f t="shared" si="349"/>
        <v>0</v>
      </c>
      <c r="P627" s="136">
        <f>SUM(G627:O627)</f>
        <v>0</v>
      </c>
      <c r="Q627" s="135">
        <f t="shared" ref="Q627:Y627" si="350">IF(Q625-Q622=-2,4)+IF(Q625-Q622=-1,3)+IF(Q625-Q622=0,2)+IF(Q625-Q622=1,1)+IF(Q625-Q622&gt;2,0)</f>
        <v>0</v>
      </c>
      <c r="R627" s="135">
        <f t="shared" si="350"/>
        <v>0</v>
      </c>
      <c r="S627" s="135">
        <f t="shared" si="350"/>
        <v>0</v>
      </c>
      <c r="T627" s="135">
        <f t="shared" si="350"/>
        <v>0</v>
      </c>
      <c r="U627" s="135">
        <f t="shared" si="350"/>
        <v>0</v>
      </c>
      <c r="V627" s="135">
        <f t="shared" si="350"/>
        <v>0</v>
      </c>
      <c r="W627" s="135">
        <f t="shared" si="350"/>
        <v>0</v>
      </c>
      <c r="X627" s="135">
        <f t="shared" si="350"/>
        <v>0</v>
      </c>
      <c r="Y627" s="135">
        <f t="shared" si="350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1">H625-H622</f>
        <v>6</v>
      </c>
      <c r="I628" s="24">
        <f t="shared" si="351"/>
        <v>5</v>
      </c>
      <c r="J628" s="24">
        <f t="shared" si="351"/>
        <v>6</v>
      </c>
      <c r="K628" s="24">
        <f t="shared" si="351"/>
        <v>5</v>
      </c>
      <c r="L628" s="24">
        <f t="shared" si="351"/>
        <v>7</v>
      </c>
      <c r="M628" s="24">
        <f t="shared" si="351"/>
        <v>6</v>
      </c>
      <c r="N628" s="24">
        <f t="shared" si="351"/>
        <v>7</v>
      </c>
      <c r="O628" s="15">
        <f t="shared" si="351"/>
        <v>6</v>
      </c>
      <c r="P628" s="15"/>
      <c r="Q628" s="15">
        <f t="shared" ref="Q628:Y628" si="352">Q625-Q622</f>
        <v>6</v>
      </c>
      <c r="R628" s="15">
        <f t="shared" si="352"/>
        <v>6</v>
      </c>
      <c r="S628" s="15">
        <f t="shared" si="352"/>
        <v>5</v>
      </c>
      <c r="T628" s="15">
        <f t="shared" si="352"/>
        <v>6</v>
      </c>
      <c r="U628" s="15">
        <f t="shared" si="352"/>
        <v>5</v>
      </c>
      <c r="V628" s="15">
        <f t="shared" si="352"/>
        <v>7</v>
      </c>
      <c r="W628" s="15">
        <f t="shared" si="352"/>
        <v>6</v>
      </c>
      <c r="X628" s="15">
        <f t="shared" si="352"/>
        <v>7</v>
      </c>
      <c r="Y628" s="15">
        <f t="shared" si="352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44688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3">H$9</f>
        <v>4</v>
      </c>
      <c r="I645" s="103">
        <f t="shared" si="353"/>
        <v>5</v>
      </c>
      <c r="J645" s="103">
        <f t="shared" si="353"/>
        <v>4</v>
      </c>
      <c r="K645" s="103">
        <f t="shared" si="353"/>
        <v>5</v>
      </c>
      <c r="L645" s="103">
        <f t="shared" si="353"/>
        <v>3</v>
      </c>
      <c r="M645" s="103">
        <f t="shared" si="353"/>
        <v>4</v>
      </c>
      <c r="N645" s="103">
        <f t="shared" si="353"/>
        <v>3</v>
      </c>
      <c r="O645" s="103">
        <f t="shared" si="353"/>
        <v>4</v>
      </c>
      <c r="P645" s="104">
        <f>SUM(G645:O645)</f>
        <v>36</v>
      </c>
      <c r="Q645" s="103">
        <f t="shared" ref="Q645:Y645" si="354">Q$9</f>
        <v>4</v>
      </c>
      <c r="R645" s="105">
        <f t="shared" si="354"/>
        <v>4</v>
      </c>
      <c r="S645" s="105">
        <f t="shared" si="354"/>
        <v>5</v>
      </c>
      <c r="T645" s="105">
        <f t="shared" si="354"/>
        <v>4</v>
      </c>
      <c r="U645" s="105">
        <f t="shared" si="354"/>
        <v>5</v>
      </c>
      <c r="V645" s="105">
        <f t="shared" si="354"/>
        <v>3</v>
      </c>
      <c r="W645" s="105">
        <f t="shared" si="354"/>
        <v>4</v>
      </c>
      <c r="X645" s="105">
        <f t="shared" si="354"/>
        <v>3</v>
      </c>
      <c r="Y645" s="106">
        <f t="shared" si="354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13</v>
      </c>
      <c r="H646" s="108">
        <f t="shared" ref="H646:O646" si="355">H$10</f>
        <v>3</v>
      </c>
      <c r="I646" s="108">
        <f t="shared" si="355"/>
        <v>11</v>
      </c>
      <c r="J646" s="108">
        <f t="shared" si="355"/>
        <v>1</v>
      </c>
      <c r="K646" s="108">
        <f t="shared" si="355"/>
        <v>5</v>
      </c>
      <c r="L646" s="108">
        <f t="shared" si="355"/>
        <v>7</v>
      </c>
      <c r="M646" s="108">
        <f t="shared" si="355"/>
        <v>17</v>
      </c>
      <c r="N646" s="108">
        <f t="shared" si="355"/>
        <v>9</v>
      </c>
      <c r="O646" s="109">
        <f t="shared" si="355"/>
        <v>15</v>
      </c>
      <c r="P646" s="110"/>
      <c r="Q646" s="111">
        <f t="shared" ref="Q646:Y646" si="356">Q$10</f>
        <v>14</v>
      </c>
      <c r="R646" s="112">
        <f t="shared" si="356"/>
        <v>4</v>
      </c>
      <c r="S646" s="112">
        <f t="shared" si="356"/>
        <v>12</v>
      </c>
      <c r="T646" s="112">
        <f t="shared" si="356"/>
        <v>2</v>
      </c>
      <c r="U646" s="112">
        <f t="shared" si="356"/>
        <v>6</v>
      </c>
      <c r="V646" s="112">
        <f t="shared" si="356"/>
        <v>8</v>
      </c>
      <c r="W646" s="112">
        <f t="shared" si="356"/>
        <v>18</v>
      </c>
      <c r="X646" s="112">
        <f t="shared" si="356"/>
        <v>10</v>
      </c>
      <c r="Y646" s="109">
        <f t="shared" si="356"/>
        <v>16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7">IF($Q642&lt;=18,IF(H646&lt;=$Q642,1,0),IF($Q642&lt;=36,IF(H646&lt;=($Q642-18),2,1),IF($Q642&lt;=54,IF(H646&lt;=($Q642-36),3,2),IF($Q642&gt;54,IF(H646&lt;=($Q642-54),4,3)))))</f>
        <v>#N/A</v>
      </c>
      <c r="I647" s="115" t="e">
        <f t="shared" si="357"/>
        <v>#N/A</v>
      </c>
      <c r="J647" s="115" t="e">
        <f t="shared" si="357"/>
        <v>#N/A</v>
      </c>
      <c r="K647" s="115" t="e">
        <f t="shared" si="357"/>
        <v>#N/A</v>
      </c>
      <c r="L647" s="115" t="e">
        <f t="shared" si="357"/>
        <v>#N/A</v>
      </c>
      <c r="M647" s="115" t="e">
        <f t="shared" si="357"/>
        <v>#N/A</v>
      </c>
      <c r="N647" s="115" t="e">
        <f t="shared" si="357"/>
        <v>#N/A</v>
      </c>
      <c r="O647" s="116" t="e">
        <f t="shared" si="357"/>
        <v>#N/A</v>
      </c>
      <c r="P647" s="117" t="e">
        <f>SUM(G647:O647)</f>
        <v>#N/A</v>
      </c>
      <c r="Q647" s="116" t="e">
        <f t="shared" ref="Q647:Y647" si="358">IF($Q642&lt;=18,IF(Q646&lt;=$Q642,1,0),IF($Q642&lt;=36,IF(Q646&lt;=($Q642-18),2,1),IF($Q642&lt;=54,IF(Q646&lt;=($Q642-36),3,2),IF($Q642&gt;54,IF(Q646&lt;=($Q642-54),4,3)))))</f>
        <v>#N/A</v>
      </c>
      <c r="R647" s="116" t="e">
        <f t="shared" si="358"/>
        <v>#N/A</v>
      </c>
      <c r="S647" s="116" t="e">
        <f t="shared" si="358"/>
        <v>#N/A</v>
      </c>
      <c r="T647" s="116" t="e">
        <f t="shared" si="358"/>
        <v>#N/A</v>
      </c>
      <c r="U647" s="116" t="e">
        <f t="shared" si="358"/>
        <v>#N/A</v>
      </c>
      <c r="V647" s="116" t="e">
        <f t="shared" si="358"/>
        <v>#N/A</v>
      </c>
      <c r="W647" s="116" t="e">
        <f t="shared" si="358"/>
        <v>#N/A</v>
      </c>
      <c r="X647" s="116" t="e">
        <f t="shared" si="358"/>
        <v>#N/A</v>
      </c>
      <c r="Y647" s="116" t="e">
        <f t="shared" si="358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9">G35</f>
        <v>10</v>
      </c>
      <c r="H648" s="121">
        <f t="shared" si="359"/>
        <v>10</v>
      </c>
      <c r="I648" s="121">
        <f t="shared" si="359"/>
        <v>10</v>
      </c>
      <c r="J648" s="121">
        <f t="shared" si="359"/>
        <v>10</v>
      </c>
      <c r="K648" s="121">
        <f t="shared" si="359"/>
        <v>10</v>
      </c>
      <c r="L648" s="121">
        <f t="shared" si="359"/>
        <v>10</v>
      </c>
      <c r="M648" s="121">
        <f t="shared" si="359"/>
        <v>10</v>
      </c>
      <c r="N648" s="121">
        <f t="shared" si="359"/>
        <v>10</v>
      </c>
      <c r="O648" s="121">
        <f t="shared" si="359"/>
        <v>10</v>
      </c>
      <c r="P648" s="122">
        <f>SUM(G648:O648)</f>
        <v>90</v>
      </c>
      <c r="Q648" s="123">
        <f t="shared" ref="Q648:Y648" si="360">Q35</f>
        <v>10</v>
      </c>
      <c r="R648" s="121">
        <f t="shared" si="360"/>
        <v>10</v>
      </c>
      <c r="S648" s="121">
        <f t="shared" si="360"/>
        <v>10</v>
      </c>
      <c r="T648" s="121">
        <f t="shared" si="360"/>
        <v>10</v>
      </c>
      <c r="U648" s="121">
        <f t="shared" si="360"/>
        <v>10</v>
      </c>
      <c r="V648" s="121">
        <f t="shared" si="360"/>
        <v>10</v>
      </c>
      <c r="W648" s="121">
        <f t="shared" si="360"/>
        <v>10</v>
      </c>
      <c r="X648" s="121">
        <f t="shared" si="360"/>
        <v>10</v>
      </c>
      <c r="Y648" s="124">
        <f t="shared" si="360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1">IF(H648-H645=-1,3+H647)+IF(H648-H645=0,2+H647)+IF(H648-H645=1,1+H647)+IF(H648-H645=2,H647)+IF(H648-H645=3,IF(H647-1&gt;0,H647-1,0))+IF(H648-H645=4,IF(H647-2&gt;0,H647-2,0))</f>
        <v>0</v>
      </c>
      <c r="I649" s="127">
        <f t="shared" si="361"/>
        <v>0</v>
      </c>
      <c r="J649" s="127">
        <f t="shared" si="361"/>
        <v>0</v>
      </c>
      <c r="K649" s="127">
        <f t="shared" si="361"/>
        <v>0</v>
      </c>
      <c r="L649" s="127">
        <f t="shared" si="361"/>
        <v>0</v>
      </c>
      <c r="M649" s="127">
        <f t="shared" si="361"/>
        <v>0</v>
      </c>
      <c r="N649" s="127">
        <f t="shared" si="361"/>
        <v>0</v>
      </c>
      <c r="O649" s="128">
        <f t="shared" si="361"/>
        <v>0</v>
      </c>
      <c r="P649" s="129">
        <f>SUM(G649:O649)</f>
        <v>0</v>
      </c>
      <c r="Q649" s="130">
        <f t="shared" ref="Q649:Y649" si="362">IF(Q648-Q645=-1,3+Q647)+IF(Q648-Q645=0,2+Q647)+IF(Q648-Q645=1,1+Q647)+IF(Q648-Q645=2,Q647)+IF(Q648-Q645=3,IF(Q647-1&gt;0,Q647-1,0))+IF(Q648-Q645=4,IF(Q647-2&gt;0,Q647-2,0))</f>
        <v>0</v>
      </c>
      <c r="R649" s="131">
        <f t="shared" si="362"/>
        <v>0</v>
      </c>
      <c r="S649" s="131">
        <f t="shared" si="362"/>
        <v>0</v>
      </c>
      <c r="T649" s="131">
        <f t="shared" si="362"/>
        <v>0</v>
      </c>
      <c r="U649" s="131">
        <f t="shared" si="362"/>
        <v>0</v>
      </c>
      <c r="V649" s="131">
        <f t="shared" si="362"/>
        <v>0</v>
      </c>
      <c r="W649" s="131">
        <f t="shared" si="362"/>
        <v>0</v>
      </c>
      <c r="X649" s="131">
        <f t="shared" si="362"/>
        <v>0</v>
      </c>
      <c r="Y649" s="128">
        <f t="shared" si="362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3">IF(G648-G645=-2,4)+IF(G648-G645=-1,3)+IF(G648-G645=0,2)+IF(G648-G645=1,1)+IF(G648-G645&gt;2,0)</f>
        <v>0</v>
      </c>
      <c r="H650" s="134">
        <f t="shared" si="363"/>
        <v>0</v>
      </c>
      <c r="I650" s="134">
        <f t="shared" si="363"/>
        <v>0</v>
      </c>
      <c r="J650" s="134">
        <f t="shared" si="363"/>
        <v>0</v>
      </c>
      <c r="K650" s="134">
        <f t="shared" si="363"/>
        <v>0</v>
      </c>
      <c r="L650" s="134">
        <f t="shared" si="363"/>
        <v>0</v>
      </c>
      <c r="M650" s="134">
        <f t="shared" si="363"/>
        <v>0</v>
      </c>
      <c r="N650" s="134">
        <f t="shared" si="363"/>
        <v>0</v>
      </c>
      <c r="O650" s="135">
        <f t="shared" si="363"/>
        <v>0</v>
      </c>
      <c r="P650" s="136">
        <f>SUM(G650:O650)</f>
        <v>0</v>
      </c>
      <c r="Q650" s="135">
        <f t="shared" ref="Q650:Y650" si="364">IF(Q648-Q645=-2,4)+IF(Q648-Q645=-1,3)+IF(Q648-Q645=0,2)+IF(Q648-Q645=1,1)+IF(Q648-Q645&gt;2,0)</f>
        <v>0</v>
      </c>
      <c r="R650" s="135">
        <f t="shared" si="364"/>
        <v>0</v>
      </c>
      <c r="S650" s="135">
        <f t="shared" si="364"/>
        <v>0</v>
      </c>
      <c r="T650" s="135">
        <f t="shared" si="364"/>
        <v>0</v>
      </c>
      <c r="U650" s="135">
        <f t="shared" si="364"/>
        <v>0</v>
      </c>
      <c r="V650" s="135">
        <f t="shared" si="364"/>
        <v>0</v>
      </c>
      <c r="W650" s="135">
        <f t="shared" si="364"/>
        <v>0</v>
      </c>
      <c r="X650" s="135">
        <f t="shared" si="364"/>
        <v>0</v>
      </c>
      <c r="Y650" s="135">
        <f t="shared" si="364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5">H648-H645</f>
        <v>6</v>
      </c>
      <c r="I651" s="24">
        <f t="shared" si="365"/>
        <v>5</v>
      </c>
      <c r="J651" s="24">
        <f t="shared" si="365"/>
        <v>6</v>
      </c>
      <c r="K651" s="24">
        <f t="shared" si="365"/>
        <v>5</v>
      </c>
      <c r="L651" s="24">
        <f t="shared" si="365"/>
        <v>7</v>
      </c>
      <c r="M651" s="24">
        <f t="shared" si="365"/>
        <v>6</v>
      </c>
      <c r="N651" s="24">
        <f t="shared" si="365"/>
        <v>7</v>
      </c>
      <c r="O651" s="15">
        <f t="shared" si="365"/>
        <v>6</v>
      </c>
      <c r="P651" s="15"/>
      <c r="Q651" s="15">
        <f t="shared" ref="Q651:Y651" si="366">Q648-Q645</f>
        <v>6</v>
      </c>
      <c r="R651" s="15">
        <f t="shared" si="366"/>
        <v>6</v>
      </c>
      <c r="S651" s="15">
        <f t="shared" si="366"/>
        <v>5</v>
      </c>
      <c r="T651" s="15">
        <f t="shared" si="366"/>
        <v>6</v>
      </c>
      <c r="U651" s="15">
        <f t="shared" si="366"/>
        <v>5</v>
      </c>
      <c r="V651" s="15">
        <f t="shared" si="366"/>
        <v>7</v>
      </c>
      <c r="W651" s="15">
        <f t="shared" si="366"/>
        <v>6</v>
      </c>
      <c r="X651" s="15">
        <f t="shared" si="366"/>
        <v>7</v>
      </c>
      <c r="Y651" s="15">
        <f t="shared" si="366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44688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7">H$9</f>
        <v>4</v>
      </c>
      <c r="I668" s="103">
        <f t="shared" si="367"/>
        <v>5</v>
      </c>
      <c r="J668" s="103">
        <f t="shared" si="367"/>
        <v>4</v>
      </c>
      <c r="K668" s="103">
        <f t="shared" si="367"/>
        <v>5</v>
      </c>
      <c r="L668" s="103">
        <f t="shared" si="367"/>
        <v>3</v>
      </c>
      <c r="M668" s="103">
        <f t="shared" si="367"/>
        <v>4</v>
      </c>
      <c r="N668" s="103">
        <f t="shared" si="367"/>
        <v>3</v>
      </c>
      <c r="O668" s="103">
        <f t="shared" si="367"/>
        <v>4</v>
      </c>
      <c r="P668" s="104">
        <f>SUM(G668:O668)</f>
        <v>36</v>
      </c>
      <c r="Q668" s="103">
        <f t="shared" ref="Q668:Y668" si="368">Q$9</f>
        <v>4</v>
      </c>
      <c r="R668" s="105">
        <f t="shared" si="368"/>
        <v>4</v>
      </c>
      <c r="S668" s="105">
        <f t="shared" si="368"/>
        <v>5</v>
      </c>
      <c r="T668" s="105">
        <f t="shared" si="368"/>
        <v>4</v>
      </c>
      <c r="U668" s="105">
        <f t="shared" si="368"/>
        <v>5</v>
      </c>
      <c r="V668" s="105">
        <f t="shared" si="368"/>
        <v>3</v>
      </c>
      <c r="W668" s="105">
        <f t="shared" si="368"/>
        <v>4</v>
      </c>
      <c r="X668" s="105">
        <f t="shared" si="368"/>
        <v>3</v>
      </c>
      <c r="Y668" s="106">
        <f t="shared" si="368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13</v>
      </c>
      <c r="H669" s="108">
        <f t="shared" ref="H669:O669" si="369">H$10</f>
        <v>3</v>
      </c>
      <c r="I669" s="108">
        <f t="shared" si="369"/>
        <v>11</v>
      </c>
      <c r="J669" s="108">
        <f t="shared" si="369"/>
        <v>1</v>
      </c>
      <c r="K669" s="108">
        <f t="shared" si="369"/>
        <v>5</v>
      </c>
      <c r="L669" s="108">
        <f t="shared" si="369"/>
        <v>7</v>
      </c>
      <c r="M669" s="108">
        <f t="shared" si="369"/>
        <v>17</v>
      </c>
      <c r="N669" s="108">
        <f t="shared" si="369"/>
        <v>9</v>
      </c>
      <c r="O669" s="109">
        <f t="shared" si="369"/>
        <v>15</v>
      </c>
      <c r="P669" s="110"/>
      <c r="Q669" s="111">
        <f t="shared" ref="Q669:Y669" si="370">Q$10</f>
        <v>14</v>
      </c>
      <c r="R669" s="112">
        <f t="shared" si="370"/>
        <v>4</v>
      </c>
      <c r="S669" s="112">
        <f t="shared" si="370"/>
        <v>12</v>
      </c>
      <c r="T669" s="112">
        <f t="shared" si="370"/>
        <v>2</v>
      </c>
      <c r="U669" s="112">
        <f t="shared" si="370"/>
        <v>6</v>
      </c>
      <c r="V669" s="112">
        <f t="shared" si="370"/>
        <v>8</v>
      </c>
      <c r="W669" s="112">
        <f t="shared" si="370"/>
        <v>18</v>
      </c>
      <c r="X669" s="112">
        <f t="shared" si="370"/>
        <v>10</v>
      </c>
      <c r="Y669" s="109">
        <f t="shared" si="370"/>
        <v>16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1">IF($Q665&lt;=18,IF(H669&lt;=$Q665,1,0),IF($Q665&lt;=36,IF(H669&lt;=($Q665-18),2,1),IF($Q665&lt;=54,IF(H669&lt;=($Q665-36),3,2),IF($Q665&gt;54,IF(H669&lt;=($Q665-54),4,3)))))</f>
        <v>#N/A</v>
      </c>
      <c r="I670" s="115" t="e">
        <f t="shared" si="371"/>
        <v>#N/A</v>
      </c>
      <c r="J670" s="115" t="e">
        <f t="shared" si="371"/>
        <v>#N/A</v>
      </c>
      <c r="K670" s="115" t="e">
        <f t="shared" si="371"/>
        <v>#N/A</v>
      </c>
      <c r="L670" s="115" t="e">
        <f t="shared" si="371"/>
        <v>#N/A</v>
      </c>
      <c r="M670" s="115" t="e">
        <f t="shared" si="371"/>
        <v>#N/A</v>
      </c>
      <c r="N670" s="115" t="e">
        <f t="shared" si="371"/>
        <v>#N/A</v>
      </c>
      <c r="O670" s="116" t="e">
        <f t="shared" si="371"/>
        <v>#N/A</v>
      </c>
      <c r="P670" s="117" t="e">
        <f>SUM(G670:O670)</f>
        <v>#N/A</v>
      </c>
      <c r="Q670" s="116" t="e">
        <f t="shared" ref="Q670:Y670" si="372">IF($Q665&lt;=18,IF(Q669&lt;=$Q665,1,0),IF($Q665&lt;=36,IF(Q669&lt;=($Q665-18),2,1),IF($Q665&lt;=54,IF(Q669&lt;=($Q665-36),3,2),IF($Q665&gt;54,IF(Q669&lt;=($Q665-54),4,3)))))</f>
        <v>#N/A</v>
      </c>
      <c r="R670" s="116" t="e">
        <f t="shared" si="372"/>
        <v>#N/A</v>
      </c>
      <c r="S670" s="116" t="e">
        <f t="shared" si="372"/>
        <v>#N/A</v>
      </c>
      <c r="T670" s="116" t="e">
        <f t="shared" si="372"/>
        <v>#N/A</v>
      </c>
      <c r="U670" s="116" t="e">
        <f t="shared" si="372"/>
        <v>#N/A</v>
      </c>
      <c r="V670" s="116" t="e">
        <f t="shared" si="372"/>
        <v>#N/A</v>
      </c>
      <c r="W670" s="116" t="e">
        <f t="shared" si="372"/>
        <v>#N/A</v>
      </c>
      <c r="X670" s="116" t="e">
        <f t="shared" si="372"/>
        <v>#N/A</v>
      </c>
      <c r="Y670" s="116" t="e">
        <f t="shared" si="372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3">G36</f>
        <v>10</v>
      </c>
      <c r="H671" s="121">
        <f t="shared" si="373"/>
        <v>10</v>
      </c>
      <c r="I671" s="121">
        <f t="shared" si="373"/>
        <v>10</v>
      </c>
      <c r="J671" s="121">
        <f t="shared" si="373"/>
        <v>10</v>
      </c>
      <c r="K671" s="121">
        <f t="shared" si="373"/>
        <v>10</v>
      </c>
      <c r="L671" s="121">
        <f t="shared" si="373"/>
        <v>10</v>
      </c>
      <c r="M671" s="121">
        <f t="shared" si="373"/>
        <v>10</v>
      </c>
      <c r="N671" s="121">
        <f t="shared" si="373"/>
        <v>10</v>
      </c>
      <c r="O671" s="121">
        <f t="shared" si="373"/>
        <v>10</v>
      </c>
      <c r="P671" s="122">
        <f>SUM(G671:O671)</f>
        <v>90</v>
      </c>
      <c r="Q671" s="123">
        <f t="shared" ref="Q671:Y671" si="374">Q36</f>
        <v>10</v>
      </c>
      <c r="R671" s="121">
        <f t="shared" si="374"/>
        <v>10</v>
      </c>
      <c r="S671" s="121">
        <f t="shared" si="374"/>
        <v>10</v>
      </c>
      <c r="T671" s="121">
        <f t="shared" si="374"/>
        <v>10</v>
      </c>
      <c r="U671" s="121">
        <f t="shared" si="374"/>
        <v>10</v>
      </c>
      <c r="V671" s="121">
        <f t="shared" si="374"/>
        <v>10</v>
      </c>
      <c r="W671" s="121">
        <f t="shared" si="374"/>
        <v>10</v>
      </c>
      <c r="X671" s="121">
        <f t="shared" si="374"/>
        <v>10</v>
      </c>
      <c r="Y671" s="124">
        <f t="shared" si="374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5">IF(H671-H668=-1,3+H670)+IF(H671-H668=0,2+H670)+IF(H671-H668=1,1+H670)+IF(H671-H668=2,H670)+IF(H671-H668=3,IF(H670-1&gt;0,H670-1,0))+IF(H671-H668=4,IF(H670-2&gt;0,H670-2,0))</f>
        <v>0</v>
      </c>
      <c r="I672" s="127">
        <f t="shared" si="375"/>
        <v>0</v>
      </c>
      <c r="J672" s="127">
        <f t="shared" si="375"/>
        <v>0</v>
      </c>
      <c r="K672" s="127">
        <f t="shared" si="375"/>
        <v>0</v>
      </c>
      <c r="L672" s="127">
        <f t="shared" si="375"/>
        <v>0</v>
      </c>
      <c r="M672" s="127">
        <f t="shared" si="375"/>
        <v>0</v>
      </c>
      <c r="N672" s="127">
        <f t="shared" si="375"/>
        <v>0</v>
      </c>
      <c r="O672" s="128">
        <f t="shared" si="375"/>
        <v>0</v>
      </c>
      <c r="P672" s="129">
        <f>SUM(G672:O672)</f>
        <v>0</v>
      </c>
      <c r="Q672" s="130">
        <f t="shared" ref="Q672:Y672" si="376">IF(Q671-Q668=-1,3+Q670)+IF(Q671-Q668=0,2+Q670)+IF(Q671-Q668=1,1+Q670)+IF(Q671-Q668=2,Q670)+IF(Q671-Q668=3,IF(Q670-1&gt;0,Q670-1,0))+IF(Q671-Q668=4,IF(Q670-2&gt;0,Q670-2,0))</f>
        <v>0</v>
      </c>
      <c r="R672" s="131">
        <f t="shared" si="376"/>
        <v>0</v>
      </c>
      <c r="S672" s="131">
        <f t="shared" si="376"/>
        <v>0</v>
      </c>
      <c r="T672" s="131">
        <f t="shared" si="376"/>
        <v>0</v>
      </c>
      <c r="U672" s="131">
        <f t="shared" si="376"/>
        <v>0</v>
      </c>
      <c r="V672" s="131">
        <f t="shared" si="376"/>
        <v>0</v>
      </c>
      <c r="W672" s="131">
        <f t="shared" si="376"/>
        <v>0</v>
      </c>
      <c r="X672" s="131">
        <f t="shared" si="376"/>
        <v>0</v>
      </c>
      <c r="Y672" s="128">
        <f t="shared" si="376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7">IF(G671-G668=-2,4)+IF(G671-G668=-1,3)+IF(G671-G668=0,2)+IF(G671-G668=1,1)+IF(G671-G668&gt;2,0)</f>
        <v>0</v>
      </c>
      <c r="H673" s="134">
        <f t="shared" si="377"/>
        <v>0</v>
      </c>
      <c r="I673" s="134">
        <f t="shared" si="377"/>
        <v>0</v>
      </c>
      <c r="J673" s="134">
        <f t="shared" si="377"/>
        <v>0</v>
      </c>
      <c r="K673" s="134">
        <f t="shared" si="377"/>
        <v>0</v>
      </c>
      <c r="L673" s="134">
        <f t="shared" si="377"/>
        <v>0</v>
      </c>
      <c r="M673" s="134">
        <f t="shared" si="377"/>
        <v>0</v>
      </c>
      <c r="N673" s="134">
        <f t="shared" si="377"/>
        <v>0</v>
      </c>
      <c r="O673" s="135">
        <f t="shared" si="377"/>
        <v>0</v>
      </c>
      <c r="P673" s="136">
        <f>SUM(G673:O673)</f>
        <v>0</v>
      </c>
      <c r="Q673" s="135">
        <f t="shared" ref="Q673:Y673" si="378">IF(Q671-Q668=-2,4)+IF(Q671-Q668=-1,3)+IF(Q671-Q668=0,2)+IF(Q671-Q668=1,1)+IF(Q671-Q668&gt;2,0)</f>
        <v>0</v>
      </c>
      <c r="R673" s="135">
        <f t="shared" si="378"/>
        <v>0</v>
      </c>
      <c r="S673" s="135">
        <f t="shared" si="378"/>
        <v>0</v>
      </c>
      <c r="T673" s="135">
        <f t="shared" si="378"/>
        <v>0</v>
      </c>
      <c r="U673" s="135">
        <f t="shared" si="378"/>
        <v>0</v>
      </c>
      <c r="V673" s="135">
        <f t="shared" si="378"/>
        <v>0</v>
      </c>
      <c r="W673" s="135">
        <f t="shared" si="378"/>
        <v>0</v>
      </c>
      <c r="X673" s="135">
        <f t="shared" si="378"/>
        <v>0</v>
      </c>
      <c r="Y673" s="135">
        <f t="shared" si="378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9">H671-H668</f>
        <v>6</v>
      </c>
      <c r="I674" s="24">
        <f t="shared" si="379"/>
        <v>5</v>
      </c>
      <c r="J674" s="24">
        <f t="shared" si="379"/>
        <v>6</v>
      </c>
      <c r="K674" s="24">
        <f t="shared" si="379"/>
        <v>5</v>
      </c>
      <c r="L674" s="24">
        <f t="shared" si="379"/>
        <v>7</v>
      </c>
      <c r="M674" s="24">
        <f t="shared" si="379"/>
        <v>6</v>
      </c>
      <c r="N674" s="24">
        <f t="shared" si="379"/>
        <v>7</v>
      </c>
      <c r="O674" s="15">
        <f t="shared" si="379"/>
        <v>6</v>
      </c>
      <c r="P674" s="15"/>
      <c r="Q674" s="15">
        <f t="shared" ref="Q674:Y674" si="380">Q671-Q668</f>
        <v>6</v>
      </c>
      <c r="R674" s="15">
        <f t="shared" si="380"/>
        <v>6</v>
      </c>
      <c r="S674" s="15">
        <f t="shared" si="380"/>
        <v>5</v>
      </c>
      <c r="T674" s="15">
        <f t="shared" si="380"/>
        <v>6</v>
      </c>
      <c r="U674" s="15">
        <f t="shared" si="380"/>
        <v>5</v>
      </c>
      <c r="V674" s="15">
        <f t="shared" si="380"/>
        <v>7</v>
      </c>
      <c r="W674" s="15">
        <f t="shared" si="380"/>
        <v>6</v>
      </c>
      <c r="X674" s="15">
        <f t="shared" si="380"/>
        <v>7</v>
      </c>
      <c r="Y674" s="15">
        <f t="shared" si="380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44688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1">H$9</f>
        <v>4</v>
      </c>
      <c r="I691" s="103">
        <f t="shared" si="381"/>
        <v>5</v>
      </c>
      <c r="J691" s="103">
        <f t="shared" si="381"/>
        <v>4</v>
      </c>
      <c r="K691" s="103">
        <f t="shared" si="381"/>
        <v>5</v>
      </c>
      <c r="L691" s="103">
        <f t="shared" si="381"/>
        <v>3</v>
      </c>
      <c r="M691" s="103">
        <f t="shared" si="381"/>
        <v>4</v>
      </c>
      <c r="N691" s="103">
        <f t="shared" si="381"/>
        <v>3</v>
      </c>
      <c r="O691" s="103">
        <f t="shared" si="381"/>
        <v>4</v>
      </c>
      <c r="P691" s="104">
        <f>SUM(G691:O691)</f>
        <v>36</v>
      </c>
      <c r="Q691" s="103">
        <f t="shared" ref="Q691:Y691" si="382">Q$9</f>
        <v>4</v>
      </c>
      <c r="R691" s="105">
        <f t="shared" si="382"/>
        <v>4</v>
      </c>
      <c r="S691" s="105">
        <f t="shared" si="382"/>
        <v>5</v>
      </c>
      <c r="T691" s="105">
        <f t="shared" si="382"/>
        <v>4</v>
      </c>
      <c r="U691" s="105">
        <f t="shared" si="382"/>
        <v>5</v>
      </c>
      <c r="V691" s="105">
        <f t="shared" si="382"/>
        <v>3</v>
      </c>
      <c r="W691" s="105">
        <f t="shared" si="382"/>
        <v>4</v>
      </c>
      <c r="X691" s="105">
        <f t="shared" si="382"/>
        <v>3</v>
      </c>
      <c r="Y691" s="106">
        <f t="shared" si="382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13</v>
      </c>
      <c r="H692" s="108">
        <f t="shared" ref="H692:O692" si="383">H$10</f>
        <v>3</v>
      </c>
      <c r="I692" s="108">
        <f t="shared" si="383"/>
        <v>11</v>
      </c>
      <c r="J692" s="108">
        <f t="shared" si="383"/>
        <v>1</v>
      </c>
      <c r="K692" s="108">
        <f t="shared" si="383"/>
        <v>5</v>
      </c>
      <c r="L692" s="108">
        <f t="shared" si="383"/>
        <v>7</v>
      </c>
      <c r="M692" s="108">
        <f t="shared" si="383"/>
        <v>17</v>
      </c>
      <c r="N692" s="108">
        <f t="shared" si="383"/>
        <v>9</v>
      </c>
      <c r="O692" s="109">
        <f t="shared" si="383"/>
        <v>15</v>
      </c>
      <c r="P692" s="110"/>
      <c r="Q692" s="111">
        <f t="shared" ref="Q692:Y692" si="384">Q$10</f>
        <v>14</v>
      </c>
      <c r="R692" s="112">
        <f t="shared" si="384"/>
        <v>4</v>
      </c>
      <c r="S692" s="112">
        <f t="shared" si="384"/>
        <v>12</v>
      </c>
      <c r="T692" s="112">
        <f t="shared" si="384"/>
        <v>2</v>
      </c>
      <c r="U692" s="112">
        <f t="shared" si="384"/>
        <v>6</v>
      </c>
      <c r="V692" s="112">
        <f t="shared" si="384"/>
        <v>8</v>
      </c>
      <c r="W692" s="112">
        <f t="shared" si="384"/>
        <v>18</v>
      </c>
      <c r="X692" s="112">
        <f t="shared" si="384"/>
        <v>10</v>
      </c>
      <c r="Y692" s="109">
        <f t="shared" si="384"/>
        <v>16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5">IF($Q688&lt;=18,IF(H692&lt;=$Q688,1,0),IF($Q688&lt;=36,IF(H692&lt;=($Q688-18),2,1),IF($Q688&lt;=54,IF(H692&lt;=($Q688-36),3,2),IF($Q688&gt;54,IF(H692&lt;=($Q688-54),4,3)))))</f>
        <v>#N/A</v>
      </c>
      <c r="I693" s="115" t="e">
        <f t="shared" si="385"/>
        <v>#N/A</v>
      </c>
      <c r="J693" s="115" t="e">
        <f t="shared" si="385"/>
        <v>#N/A</v>
      </c>
      <c r="K693" s="115" t="e">
        <f t="shared" si="385"/>
        <v>#N/A</v>
      </c>
      <c r="L693" s="115" t="e">
        <f t="shared" si="385"/>
        <v>#N/A</v>
      </c>
      <c r="M693" s="115" t="e">
        <f t="shared" si="385"/>
        <v>#N/A</v>
      </c>
      <c r="N693" s="115" t="e">
        <f t="shared" si="385"/>
        <v>#N/A</v>
      </c>
      <c r="O693" s="116" t="e">
        <f t="shared" si="385"/>
        <v>#N/A</v>
      </c>
      <c r="P693" s="117" t="e">
        <f>SUM(G693:O693)</f>
        <v>#N/A</v>
      </c>
      <c r="Q693" s="116" t="e">
        <f t="shared" ref="Q693:Y693" si="386">IF($Q688&lt;=18,IF(Q692&lt;=$Q688,1,0),IF($Q688&lt;=36,IF(Q692&lt;=($Q688-18),2,1),IF($Q688&lt;=54,IF(Q692&lt;=($Q688-36),3,2),IF($Q688&gt;54,IF(Q692&lt;=($Q688-54),4,3)))))</f>
        <v>#N/A</v>
      </c>
      <c r="R693" s="116" t="e">
        <f t="shared" si="386"/>
        <v>#N/A</v>
      </c>
      <c r="S693" s="116" t="e">
        <f t="shared" si="386"/>
        <v>#N/A</v>
      </c>
      <c r="T693" s="116" t="e">
        <f t="shared" si="386"/>
        <v>#N/A</v>
      </c>
      <c r="U693" s="116" t="e">
        <f t="shared" si="386"/>
        <v>#N/A</v>
      </c>
      <c r="V693" s="116" t="e">
        <f t="shared" si="386"/>
        <v>#N/A</v>
      </c>
      <c r="W693" s="116" t="e">
        <f t="shared" si="386"/>
        <v>#N/A</v>
      </c>
      <c r="X693" s="116" t="e">
        <f t="shared" si="386"/>
        <v>#N/A</v>
      </c>
      <c r="Y693" s="116" t="e">
        <f t="shared" si="386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7">G37</f>
        <v>10</v>
      </c>
      <c r="H694" s="121">
        <f t="shared" si="387"/>
        <v>10</v>
      </c>
      <c r="I694" s="121">
        <f t="shared" si="387"/>
        <v>10</v>
      </c>
      <c r="J694" s="121">
        <f t="shared" si="387"/>
        <v>10</v>
      </c>
      <c r="K694" s="121">
        <f t="shared" si="387"/>
        <v>10</v>
      </c>
      <c r="L694" s="121">
        <f t="shared" si="387"/>
        <v>10</v>
      </c>
      <c r="M694" s="121">
        <f t="shared" si="387"/>
        <v>10</v>
      </c>
      <c r="N694" s="121">
        <f t="shared" si="387"/>
        <v>10</v>
      </c>
      <c r="O694" s="121">
        <f t="shared" si="387"/>
        <v>10</v>
      </c>
      <c r="P694" s="122">
        <f>SUM(G694:O694)</f>
        <v>90</v>
      </c>
      <c r="Q694" s="123">
        <f t="shared" ref="Q694:Y694" si="388">Q37</f>
        <v>10</v>
      </c>
      <c r="R694" s="121">
        <f t="shared" si="388"/>
        <v>10</v>
      </c>
      <c r="S694" s="121">
        <f t="shared" si="388"/>
        <v>10</v>
      </c>
      <c r="T694" s="121">
        <f t="shared" si="388"/>
        <v>10</v>
      </c>
      <c r="U694" s="121">
        <f t="shared" si="388"/>
        <v>10</v>
      </c>
      <c r="V694" s="121">
        <f t="shared" si="388"/>
        <v>10</v>
      </c>
      <c r="W694" s="121">
        <f t="shared" si="388"/>
        <v>10</v>
      </c>
      <c r="X694" s="121">
        <f t="shared" si="388"/>
        <v>10</v>
      </c>
      <c r="Y694" s="124">
        <f t="shared" si="388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9">IF(H694-H691=-1,3+H693)+IF(H694-H691=0,2+H693)+IF(H694-H691=1,1+H693)+IF(H694-H691=2,H693)+IF(H694-H691=3,IF(H693-1&gt;0,H693-1,0))+IF(H694-H691=4,IF(H693-2&gt;0,H693-2,0))</f>
        <v>0</v>
      </c>
      <c r="I695" s="127">
        <f t="shared" si="389"/>
        <v>0</v>
      </c>
      <c r="J695" s="127">
        <f t="shared" si="389"/>
        <v>0</v>
      </c>
      <c r="K695" s="127">
        <f t="shared" si="389"/>
        <v>0</v>
      </c>
      <c r="L695" s="127">
        <f t="shared" si="389"/>
        <v>0</v>
      </c>
      <c r="M695" s="127">
        <f t="shared" si="389"/>
        <v>0</v>
      </c>
      <c r="N695" s="127">
        <f t="shared" si="389"/>
        <v>0</v>
      </c>
      <c r="O695" s="128">
        <f t="shared" si="389"/>
        <v>0</v>
      </c>
      <c r="P695" s="129">
        <f>SUM(G695:O695)</f>
        <v>0</v>
      </c>
      <c r="Q695" s="130">
        <f t="shared" ref="Q695:Y695" si="390">IF(Q694-Q691=-1,3+Q693)+IF(Q694-Q691=0,2+Q693)+IF(Q694-Q691=1,1+Q693)+IF(Q694-Q691=2,Q693)+IF(Q694-Q691=3,IF(Q693-1&gt;0,Q693-1,0))+IF(Q694-Q691=4,IF(Q693-2&gt;0,Q693-2,0))</f>
        <v>0</v>
      </c>
      <c r="R695" s="131">
        <f t="shared" si="390"/>
        <v>0</v>
      </c>
      <c r="S695" s="131">
        <f t="shared" si="390"/>
        <v>0</v>
      </c>
      <c r="T695" s="131">
        <f t="shared" si="390"/>
        <v>0</v>
      </c>
      <c r="U695" s="131">
        <f t="shared" si="390"/>
        <v>0</v>
      </c>
      <c r="V695" s="131">
        <f t="shared" si="390"/>
        <v>0</v>
      </c>
      <c r="W695" s="131">
        <f t="shared" si="390"/>
        <v>0</v>
      </c>
      <c r="X695" s="131">
        <f t="shared" si="390"/>
        <v>0</v>
      </c>
      <c r="Y695" s="128">
        <f t="shared" si="390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1">IF(G694-G691=-2,4)+IF(G694-G691=-1,3)+IF(G694-G691=0,2)+IF(G694-G691=1,1)+IF(G694-G691&gt;2,0)</f>
        <v>0</v>
      </c>
      <c r="H696" s="134">
        <f t="shared" si="391"/>
        <v>0</v>
      </c>
      <c r="I696" s="134">
        <f t="shared" si="391"/>
        <v>0</v>
      </c>
      <c r="J696" s="134">
        <f t="shared" si="391"/>
        <v>0</v>
      </c>
      <c r="K696" s="134">
        <f t="shared" si="391"/>
        <v>0</v>
      </c>
      <c r="L696" s="134">
        <f t="shared" si="391"/>
        <v>0</v>
      </c>
      <c r="M696" s="134">
        <f t="shared" si="391"/>
        <v>0</v>
      </c>
      <c r="N696" s="134">
        <f t="shared" si="391"/>
        <v>0</v>
      </c>
      <c r="O696" s="135">
        <f t="shared" si="391"/>
        <v>0</v>
      </c>
      <c r="P696" s="136">
        <f>SUM(G696:O696)</f>
        <v>0</v>
      </c>
      <c r="Q696" s="135">
        <f t="shared" ref="Q696:Y696" si="392">IF(Q694-Q691=-2,4)+IF(Q694-Q691=-1,3)+IF(Q694-Q691=0,2)+IF(Q694-Q691=1,1)+IF(Q694-Q691&gt;2,0)</f>
        <v>0</v>
      </c>
      <c r="R696" s="135">
        <f t="shared" si="392"/>
        <v>0</v>
      </c>
      <c r="S696" s="135">
        <f t="shared" si="392"/>
        <v>0</v>
      </c>
      <c r="T696" s="135">
        <f t="shared" si="392"/>
        <v>0</v>
      </c>
      <c r="U696" s="135">
        <f t="shared" si="392"/>
        <v>0</v>
      </c>
      <c r="V696" s="135">
        <f t="shared" si="392"/>
        <v>0</v>
      </c>
      <c r="W696" s="135">
        <f t="shared" si="392"/>
        <v>0</v>
      </c>
      <c r="X696" s="135">
        <f t="shared" si="392"/>
        <v>0</v>
      </c>
      <c r="Y696" s="135">
        <f t="shared" si="392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3">H694-H691</f>
        <v>6</v>
      </c>
      <c r="I697" s="24">
        <f t="shared" si="393"/>
        <v>5</v>
      </c>
      <c r="J697" s="24">
        <f t="shared" si="393"/>
        <v>6</v>
      </c>
      <c r="K697" s="24">
        <f t="shared" si="393"/>
        <v>5</v>
      </c>
      <c r="L697" s="24">
        <f t="shared" si="393"/>
        <v>7</v>
      </c>
      <c r="M697" s="24">
        <f t="shared" si="393"/>
        <v>6</v>
      </c>
      <c r="N697" s="24">
        <f t="shared" si="393"/>
        <v>7</v>
      </c>
      <c r="O697" s="15">
        <f t="shared" si="393"/>
        <v>6</v>
      </c>
      <c r="P697" s="15"/>
      <c r="Q697" s="15">
        <f t="shared" ref="Q697:Y697" si="394">Q694-Q691</f>
        <v>6</v>
      </c>
      <c r="R697" s="15">
        <f t="shared" si="394"/>
        <v>6</v>
      </c>
      <c r="S697" s="15">
        <f t="shared" si="394"/>
        <v>5</v>
      </c>
      <c r="T697" s="15">
        <f t="shared" si="394"/>
        <v>6</v>
      </c>
      <c r="U697" s="15">
        <f t="shared" si="394"/>
        <v>5</v>
      </c>
      <c r="V697" s="15">
        <f t="shared" si="394"/>
        <v>7</v>
      </c>
      <c r="W697" s="15">
        <f t="shared" si="394"/>
        <v>6</v>
      </c>
      <c r="X697" s="15">
        <f t="shared" si="394"/>
        <v>7</v>
      </c>
      <c r="Y697" s="15">
        <f t="shared" si="394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44688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5">H$9</f>
        <v>4</v>
      </c>
      <c r="I714" s="103">
        <f t="shared" si="395"/>
        <v>5</v>
      </c>
      <c r="J714" s="103">
        <f t="shared" si="395"/>
        <v>4</v>
      </c>
      <c r="K714" s="103">
        <f t="shared" si="395"/>
        <v>5</v>
      </c>
      <c r="L714" s="103">
        <f t="shared" si="395"/>
        <v>3</v>
      </c>
      <c r="M714" s="103">
        <f t="shared" si="395"/>
        <v>4</v>
      </c>
      <c r="N714" s="103">
        <f t="shared" si="395"/>
        <v>3</v>
      </c>
      <c r="O714" s="103">
        <f t="shared" si="395"/>
        <v>4</v>
      </c>
      <c r="P714" s="104">
        <f>SUM(G714:O714)</f>
        <v>36</v>
      </c>
      <c r="Q714" s="103">
        <f t="shared" ref="Q714:Y714" si="396">Q$9</f>
        <v>4</v>
      </c>
      <c r="R714" s="105">
        <f t="shared" si="396"/>
        <v>4</v>
      </c>
      <c r="S714" s="105">
        <f t="shared" si="396"/>
        <v>5</v>
      </c>
      <c r="T714" s="105">
        <f t="shared" si="396"/>
        <v>4</v>
      </c>
      <c r="U714" s="105">
        <f t="shared" si="396"/>
        <v>5</v>
      </c>
      <c r="V714" s="105">
        <f t="shared" si="396"/>
        <v>3</v>
      </c>
      <c r="W714" s="105">
        <f t="shared" si="396"/>
        <v>4</v>
      </c>
      <c r="X714" s="105">
        <f t="shared" si="396"/>
        <v>3</v>
      </c>
      <c r="Y714" s="106">
        <f t="shared" si="396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13</v>
      </c>
      <c r="H715" s="108">
        <f t="shared" ref="H715:O715" si="397">H$10</f>
        <v>3</v>
      </c>
      <c r="I715" s="108">
        <f t="shared" si="397"/>
        <v>11</v>
      </c>
      <c r="J715" s="108">
        <f t="shared" si="397"/>
        <v>1</v>
      </c>
      <c r="K715" s="108">
        <f t="shared" si="397"/>
        <v>5</v>
      </c>
      <c r="L715" s="108">
        <f t="shared" si="397"/>
        <v>7</v>
      </c>
      <c r="M715" s="108">
        <f t="shared" si="397"/>
        <v>17</v>
      </c>
      <c r="N715" s="108">
        <f t="shared" si="397"/>
        <v>9</v>
      </c>
      <c r="O715" s="109">
        <f t="shared" si="397"/>
        <v>15</v>
      </c>
      <c r="P715" s="110"/>
      <c r="Q715" s="111">
        <f t="shared" ref="Q715:Y715" si="398">Q$10</f>
        <v>14</v>
      </c>
      <c r="R715" s="112">
        <f t="shared" si="398"/>
        <v>4</v>
      </c>
      <c r="S715" s="112">
        <f t="shared" si="398"/>
        <v>12</v>
      </c>
      <c r="T715" s="112">
        <f t="shared" si="398"/>
        <v>2</v>
      </c>
      <c r="U715" s="112">
        <f t="shared" si="398"/>
        <v>6</v>
      </c>
      <c r="V715" s="112">
        <f t="shared" si="398"/>
        <v>8</v>
      </c>
      <c r="W715" s="112">
        <f t="shared" si="398"/>
        <v>18</v>
      </c>
      <c r="X715" s="112">
        <f t="shared" si="398"/>
        <v>10</v>
      </c>
      <c r="Y715" s="109">
        <f t="shared" si="398"/>
        <v>16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9">IF($Q711&lt;=18,IF(H715&lt;=$Q711,1,0),IF($Q711&lt;=36,IF(H715&lt;=($Q711-18),2,1),IF($Q711&lt;=54,IF(H715&lt;=($Q711-36),3,2),IF($Q711&gt;54,IF(H715&lt;=($Q711-54),4,3)))))</f>
        <v>#N/A</v>
      </c>
      <c r="I716" s="115" t="e">
        <f t="shared" si="399"/>
        <v>#N/A</v>
      </c>
      <c r="J716" s="115" t="e">
        <f t="shared" si="399"/>
        <v>#N/A</v>
      </c>
      <c r="K716" s="115" t="e">
        <f t="shared" si="399"/>
        <v>#N/A</v>
      </c>
      <c r="L716" s="115" t="e">
        <f t="shared" si="399"/>
        <v>#N/A</v>
      </c>
      <c r="M716" s="115" t="e">
        <f t="shared" si="399"/>
        <v>#N/A</v>
      </c>
      <c r="N716" s="115" t="e">
        <f t="shared" si="399"/>
        <v>#N/A</v>
      </c>
      <c r="O716" s="116" t="e">
        <f t="shared" si="399"/>
        <v>#N/A</v>
      </c>
      <c r="P716" s="117" t="e">
        <f>SUM(G716:O716)</f>
        <v>#N/A</v>
      </c>
      <c r="Q716" s="116" t="e">
        <f t="shared" ref="Q716:Y716" si="400">IF($Q711&lt;=18,IF(Q715&lt;=$Q711,1,0),IF($Q711&lt;=36,IF(Q715&lt;=($Q711-18),2,1),IF($Q711&lt;=54,IF(Q715&lt;=($Q711-36),3,2),IF($Q711&gt;54,IF(Q715&lt;=($Q711-54),4,3)))))</f>
        <v>#N/A</v>
      </c>
      <c r="R716" s="116" t="e">
        <f t="shared" si="400"/>
        <v>#N/A</v>
      </c>
      <c r="S716" s="116" t="e">
        <f t="shared" si="400"/>
        <v>#N/A</v>
      </c>
      <c r="T716" s="116" t="e">
        <f t="shared" si="400"/>
        <v>#N/A</v>
      </c>
      <c r="U716" s="116" t="e">
        <f t="shared" si="400"/>
        <v>#N/A</v>
      </c>
      <c r="V716" s="116" t="e">
        <f t="shared" si="400"/>
        <v>#N/A</v>
      </c>
      <c r="W716" s="116" t="e">
        <f t="shared" si="400"/>
        <v>#N/A</v>
      </c>
      <c r="X716" s="116" t="e">
        <f t="shared" si="400"/>
        <v>#N/A</v>
      </c>
      <c r="Y716" s="116" t="e">
        <f t="shared" si="400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1">G38</f>
        <v>10</v>
      </c>
      <c r="H717" s="121">
        <f t="shared" si="401"/>
        <v>10</v>
      </c>
      <c r="I717" s="121">
        <f t="shared" si="401"/>
        <v>10</v>
      </c>
      <c r="J717" s="121">
        <f t="shared" si="401"/>
        <v>10</v>
      </c>
      <c r="K717" s="121">
        <f t="shared" si="401"/>
        <v>10</v>
      </c>
      <c r="L717" s="121">
        <f t="shared" si="401"/>
        <v>10</v>
      </c>
      <c r="M717" s="121">
        <f t="shared" si="401"/>
        <v>10</v>
      </c>
      <c r="N717" s="121">
        <f t="shared" si="401"/>
        <v>10</v>
      </c>
      <c r="O717" s="121">
        <f t="shared" si="401"/>
        <v>10</v>
      </c>
      <c r="P717" s="122">
        <f>SUM(G717:O717)</f>
        <v>90</v>
      </c>
      <c r="Q717" s="123">
        <f t="shared" ref="Q717:Y717" si="402">Q38</f>
        <v>10</v>
      </c>
      <c r="R717" s="121">
        <f t="shared" si="402"/>
        <v>10</v>
      </c>
      <c r="S717" s="121">
        <f t="shared" si="402"/>
        <v>10</v>
      </c>
      <c r="T717" s="121">
        <f t="shared" si="402"/>
        <v>10</v>
      </c>
      <c r="U717" s="121">
        <f t="shared" si="402"/>
        <v>10</v>
      </c>
      <c r="V717" s="121">
        <f t="shared" si="402"/>
        <v>10</v>
      </c>
      <c r="W717" s="121">
        <f t="shared" si="402"/>
        <v>10</v>
      </c>
      <c r="X717" s="121">
        <f t="shared" si="402"/>
        <v>10</v>
      </c>
      <c r="Y717" s="124">
        <f t="shared" si="402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3">IF(H717-H714=-1,3+H716)+IF(H717-H714=0,2+H716)+IF(H717-H714=1,1+H716)+IF(H717-H714=2,H716)+IF(H717-H714=3,IF(H716-1&gt;0,H716-1,0))+IF(H717-H714=4,IF(H716-2&gt;0,H716-2,0))</f>
        <v>0</v>
      </c>
      <c r="I718" s="127">
        <f t="shared" si="403"/>
        <v>0</v>
      </c>
      <c r="J718" s="127">
        <f t="shared" si="403"/>
        <v>0</v>
      </c>
      <c r="K718" s="127">
        <f t="shared" si="403"/>
        <v>0</v>
      </c>
      <c r="L718" s="127">
        <f t="shared" si="403"/>
        <v>0</v>
      </c>
      <c r="M718" s="127">
        <f t="shared" si="403"/>
        <v>0</v>
      </c>
      <c r="N718" s="127">
        <f t="shared" si="403"/>
        <v>0</v>
      </c>
      <c r="O718" s="128">
        <f t="shared" si="403"/>
        <v>0</v>
      </c>
      <c r="P718" s="129">
        <f>SUM(G718:O718)</f>
        <v>0</v>
      </c>
      <c r="Q718" s="130">
        <f t="shared" ref="Q718:Y718" si="404">IF(Q717-Q714=-1,3+Q716)+IF(Q717-Q714=0,2+Q716)+IF(Q717-Q714=1,1+Q716)+IF(Q717-Q714=2,Q716)+IF(Q717-Q714=3,IF(Q716-1&gt;0,Q716-1,0))+IF(Q717-Q714=4,IF(Q716-2&gt;0,Q716-2,0))</f>
        <v>0</v>
      </c>
      <c r="R718" s="131">
        <f t="shared" si="404"/>
        <v>0</v>
      </c>
      <c r="S718" s="131">
        <f t="shared" si="404"/>
        <v>0</v>
      </c>
      <c r="T718" s="131">
        <f t="shared" si="404"/>
        <v>0</v>
      </c>
      <c r="U718" s="131">
        <f t="shared" si="404"/>
        <v>0</v>
      </c>
      <c r="V718" s="131">
        <f t="shared" si="404"/>
        <v>0</v>
      </c>
      <c r="W718" s="131">
        <f t="shared" si="404"/>
        <v>0</v>
      </c>
      <c r="X718" s="131">
        <f t="shared" si="404"/>
        <v>0</v>
      </c>
      <c r="Y718" s="128">
        <f t="shared" si="404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5">IF(G717-G714=-2,4)+IF(G717-G714=-1,3)+IF(G717-G714=0,2)+IF(G717-G714=1,1)+IF(G717-G714&gt;2,0)</f>
        <v>0</v>
      </c>
      <c r="H719" s="134">
        <f t="shared" si="405"/>
        <v>0</v>
      </c>
      <c r="I719" s="134">
        <f t="shared" si="405"/>
        <v>0</v>
      </c>
      <c r="J719" s="134">
        <f t="shared" si="405"/>
        <v>0</v>
      </c>
      <c r="K719" s="134">
        <f t="shared" si="405"/>
        <v>0</v>
      </c>
      <c r="L719" s="134">
        <f t="shared" si="405"/>
        <v>0</v>
      </c>
      <c r="M719" s="134">
        <f t="shared" si="405"/>
        <v>0</v>
      </c>
      <c r="N719" s="134">
        <f t="shared" si="405"/>
        <v>0</v>
      </c>
      <c r="O719" s="135">
        <f t="shared" si="405"/>
        <v>0</v>
      </c>
      <c r="P719" s="136">
        <f>SUM(G719:O719)</f>
        <v>0</v>
      </c>
      <c r="Q719" s="135">
        <f t="shared" ref="Q719:Y719" si="406">IF(Q717-Q714=-2,4)+IF(Q717-Q714=-1,3)+IF(Q717-Q714=0,2)+IF(Q717-Q714=1,1)+IF(Q717-Q714&gt;2,0)</f>
        <v>0</v>
      </c>
      <c r="R719" s="135">
        <f t="shared" si="406"/>
        <v>0</v>
      </c>
      <c r="S719" s="135">
        <f t="shared" si="406"/>
        <v>0</v>
      </c>
      <c r="T719" s="135">
        <f t="shared" si="406"/>
        <v>0</v>
      </c>
      <c r="U719" s="135">
        <f t="shared" si="406"/>
        <v>0</v>
      </c>
      <c r="V719" s="135">
        <f t="shared" si="406"/>
        <v>0</v>
      </c>
      <c r="W719" s="135">
        <f t="shared" si="406"/>
        <v>0</v>
      </c>
      <c r="X719" s="135">
        <f t="shared" si="406"/>
        <v>0</v>
      </c>
      <c r="Y719" s="135">
        <f t="shared" si="406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7">H717-H714</f>
        <v>6</v>
      </c>
      <c r="I720" s="24">
        <f t="shared" si="407"/>
        <v>5</v>
      </c>
      <c r="J720" s="24">
        <f t="shared" si="407"/>
        <v>6</v>
      </c>
      <c r="K720" s="24">
        <f t="shared" si="407"/>
        <v>5</v>
      </c>
      <c r="L720" s="24">
        <f t="shared" si="407"/>
        <v>7</v>
      </c>
      <c r="M720" s="24">
        <f t="shared" si="407"/>
        <v>6</v>
      </c>
      <c r="N720" s="24">
        <f t="shared" si="407"/>
        <v>7</v>
      </c>
      <c r="O720" s="15">
        <f t="shared" si="407"/>
        <v>6</v>
      </c>
      <c r="P720" s="15"/>
      <c r="Q720" s="15">
        <f t="shared" ref="Q720:Y720" si="408">Q717-Q714</f>
        <v>6</v>
      </c>
      <c r="R720" s="15">
        <f t="shared" si="408"/>
        <v>6</v>
      </c>
      <c r="S720" s="15">
        <f t="shared" si="408"/>
        <v>5</v>
      </c>
      <c r="T720" s="15">
        <f t="shared" si="408"/>
        <v>6</v>
      </c>
      <c r="U720" s="15">
        <f t="shared" si="408"/>
        <v>5</v>
      </c>
      <c r="V720" s="15">
        <f t="shared" si="408"/>
        <v>7</v>
      </c>
      <c r="W720" s="15">
        <f t="shared" si="408"/>
        <v>6</v>
      </c>
      <c r="X720" s="15">
        <f t="shared" si="408"/>
        <v>7</v>
      </c>
      <c r="Y720" s="15">
        <f t="shared" si="408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44688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9">H$9</f>
        <v>4</v>
      </c>
      <c r="I737" s="103">
        <f t="shared" si="409"/>
        <v>5</v>
      </c>
      <c r="J737" s="103">
        <f t="shared" si="409"/>
        <v>4</v>
      </c>
      <c r="K737" s="103">
        <f t="shared" si="409"/>
        <v>5</v>
      </c>
      <c r="L737" s="103">
        <f t="shared" si="409"/>
        <v>3</v>
      </c>
      <c r="M737" s="103">
        <f t="shared" si="409"/>
        <v>4</v>
      </c>
      <c r="N737" s="103">
        <f t="shared" si="409"/>
        <v>3</v>
      </c>
      <c r="O737" s="103">
        <f t="shared" si="409"/>
        <v>4</v>
      </c>
      <c r="P737" s="104">
        <f>SUM(G737:O737)</f>
        <v>36</v>
      </c>
      <c r="Q737" s="103">
        <f t="shared" ref="Q737:Y737" si="410">Q$9</f>
        <v>4</v>
      </c>
      <c r="R737" s="105">
        <f t="shared" si="410"/>
        <v>4</v>
      </c>
      <c r="S737" s="105">
        <f t="shared" si="410"/>
        <v>5</v>
      </c>
      <c r="T737" s="105">
        <f t="shared" si="410"/>
        <v>4</v>
      </c>
      <c r="U737" s="105">
        <f t="shared" si="410"/>
        <v>5</v>
      </c>
      <c r="V737" s="105">
        <f t="shared" si="410"/>
        <v>3</v>
      </c>
      <c r="W737" s="105">
        <f t="shared" si="410"/>
        <v>4</v>
      </c>
      <c r="X737" s="105">
        <f t="shared" si="410"/>
        <v>3</v>
      </c>
      <c r="Y737" s="106">
        <f t="shared" si="410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13</v>
      </c>
      <c r="H738" s="108">
        <f t="shared" ref="H738:O738" si="411">H$10</f>
        <v>3</v>
      </c>
      <c r="I738" s="108">
        <f t="shared" si="411"/>
        <v>11</v>
      </c>
      <c r="J738" s="108">
        <f t="shared" si="411"/>
        <v>1</v>
      </c>
      <c r="K738" s="108">
        <f t="shared" si="411"/>
        <v>5</v>
      </c>
      <c r="L738" s="108">
        <f t="shared" si="411"/>
        <v>7</v>
      </c>
      <c r="M738" s="108">
        <f t="shared" si="411"/>
        <v>17</v>
      </c>
      <c r="N738" s="108">
        <f t="shared" si="411"/>
        <v>9</v>
      </c>
      <c r="O738" s="109">
        <f t="shared" si="411"/>
        <v>15</v>
      </c>
      <c r="P738" s="110"/>
      <c r="Q738" s="111">
        <f t="shared" ref="Q738:Y738" si="412">Q$10</f>
        <v>14</v>
      </c>
      <c r="R738" s="112">
        <f t="shared" si="412"/>
        <v>4</v>
      </c>
      <c r="S738" s="112">
        <f t="shared" si="412"/>
        <v>12</v>
      </c>
      <c r="T738" s="112">
        <f t="shared" si="412"/>
        <v>2</v>
      </c>
      <c r="U738" s="112">
        <f t="shared" si="412"/>
        <v>6</v>
      </c>
      <c r="V738" s="112">
        <f t="shared" si="412"/>
        <v>8</v>
      </c>
      <c r="W738" s="112">
        <f t="shared" si="412"/>
        <v>18</v>
      </c>
      <c r="X738" s="112">
        <f t="shared" si="412"/>
        <v>10</v>
      </c>
      <c r="Y738" s="109">
        <f t="shared" si="412"/>
        <v>16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3">IF($Q734&lt;=18,IF(H738&lt;=$Q734,1,0),IF($Q734&lt;=36,IF(H738&lt;=($Q734-18),2,1),IF($Q734&lt;=54,IF(H738&lt;=($Q734-36),3,2),IF($Q734&gt;54,IF(H738&lt;=($Q734-54),4,3)))))</f>
        <v>#N/A</v>
      </c>
      <c r="I739" s="115" t="e">
        <f t="shared" si="413"/>
        <v>#N/A</v>
      </c>
      <c r="J739" s="115" t="e">
        <f t="shared" si="413"/>
        <v>#N/A</v>
      </c>
      <c r="K739" s="115" t="e">
        <f t="shared" si="413"/>
        <v>#N/A</v>
      </c>
      <c r="L739" s="115" t="e">
        <f t="shared" si="413"/>
        <v>#N/A</v>
      </c>
      <c r="M739" s="115" t="e">
        <f t="shared" si="413"/>
        <v>#N/A</v>
      </c>
      <c r="N739" s="115" t="e">
        <f t="shared" si="413"/>
        <v>#N/A</v>
      </c>
      <c r="O739" s="116" t="e">
        <f t="shared" si="413"/>
        <v>#N/A</v>
      </c>
      <c r="P739" s="117" t="e">
        <f>SUM(G739:O739)</f>
        <v>#N/A</v>
      </c>
      <c r="Q739" s="116" t="e">
        <f t="shared" ref="Q739:Y739" si="414">IF($Q734&lt;=18,IF(Q738&lt;=$Q734,1,0),IF($Q734&lt;=36,IF(Q738&lt;=($Q734-18),2,1),IF($Q734&lt;=54,IF(Q738&lt;=($Q734-36),3,2),IF($Q734&gt;54,IF(Q738&lt;=($Q734-54),4,3)))))</f>
        <v>#N/A</v>
      </c>
      <c r="R739" s="116" t="e">
        <f t="shared" si="414"/>
        <v>#N/A</v>
      </c>
      <c r="S739" s="116" t="e">
        <f t="shared" si="414"/>
        <v>#N/A</v>
      </c>
      <c r="T739" s="116" t="e">
        <f t="shared" si="414"/>
        <v>#N/A</v>
      </c>
      <c r="U739" s="116" t="e">
        <f t="shared" si="414"/>
        <v>#N/A</v>
      </c>
      <c r="V739" s="116" t="e">
        <f t="shared" si="414"/>
        <v>#N/A</v>
      </c>
      <c r="W739" s="116" t="e">
        <f t="shared" si="414"/>
        <v>#N/A</v>
      </c>
      <c r="X739" s="116" t="e">
        <f t="shared" si="414"/>
        <v>#N/A</v>
      </c>
      <c r="Y739" s="116" t="e">
        <f t="shared" si="414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5">G39</f>
        <v>10</v>
      </c>
      <c r="H740" s="121">
        <f t="shared" si="415"/>
        <v>10</v>
      </c>
      <c r="I740" s="121">
        <f t="shared" si="415"/>
        <v>10</v>
      </c>
      <c r="J740" s="121">
        <f t="shared" si="415"/>
        <v>10</v>
      </c>
      <c r="K740" s="121">
        <f t="shared" si="415"/>
        <v>10</v>
      </c>
      <c r="L740" s="121">
        <f t="shared" si="415"/>
        <v>10</v>
      </c>
      <c r="M740" s="121">
        <f t="shared" si="415"/>
        <v>10</v>
      </c>
      <c r="N740" s="121">
        <f t="shared" si="415"/>
        <v>10</v>
      </c>
      <c r="O740" s="121">
        <f t="shared" si="415"/>
        <v>10</v>
      </c>
      <c r="P740" s="122">
        <f>SUM(G740:O740)</f>
        <v>90</v>
      </c>
      <c r="Q740" s="123">
        <f t="shared" ref="Q740:Y740" si="416">Q39</f>
        <v>10</v>
      </c>
      <c r="R740" s="121">
        <f t="shared" si="416"/>
        <v>10</v>
      </c>
      <c r="S740" s="121">
        <f t="shared" si="416"/>
        <v>10</v>
      </c>
      <c r="T740" s="121">
        <f t="shared" si="416"/>
        <v>10</v>
      </c>
      <c r="U740" s="121">
        <f t="shared" si="416"/>
        <v>10</v>
      </c>
      <c r="V740" s="121">
        <f t="shared" si="416"/>
        <v>10</v>
      </c>
      <c r="W740" s="121">
        <f t="shared" si="416"/>
        <v>10</v>
      </c>
      <c r="X740" s="121">
        <f t="shared" si="416"/>
        <v>10</v>
      </c>
      <c r="Y740" s="124">
        <f t="shared" si="416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7">IF(H740-H737=-1,3+H739)+IF(H740-H737=0,2+H739)+IF(H740-H737=1,1+H739)+IF(H740-H737=2,H739)+IF(H740-H737=3,IF(H739-1&gt;0,H739-1,0))+IF(H740-H737=4,IF(H739-2&gt;0,H739-2,0))</f>
        <v>0</v>
      </c>
      <c r="I741" s="127">
        <f t="shared" si="417"/>
        <v>0</v>
      </c>
      <c r="J741" s="127">
        <f t="shared" si="417"/>
        <v>0</v>
      </c>
      <c r="K741" s="127">
        <f t="shared" si="417"/>
        <v>0</v>
      </c>
      <c r="L741" s="127">
        <f t="shared" si="417"/>
        <v>0</v>
      </c>
      <c r="M741" s="127">
        <f t="shared" si="417"/>
        <v>0</v>
      </c>
      <c r="N741" s="127">
        <f t="shared" si="417"/>
        <v>0</v>
      </c>
      <c r="O741" s="128">
        <f t="shared" si="417"/>
        <v>0</v>
      </c>
      <c r="P741" s="129">
        <f>SUM(G741:O741)</f>
        <v>0</v>
      </c>
      <c r="Q741" s="130">
        <f t="shared" ref="Q741:Y741" si="418">IF(Q740-Q737=-1,3+Q739)+IF(Q740-Q737=0,2+Q739)+IF(Q740-Q737=1,1+Q739)+IF(Q740-Q737=2,Q739)+IF(Q740-Q737=3,IF(Q739-1&gt;0,Q739-1,0))+IF(Q740-Q737=4,IF(Q739-2&gt;0,Q739-2,0))</f>
        <v>0</v>
      </c>
      <c r="R741" s="131">
        <f t="shared" si="418"/>
        <v>0</v>
      </c>
      <c r="S741" s="131">
        <f t="shared" si="418"/>
        <v>0</v>
      </c>
      <c r="T741" s="131">
        <f t="shared" si="418"/>
        <v>0</v>
      </c>
      <c r="U741" s="131">
        <f t="shared" si="418"/>
        <v>0</v>
      </c>
      <c r="V741" s="131">
        <f t="shared" si="418"/>
        <v>0</v>
      </c>
      <c r="W741" s="131">
        <f t="shared" si="418"/>
        <v>0</v>
      </c>
      <c r="X741" s="131">
        <f t="shared" si="418"/>
        <v>0</v>
      </c>
      <c r="Y741" s="128">
        <f t="shared" si="418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9">IF(G740-G737=-2,4)+IF(G740-G737=-1,3)+IF(G740-G737=0,2)+IF(G740-G737=1,1)+IF(G740-G737&gt;2,0)</f>
        <v>0</v>
      </c>
      <c r="H742" s="134">
        <f t="shared" si="419"/>
        <v>0</v>
      </c>
      <c r="I742" s="134">
        <f t="shared" si="419"/>
        <v>0</v>
      </c>
      <c r="J742" s="134">
        <f t="shared" si="419"/>
        <v>0</v>
      </c>
      <c r="K742" s="134">
        <f t="shared" si="419"/>
        <v>0</v>
      </c>
      <c r="L742" s="134">
        <f t="shared" si="419"/>
        <v>0</v>
      </c>
      <c r="M742" s="134">
        <f t="shared" si="419"/>
        <v>0</v>
      </c>
      <c r="N742" s="134">
        <f t="shared" si="419"/>
        <v>0</v>
      </c>
      <c r="O742" s="135">
        <f t="shared" si="419"/>
        <v>0</v>
      </c>
      <c r="P742" s="136">
        <f>SUM(G742:O742)</f>
        <v>0</v>
      </c>
      <c r="Q742" s="135">
        <f t="shared" ref="Q742:Y742" si="420">IF(Q740-Q737=-2,4)+IF(Q740-Q737=-1,3)+IF(Q740-Q737=0,2)+IF(Q740-Q737=1,1)+IF(Q740-Q737&gt;2,0)</f>
        <v>0</v>
      </c>
      <c r="R742" s="135">
        <f t="shared" si="420"/>
        <v>0</v>
      </c>
      <c r="S742" s="135">
        <f t="shared" si="420"/>
        <v>0</v>
      </c>
      <c r="T742" s="135">
        <f t="shared" si="420"/>
        <v>0</v>
      </c>
      <c r="U742" s="135">
        <f t="shared" si="420"/>
        <v>0</v>
      </c>
      <c r="V742" s="135">
        <f t="shared" si="420"/>
        <v>0</v>
      </c>
      <c r="W742" s="135">
        <f t="shared" si="420"/>
        <v>0</v>
      </c>
      <c r="X742" s="135">
        <f t="shared" si="420"/>
        <v>0</v>
      </c>
      <c r="Y742" s="135">
        <f t="shared" si="420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1">H740-H737</f>
        <v>6</v>
      </c>
      <c r="I743" s="24">
        <f t="shared" si="421"/>
        <v>5</v>
      </c>
      <c r="J743" s="24">
        <f t="shared" si="421"/>
        <v>6</v>
      </c>
      <c r="K743" s="24">
        <f t="shared" si="421"/>
        <v>5</v>
      </c>
      <c r="L743" s="24">
        <f t="shared" si="421"/>
        <v>7</v>
      </c>
      <c r="M743" s="24">
        <f t="shared" si="421"/>
        <v>6</v>
      </c>
      <c r="N743" s="24">
        <f t="shared" si="421"/>
        <v>7</v>
      </c>
      <c r="O743" s="15">
        <f t="shared" si="421"/>
        <v>6</v>
      </c>
      <c r="P743" s="15"/>
      <c r="Q743" s="15">
        <f t="shared" ref="Q743:Y743" si="422">Q740-Q737</f>
        <v>6</v>
      </c>
      <c r="R743" s="15">
        <f t="shared" si="422"/>
        <v>6</v>
      </c>
      <c r="S743" s="15">
        <f t="shared" si="422"/>
        <v>5</v>
      </c>
      <c r="T743" s="15">
        <f t="shared" si="422"/>
        <v>6</v>
      </c>
      <c r="U743" s="15">
        <f t="shared" si="422"/>
        <v>5</v>
      </c>
      <c r="V743" s="15">
        <f t="shared" si="422"/>
        <v>7</v>
      </c>
      <c r="W743" s="15">
        <f t="shared" si="422"/>
        <v>6</v>
      </c>
      <c r="X743" s="15">
        <f t="shared" si="422"/>
        <v>7</v>
      </c>
      <c r="Y743" s="15">
        <f t="shared" si="422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44688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3">H$9</f>
        <v>4</v>
      </c>
      <c r="I760" s="103">
        <f t="shared" si="423"/>
        <v>5</v>
      </c>
      <c r="J760" s="103">
        <f t="shared" si="423"/>
        <v>4</v>
      </c>
      <c r="K760" s="103">
        <f t="shared" si="423"/>
        <v>5</v>
      </c>
      <c r="L760" s="103">
        <f t="shared" si="423"/>
        <v>3</v>
      </c>
      <c r="M760" s="103">
        <f t="shared" si="423"/>
        <v>4</v>
      </c>
      <c r="N760" s="103">
        <f t="shared" si="423"/>
        <v>3</v>
      </c>
      <c r="O760" s="103">
        <f t="shared" si="423"/>
        <v>4</v>
      </c>
      <c r="P760" s="104">
        <f>SUM(G760:O760)</f>
        <v>36</v>
      </c>
      <c r="Q760" s="103">
        <f t="shared" ref="Q760:Y760" si="424">Q$9</f>
        <v>4</v>
      </c>
      <c r="R760" s="105">
        <f t="shared" si="424"/>
        <v>4</v>
      </c>
      <c r="S760" s="105">
        <f t="shared" si="424"/>
        <v>5</v>
      </c>
      <c r="T760" s="105">
        <f t="shared" si="424"/>
        <v>4</v>
      </c>
      <c r="U760" s="105">
        <f t="shared" si="424"/>
        <v>5</v>
      </c>
      <c r="V760" s="105">
        <f t="shared" si="424"/>
        <v>3</v>
      </c>
      <c r="W760" s="105">
        <f t="shared" si="424"/>
        <v>4</v>
      </c>
      <c r="X760" s="105">
        <f t="shared" si="424"/>
        <v>3</v>
      </c>
      <c r="Y760" s="106">
        <f t="shared" si="424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13</v>
      </c>
      <c r="H761" s="108">
        <f t="shared" ref="H761:O761" si="425">H$10</f>
        <v>3</v>
      </c>
      <c r="I761" s="108">
        <f t="shared" si="425"/>
        <v>11</v>
      </c>
      <c r="J761" s="108">
        <f t="shared" si="425"/>
        <v>1</v>
      </c>
      <c r="K761" s="108">
        <f t="shared" si="425"/>
        <v>5</v>
      </c>
      <c r="L761" s="108">
        <f t="shared" si="425"/>
        <v>7</v>
      </c>
      <c r="M761" s="108">
        <f t="shared" si="425"/>
        <v>17</v>
      </c>
      <c r="N761" s="108">
        <f t="shared" si="425"/>
        <v>9</v>
      </c>
      <c r="O761" s="109">
        <f t="shared" si="425"/>
        <v>15</v>
      </c>
      <c r="P761" s="110"/>
      <c r="Q761" s="111">
        <f t="shared" ref="Q761:Y761" si="426">Q$10</f>
        <v>14</v>
      </c>
      <c r="R761" s="112">
        <f t="shared" si="426"/>
        <v>4</v>
      </c>
      <c r="S761" s="112">
        <f t="shared" si="426"/>
        <v>12</v>
      </c>
      <c r="T761" s="112">
        <f t="shared" si="426"/>
        <v>2</v>
      </c>
      <c r="U761" s="112">
        <f t="shared" si="426"/>
        <v>6</v>
      </c>
      <c r="V761" s="112">
        <f t="shared" si="426"/>
        <v>8</v>
      </c>
      <c r="W761" s="112">
        <f t="shared" si="426"/>
        <v>18</v>
      </c>
      <c r="X761" s="112">
        <f t="shared" si="426"/>
        <v>10</v>
      </c>
      <c r="Y761" s="109">
        <f t="shared" si="426"/>
        <v>16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7">IF($Q757&lt;=18,IF(H761&lt;=$Q757,1,0),IF($Q757&lt;=36,IF(H761&lt;=($Q757-18),2,1),IF($Q757&lt;=54,IF(H761&lt;=($Q757-36),3,2),IF($Q757&gt;54,IF(H761&lt;=($Q757-54),4,3)))))</f>
        <v>#N/A</v>
      </c>
      <c r="I762" s="115" t="e">
        <f t="shared" si="427"/>
        <v>#N/A</v>
      </c>
      <c r="J762" s="115" t="e">
        <f t="shared" si="427"/>
        <v>#N/A</v>
      </c>
      <c r="K762" s="115" t="e">
        <f t="shared" si="427"/>
        <v>#N/A</v>
      </c>
      <c r="L762" s="115" t="e">
        <f t="shared" si="427"/>
        <v>#N/A</v>
      </c>
      <c r="M762" s="115" t="e">
        <f t="shared" si="427"/>
        <v>#N/A</v>
      </c>
      <c r="N762" s="115" t="e">
        <f t="shared" si="427"/>
        <v>#N/A</v>
      </c>
      <c r="O762" s="116" t="e">
        <f t="shared" si="427"/>
        <v>#N/A</v>
      </c>
      <c r="P762" s="117" t="e">
        <f>SUM(G762:O762)</f>
        <v>#N/A</v>
      </c>
      <c r="Q762" s="116" t="e">
        <f t="shared" ref="Q762:Y762" si="428">IF($Q757&lt;=18,IF(Q761&lt;=$Q757,1,0),IF($Q757&lt;=36,IF(Q761&lt;=($Q757-18),2,1),IF($Q757&lt;=54,IF(Q761&lt;=($Q757-36),3,2),IF($Q757&gt;54,IF(Q761&lt;=($Q757-54),4,3)))))</f>
        <v>#N/A</v>
      </c>
      <c r="R762" s="116" t="e">
        <f t="shared" si="428"/>
        <v>#N/A</v>
      </c>
      <c r="S762" s="116" t="e">
        <f t="shared" si="428"/>
        <v>#N/A</v>
      </c>
      <c r="T762" s="116" t="e">
        <f t="shared" si="428"/>
        <v>#N/A</v>
      </c>
      <c r="U762" s="116" t="e">
        <f t="shared" si="428"/>
        <v>#N/A</v>
      </c>
      <c r="V762" s="116" t="e">
        <f t="shared" si="428"/>
        <v>#N/A</v>
      </c>
      <c r="W762" s="116" t="e">
        <f t="shared" si="428"/>
        <v>#N/A</v>
      </c>
      <c r="X762" s="116" t="e">
        <f t="shared" si="428"/>
        <v>#N/A</v>
      </c>
      <c r="Y762" s="116" t="e">
        <f t="shared" si="428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9">G40</f>
        <v>10</v>
      </c>
      <c r="H763" s="121">
        <f t="shared" si="429"/>
        <v>10</v>
      </c>
      <c r="I763" s="121">
        <f t="shared" si="429"/>
        <v>10</v>
      </c>
      <c r="J763" s="121">
        <f t="shared" si="429"/>
        <v>10</v>
      </c>
      <c r="K763" s="121">
        <f t="shared" si="429"/>
        <v>10</v>
      </c>
      <c r="L763" s="121">
        <f t="shared" si="429"/>
        <v>10</v>
      </c>
      <c r="M763" s="121">
        <f t="shared" si="429"/>
        <v>10</v>
      </c>
      <c r="N763" s="121">
        <f t="shared" si="429"/>
        <v>10</v>
      </c>
      <c r="O763" s="121">
        <f t="shared" si="429"/>
        <v>10</v>
      </c>
      <c r="P763" s="122">
        <f>SUM(G763:O763)</f>
        <v>90</v>
      </c>
      <c r="Q763" s="123">
        <f t="shared" ref="Q763:Y763" si="430">Q40</f>
        <v>10</v>
      </c>
      <c r="R763" s="121">
        <f t="shared" si="430"/>
        <v>10</v>
      </c>
      <c r="S763" s="121">
        <f t="shared" si="430"/>
        <v>10</v>
      </c>
      <c r="T763" s="121">
        <f t="shared" si="430"/>
        <v>10</v>
      </c>
      <c r="U763" s="121">
        <f t="shared" si="430"/>
        <v>10</v>
      </c>
      <c r="V763" s="121">
        <f t="shared" si="430"/>
        <v>10</v>
      </c>
      <c r="W763" s="121">
        <f t="shared" si="430"/>
        <v>10</v>
      </c>
      <c r="X763" s="121">
        <f t="shared" si="430"/>
        <v>10</v>
      </c>
      <c r="Y763" s="124">
        <f t="shared" si="430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1">IF(H763-H760=-1,3+H762)+IF(H763-H760=0,2+H762)+IF(H763-H760=1,1+H762)+IF(H763-H760=2,H762)+IF(H763-H760=3,IF(H762-1&gt;0,H762-1,0))+IF(H763-H760=4,IF(H762-2&gt;0,H762-2,0))</f>
        <v>0</v>
      </c>
      <c r="I764" s="127">
        <f t="shared" si="431"/>
        <v>0</v>
      </c>
      <c r="J764" s="127">
        <f t="shared" si="431"/>
        <v>0</v>
      </c>
      <c r="K764" s="127">
        <f t="shared" si="431"/>
        <v>0</v>
      </c>
      <c r="L764" s="127">
        <f t="shared" si="431"/>
        <v>0</v>
      </c>
      <c r="M764" s="127">
        <f t="shared" si="431"/>
        <v>0</v>
      </c>
      <c r="N764" s="127">
        <f t="shared" si="431"/>
        <v>0</v>
      </c>
      <c r="O764" s="128">
        <f t="shared" si="431"/>
        <v>0</v>
      </c>
      <c r="P764" s="129">
        <f>SUM(G764:O764)</f>
        <v>0</v>
      </c>
      <c r="Q764" s="130">
        <f t="shared" ref="Q764:Y764" si="432">IF(Q763-Q760=-1,3+Q762)+IF(Q763-Q760=0,2+Q762)+IF(Q763-Q760=1,1+Q762)+IF(Q763-Q760=2,Q762)+IF(Q763-Q760=3,IF(Q762-1&gt;0,Q762-1,0))+IF(Q763-Q760=4,IF(Q762-2&gt;0,Q762-2,0))</f>
        <v>0</v>
      </c>
      <c r="R764" s="131">
        <f t="shared" si="432"/>
        <v>0</v>
      </c>
      <c r="S764" s="131">
        <f t="shared" si="432"/>
        <v>0</v>
      </c>
      <c r="T764" s="131">
        <f t="shared" si="432"/>
        <v>0</v>
      </c>
      <c r="U764" s="131">
        <f t="shared" si="432"/>
        <v>0</v>
      </c>
      <c r="V764" s="131">
        <f t="shared" si="432"/>
        <v>0</v>
      </c>
      <c r="W764" s="131">
        <f t="shared" si="432"/>
        <v>0</v>
      </c>
      <c r="X764" s="131">
        <f t="shared" si="432"/>
        <v>0</v>
      </c>
      <c r="Y764" s="128">
        <f t="shared" si="432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3">IF(G763-G760=-2,4)+IF(G763-G760=-1,3)+IF(G763-G760=0,2)+IF(G763-G760=1,1)+IF(G763-G760&gt;2,0)</f>
        <v>0</v>
      </c>
      <c r="H765" s="134">
        <f t="shared" si="433"/>
        <v>0</v>
      </c>
      <c r="I765" s="134">
        <f t="shared" si="433"/>
        <v>0</v>
      </c>
      <c r="J765" s="134">
        <f t="shared" si="433"/>
        <v>0</v>
      </c>
      <c r="K765" s="134">
        <f t="shared" si="433"/>
        <v>0</v>
      </c>
      <c r="L765" s="134">
        <f t="shared" si="433"/>
        <v>0</v>
      </c>
      <c r="M765" s="134">
        <f t="shared" si="433"/>
        <v>0</v>
      </c>
      <c r="N765" s="134">
        <f t="shared" si="433"/>
        <v>0</v>
      </c>
      <c r="O765" s="135">
        <f t="shared" si="433"/>
        <v>0</v>
      </c>
      <c r="P765" s="136">
        <f>SUM(G765:O765)</f>
        <v>0</v>
      </c>
      <c r="Q765" s="135">
        <f t="shared" ref="Q765:Y765" si="434">IF(Q763-Q760=-2,4)+IF(Q763-Q760=-1,3)+IF(Q763-Q760=0,2)+IF(Q763-Q760=1,1)+IF(Q763-Q760&gt;2,0)</f>
        <v>0</v>
      </c>
      <c r="R765" s="135">
        <f t="shared" si="434"/>
        <v>0</v>
      </c>
      <c r="S765" s="135">
        <f t="shared" si="434"/>
        <v>0</v>
      </c>
      <c r="T765" s="135">
        <f t="shared" si="434"/>
        <v>0</v>
      </c>
      <c r="U765" s="135">
        <f t="shared" si="434"/>
        <v>0</v>
      </c>
      <c r="V765" s="135">
        <f t="shared" si="434"/>
        <v>0</v>
      </c>
      <c r="W765" s="135">
        <f t="shared" si="434"/>
        <v>0</v>
      </c>
      <c r="X765" s="135">
        <f t="shared" si="434"/>
        <v>0</v>
      </c>
      <c r="Y765" s="135">
        <f t="shared" si="434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5">H763-H760</f>
        <v>6</v>
      </c>
      <c r="I766" s="24">
        <f t="shared" si="435"/>
        <v>5</v>
      </c>
      <c r="J766" s="24">
        <f t="shared" si="435"/>
        <v>6</v>
      </c>
      <c r="K766" s="24">
        <f t="shared" si="435"/>
        <v>5</v>
      </c>
      <c r="L766" s="24">
        <f t="shared" si="435"/>
        <v>7</v>
      </c>
      <c r="M766" s="24">
        <f t="shared" si="435"/>
        <v>6</v>
      </c>
      <c r="N766" s="24">
        <f t="shared" si="435"/>
        <v>7</v>
      </c>
      <c r="O766" s="15">
        <f t="shared" si="435"/>
        <v>6</v>
      </c>
      <c r="P766" s="15"/>
      <c r="Q766" s="15">
        <f t="shared" ref="Q766:Y766" si="436">Q763-Q760</f>
        <v>6</v>
      </c>
      <c r="R766" s="15">
        <f t="shared" si="436"/>
        <v>6</v>
      </c>
      <c r="S766" s="15">
        <f t="shared" si="436"/>
        <v>5</v>
      </c>
      <c r="T766" s="15">
        <f t="shared" si="436"/>
        <v>6</v>
      </c>
      <c r="U766" s="15">
        <f t="shared" si="436"/>
        <v>5</v>
      </c>
      <c r="V766" s="15">
        <f t="shared" si="436"/>
        <v>7</v>
      </c>
      <c r="W766" s="15">
        <f t="shared" si="436"/>
        <v>6</v>
      </c>
      <c r="X766" s="15">
        <f t="shared" si="436"/>
        <v>7</v>
      </c>
      <c r="Y766" s="15">
        <f t="shared" si="436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C681-7A1C-4149-827C-334D6E46C833}">
  <sheetPr codeName="Feuil8"/>
  <dimension ref="B1:AR778"/>
  <sheetViews>
    <sheetView showGridLines="0" zoomScale="60" zoomScaleNormal="60" workbookViewId="0">
      <selection activeCell="G56" sqref="G56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121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45054</v>
      </c>
      <c r="E3" s="21"/>
      <c r="F3" s="189" t="s">
        <v>106</v>
      </c>
      <c r="G3" s="203">
        <v>139</v>
      </c>
      <c r="H3" s="205">
        <v>72.2</v>
      </c>
      <c r="I3" s="203"/>
      <c r="J3" s="205"/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135</v>
      </c>
      <c r="H4" s="187">
        <v>69.8</v>
      </c>
      <c r="I4" s="193"/>
      <c r="J4" s="187"/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/>
      <c r="H5" s="188"/>
      <c r="I5" s="204"/>
      <c r="J5" s="1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/>
      <c r="H6" s="187"/>
      <c r="I6" s="193"/>
      <c r="J6" s="18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3</v>
      </c>
      <c r="K9" s="36">
        <v>4</v>
      </c>
      <c r="L9" s="36">
        <v>4</v>
      </c>
      <c r="M9" s="36">
        <v>4</v>
      </c>
      <c r="N9" s="36">
        <v>3</v>
      </c>
      <c r="O9" s="37">
        <v>4</v>
      </c>
      <c r="P9" s="38">
        <f>SUM(G9:O9)</f>
        <v>35</v>
      </c>
      <c r="Q9" s="39">
        <v>5</v>
      </c>
      <c r="R9" s="36">
        <v>4</v>
      </c>
      <c r="S9" s="36">
        <v>5</v>
      </c>
      <c r="T9" s="36">
        <v>5</v>
      </c>
      <c r="U9" s="36">
        <v>3</v>
      </c>
      <c r="V9" s="36">
        <v>4</v>
      </c>
      <c r="W9" s="36">
        <v>4</v>
      </c>
      <c r="X9" s="36">
        <v>3</v>
      </c>
      <c r="Y9" s="37">
        <v>4</v>
      </c>
      <c r="Z9" s="40">
        <f>SUM(Q9:Y9)</f>
        <v>37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3</v>
      </c>
      <c r="H10" s="45">
        <v>7</v>
      </c>
      <c r="I10" s="45">
        <v>17</v>
      </c>
      <c r="J10" s="45">
        <v>13</v>
      </c>
      <c r="K10" s="45">
        <v>1</v>
      </c>
      <c r="L10" s="45">
        <v>11</v>
      </c>
      <c r="M10" s="45">
        <v>9</v>
      </c>
      <c r="N10" s="45">
        <v>15</v>
      </c>
      <c r="O10" s="46">
        <v>5</v>
      </c>
      <c r="P10" s="47"/>
      <c r="Q10" s="48">
        <v>6</v>
      </c>
      <c r="R10" s="45">
        <v>18</v>
      </c>
      <c r="S10" s="45">
        <v>4</v>
      </c>
      <c r="T10" s="45">
        <v>8</v>
      </c>
      <c r="U10" s="45">
        <v>14</v>
      </c>
      <c r="V10" s="45">
        <v>2</v>
      </c>
      <c r="W10" s="45">
        <v>10</v>
      </c>
      <c r="X10" s="45">
        <v>12</v>
      </c>
      <c r="Y10" s="46">
        <v>16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 t="s">
        <v>104</v>
      </c>
      <c r="D11" s="8" t="s">
        <v>103</v>
      </c>
      <c r="E11" s="51">
        <v>35.799999999999997</v>
      </c>
      <c r="F11" s="52"/>
      <c r="G11" s="53">
        <v>5</v>
      </c>
      <c r="H11" s="54">
        <v>6</v>
      </c>
      <c r="I11" s="54">
        <v>8</v>
      </c>
      <c r="J11" s="54">
        <v>10</v>
      </c>
      <c r="K11" s="54">
        <v>9</v>
      </c>
      <c r="L11" s="54">
        <v>8</v>
      </c>
      <c r="M11" s="54">
        <v>6</v>
      </c>
      <c r="N11" s="54">
        <v>4</v>
      </c>
      <c r="O11" s="55">
        <v>8</v>
      </c>
      <c r="P11" s="56">
        <f t="shared" ref="P11:P23" si="0">SUM(G11:O11)</f>
        <v>64</v>
      </c>
      <c r="Q11" s="57">
        <v>10</v>
      </c>
      <c r="R11" s="54">
        <v>7</v>
      </c>
      <c r="S11" s="54">
        <v>9</v>
      </c>
      <c r="T11" s="54">
        <v>9</v>
      </c>
      <c r="U11" s="54">
        <v>4</v>
      </c>
      <c r="V11" s="54">
        <v>10</v>
      </c>
      <c r="W11" s="54">
        <v>7</v>
      </c>
      <c r="X11" s="54">
        <v>4</v>
      </c>
      <c r="Y11" s="55">
        <v>7</v>
      </c>
      <c r="Z11" s="58">
        <f t="shared" ref="Z11:Z40" si="1">SUM(Q11:Y11)</f>
        <v>67</v>
      </c>
      <c r="AA11" s="59">
        <f t="shared" ref="AA11:AA40" si="2">SUM(P11+Z11)</f>
        <v>131</v>
      </c>
      <c r="AB11" s="199" t="s">
        <v>105</v>
      </c>
      <c r="AC11" s="200" t="s">
        <v>95</v>
      </c>
      <c r="AD11" s="2"/>
      <c r="AE11" s="60">
        <f>$AA$97</f>
        <v>23</v>
      </c>
      <c r="AF11" s="60">
        <f>RANK(AE11,AE$11:AE$40,0)+COUNTIF(AE11:$AE$11,AE11)-1</f>
        <v>12</v>
      </c>
      <c r="AG11" s="60">
        <f>RANK(AE11,AE$11:AE$40,0)</f>
        <v>12</v>
      </c>
      <c r="AH11" s="60">
        <f>IF(ISBLANK($C11),0,1)*INDEX('Allocation Points'!$B$3:$AG$32,AG11,COUNTIF(AG$11:AG$40,AG11)+2)</f>
        <v>3</v>
      </c>
      <c r="AI11" s="68"/>
      <c r="AJ11" s="60">
        <f>AA98</f>
        <v>4</v>
      </c>
      <c r="AK11" s="60">
        <f>RANK(AJ11,AJ$11:AJ$40,0)+COUNTIF(AJ11:$AJ$11,AJ11)-1</f>
        <v>13</v>
      </c>
      <c r="AL11" s="60">
        <f>RANK(AJ11,AJ$11:AJ$40,0)</f>
        <v>13</v>
      </c>
      <c r="AM11" s="60">
        <f>IF(ISBLANK($C11),0,1)*INDEX('Allocation Points'!$B$3:$AG$32,AL11,COUNTIF(AL$11:AL$40,AL11)+2)</f>
        <v>2</v>
      </c>
      <c r="AN11" s="68"/>
      <c r="AO11" s="60">
        <f>AA96</f>
        <v>131</v>
      </c>
      <c r="AP11" s="60">
        <f>RANK(AO11,AO$11:AO$40,1)+COUNTIF(AO11:$AO$11,AO11)-1</f>
        <v>13</v>
      </c>
      <c r="AQ11" s="60">
        <f>RANK(AO11,AO$11:AO$40,1)</f>
        <v>13</v>
      </c>
      <c r="AR11" s="60">
        <f>IF(ISBLANK($C11),0,1)*INDEX('Allocation Points'!$B$3:$AG$32,AQ11,COUNTIF(AQ$11:AQ$40,AQ11)+2)</f>
        <v>2</v>
      </c>
    </row>
    <row r="12" spans="2:44" x14ac:dyDescent="0.25">
      <c r="B12" s="61">
        <v>2</v>
      </c>
      <c r="C12" s="7" t="s">
        <v>116</v>
      </c>
      <c r="D12" s="9" t="s">
        <v>117</v>
      </c>
      <c r="E12" s="51">
        <v>20.100000000000001</v>
      </c>
      <c r="F12" s="52"/>
      <c r="G12" s="53">
        <v>5</v>
      </c>
      <c r="H12" s="54">
        <v>5</v>
      </c>
      <c r="I12" s="54">
        <v>5</v>
      </c>
      <c r="J12" s="54">
        <v>4</v>
      </c>
      <c r="K12" s="54">
        <v>7</v>
      </c>
      <c r="L12" s="54">
        <v>6</v>
      </c>
      <c r="M12" s="54">
        <v>5</v>
      </c>
      <c r="N12" s="54">
        <v>10</v>
      </c>
      <c r="O12" s="55">
        <v>7</v>
      </c>
      <c r="P12" s="56">
        <f t="shared" si="0"/>
        <v>54</v>
      </c>
      <c r="Q12" s="57">
        <v>10</v>
      </c>
      <c r="R12" s="54">
        <v>4</v>
      </c>
      <c r="S12" s="54">
        <v>6</v>
      </c>
      <c r="T12" s="54">
        <v>6</v>
      </c>
      <c r="U12" s="54">
        <v>4</v>
      </c>
      <c r="V12" s="54">
        <v>6</v>
      </c>
      <c r="W12" s="54">
        <v>6</v>
      </c>
      <c r="X12" s="54">
        <v>5</v>
      </c>
      <c r="Y12" s="55">
        <v>5</v>
      </c>
      <c r="Z12" s="62">
        <f t="shared" si="1"/>
        <v>52</v>
      </c>
      <c r="AA12" s="63">
        <f t="shared" si="2"/>
        <v>106</v>
      </c>
      <c r="AB12" s="201" t="s">
        <v>105</v>
      </c>
      <c r="AC12" s="202" t="s">
        <v>95</v>
      </c>
      <c r="AE12" s="64">
        <f>$AA$120</f>
        <v>30</v>
      </c>
      <c r="AF12" s="4">
        <f>RANK(AE12,AE$11:AE$40,0)+COUNTIF(AE$11:$AE12,AE12)-1</f>
        <v>8</v>
      </c>
      <c r="AG12" s="4">
        <f t="shared" ref="AG12:AG40" si="3">RANK(AE12,AE$11:AE$40,0)</f>
        <v>8</v>
      </c>
      <c r="AH12" s="4">
        <f>IF(ISBLANK($C12),0,1)*INDEX('Allocation Points'!$B$3:$AG$32,AG12,COUNTIF(AG$11:AG$40,AG12)+2)</f>
        <v>6</v>
      </c>
      <c r="AI12" s="68"/>
      <c r="AJ12" s="64">
        <f>AA121</f>
        <v>12</v>
      </c>
      <c r="AK12" s="4">
        <f>RANK(AJ12,AJ$11:AJ$40,0)+COUNTIF(AJ$11:$AJ12,AJ12)-1</f>
        <v>7</v>
      </c>
      <c r="AL12" s="4">
        <f t="shared" ref="AL12:AL40" si="4">RANK(AJ12,AJ$11:AJ$40,0)</f>
        <v>7</v>
      </c>
      <c r="AM12" s="4">
        <f>IF(ISBLANK($C12),0,1)*INDEX('Allocation Points'!$B$3:$AG$32,AL12,COUNTIF(AL$11:AL$40,AL12)+2)</f>
        <v>8</v>
      </c>
      <c r="AN12" s="68"/>
      <c r="AO12" s="64">
        <f>AA119</f>
        <v>106</v>
      </c>
      <c r="AP12" s="4">
        <f>RANK(AO12,AO$11:AO$40,1)+COUNTIF(AO$11:$AO12,AO12)-1</f>
        <v>8</v>
      </c>
      <c r="AQ12" s="4">
        <f t="shared" ref="AQ12:AQ40" si="5">RANK(AO12,AO$11:AO$40,1)</f>
        <v>8</v>
      </c>
      <c r="AR12" s="4">
        <f>IF(ISBLANK($C12),0,1)*INDEX('Allocation Points'!$B$3:$AG$32,AQ12,COUNTIF(AQ$11:AQ$40,AQ12)+2)</f>
        <v>7</v>
      </c>
    </row>
    <row r="13" spans="2:44" x14ac:dyDescent="0.25">
      <c r="B13" s="61">
        <v>3</v>
      </c>
      <c r="C13" s="7" t="s">
        <v>56</v>
      </c>
      <c r="D13" s="10" t="s">
        <v>57</v>
      </c>
      <c r="E13" s="51">
        <v>45.5</v>
      </c>
      <c r="F13" s="52"/>
      <c r="G13" s="53">
        <v>6</v>
      </c>
      <c r="H13" s="54">
        <v>8</v>
      </c>
      <c r="I13" s="54">
        <v>6</v>
      </c>
      <c r="J13" s="54">
        <v>5</v>
      </c>
      <c r="K13" s="54">
        <v>9</v>
      </c>
      <c r="L13" s="54">
        <v>4</v>
      </c>
      <c r="M13" s="54">
        <v>7</v>
      </c>
      <c r="N13" s="54">
        <v>5</v>
      </c>
      <c r="O13" s="55">
        <v>8</v>
      </c>
      <c r="P13" s="56">
        <f t="shared" si="0"/>
        <v>58</v>
      </c>
      <c r="Q13" s="57">
        <v>8</v>
      </c>
      <c r="R13" s="54">
        <v>5</v>
      </c>
      <c r="S13" s="54">
        <v>10</v>
      </c>
      <c r="T13" s="54">
        <v>10</v>
      </c>
      <c r="U13" s="54">
        <v>4</v>
      </c>
      <c r="V13" s="54">
        <v>10</v>
      </c>
      <c r="W13" s="54">
        <v>6</v>
      </c>
      <c r="X13" s="54">
        <v>7</v>
      </c>
      <c r="Y13" s="55">
        <v>8</v>
      </c>
      <c r="Z13" s="62">
        <f t="shared" si="1"/>
        <v>68</v>
      </c>
      <c r="AA13" s="63">
        <f t="shared" si="2"/>
        <v>126</v>
      </c>
      <c r="AB13" s="201" t="s">
        <v>105</v>
      </c>
      <c r="AC13" s="202" t="s">
        <v>95</v>
      </c>
      <c r="AD13" s="2"/>
      <c r="AE13" s="64">
        <f>$AA$143</f>
        <v>35</v>
      </c>
      <c r="AF13" s="4">
        <f>RANK(AE13,AE$11:AE$40,0)+COUNTIF(AE$11:$AE13,AE13)-1</f>
        <v>3</v>
      </c>
      <c r="AG13" s="4">
        <f t="shared" si="3"/>
        <v>3</v>
      </c>
      <c r="AH13" s="4">
        <f>IF(ISBLANK($C13),0,1)*INDEX('Allocation Points'!$B$3:$AG$32,AG13,COUNTIF(AG$11:AG$40,AG13)+2)</f>
        <v>20</v>
      </c>
      <c r="AI13" s="68"/>
      <c r="AJ13" s="64">
        <f>AA144</f>
        <v>5</v>
      </c>
      <c r="AK13" s="4">
        <f>RANK(AJ13,AJ$11:AJ$40,0)+COUNTIF(AJ$11:$AJ13,AJ13)-1</f>
        <v>11</v>
      </c>
      <c r="AL13" s="4">
        <f t="shared" si="4"/>
        <v>11</v>
      </c>
      <c r="AM13" s="4">
        <f>IF(ISBLANK($C13),0,1)*INDEX('Allocation Points'!$B$3:$AG$32,AL13,COUNTIF(AL$11:AL$40,AL13)+2)</f>
        <v>3</v>
      </c>
      <c r="AN13" s="68"/>
      <c r="AO13" s="64">
        <f>AA142</f>
        <v>126</v>
      </c>
      <c r="AP13" s="4">
        <f>RANK(AO13,AO$11:AO$40,1)+COUNTIF(AO$11:$AO13,AO13)-1</f>
        <v>12</v>
      </c>
      <c r="AQ13" s="4">
        <f t="shared" si="5"/>
        <v>12</v>
      </c>
      <c r="AR13" s="4">
        <f>IF(ISBLANK($C13),0,1)*INDEX('Allocation Points'!$B$3:$AG$32,AQ13,COUNTIF(AQ$11:AQ$40,AQ13)+2)</f>
        <v>3</v>
      </c>
    </row>
    <row r="14" spans="2:44" x14ac:dyDescent="0.25">
      <c r="B14" s="61">
        <v>4</v>
      </c>
      <c r="C14" s="11" t="s">
        <v>58</v>
      </c>
      <c r="D14" s="12" t="s">
        <v>59</v>
      </c>
      <c r="E14" s="51">
        <v>8.1</v>
      </c>
      <c r="F14" s="52"/>
      <c r="G14" s="53">
        <v>4</v>
      </c>
      <c r="H14" s="54">
        <v>5</v>
      </c>
      <c r="I14" s="54">
        <v>5</v>
      </c>
      <c r="J14" s="54">
        <v>5</v>
      </c>
      <c r="K14" s="54">
        <v>5</v>
      </c>
      <c r="L14" s="54">
        <v>5</v>
      </c>
      <c r="M14" s="54">
        <v>5</v>
      </c>
      <c r="N14" s="54">
        <v>3</v>
      </c>
      <c r="O14" s="55">
        <v>5</v>
      </c>
      <c r="P14" s="56">
        <f t="shared" si="0"/>
        <v>42</v>
      </c>
      <c r="Q14" s="57">
        <v>6</v>
      </c>
      <c r="R14" s="54">
        <v>4</v>
      </c>
      <c r="S14" s="54">
        <v>4</v>
      </c>
      <c r="T14" s="54">
        <v>6</v>
      </c>
      <c r="U14" s="54">
        <v>4</v>
      </c>
      <c r="V14" s="54">
        <v>5</v>
      </c>
      <c r="W14" s="54">
        <v>4</v>
      </c>
      <c r="X14" s="54">
        <v>4</v>
      </c>
      <c r="Y14" s="55">
        <v>6</v>
      </c>
      <c r="Z14" s="62">
        <f t="shared" si="1"/>
        <v>43</v>
      </c>
      <c r="AA14" s="63">
        <f t="shared" si="2"/>
        <v>85</v>
      </c>
      <c r="AB14" s="201" t="s">
        <v>115</v>
      </c>
      <c r="AC14" s="202" t="s">
        <v>95</v>
      </c>
      <c r="AE14" s="64">
        <f>$AA$166</f>
        <v>33</v>
      </c>
      <c r="AF14" s="4">
        <f>RANK(AE14,AE$11:AE$40,0)+COUNTIF(AE$11:$AE14,AE14)-1</f>
        <v>4</v>
      </c>
      <c r="AG14" s="4">
        <f t="shared" si="3"/>
        <v>4</v>
      </c>
      <c r="AH14" s="4">
        <f>IF(ISBLANK($C14),0,1)*INDEX('Allocation Points'!$B$3:$AG$32,AG14,COUNTIF(AG$11:AG$40,AG14)+2)</f>
        <v>15</v>
      </c>
      <c r="AI14" s="68"/>
      <c r="AJ14" s="64">
        <f>AA167</f>
        <v>23</v>
      </c>
      <c r="AK14" s="4">
        <f>RANK(AJ14,AJ$11:AJ$40,0)+COUNTIF(AJ$11:$AJ14,AJ14)-1</f>
        <v>1</v>
      </c>
      <c r="AL14" s="4">
        <f t="shared" si="4"/>
        <v>1</v>
      </c>
      <c r="AM14" s="4">
        <f>IF(ISBLANK($C14),0,1)*INDEX('Allocation Points'!$B$3:$AG$32,AL14,COUNTIF(AL$11:AL$40,AL14)+2)</f>
        <v>30</v>
      </c>
      <c r="AN14" s="68"/>
      <c r="AO14" s="64">
        <f>AA165</f>
        <v>85</v>
      </c>
      <c r="AP14" s="4">
        <f>RANK(AO14,AO$11:AO$40,1)+COUNTIF(AO$11:$AO14,AO14)-1</f>
        <v>1</v>
      </c>
      <c r="AQ14" s="4">
        <f t="shared" si="5"/>
        <v>1</v>
      </c>
      <c r="AR14" s="4">
        <f>IF(ISBLANK($C14),0,1)*INDEX('Allocation Points'!$B$3:$AG$32,AQ14,COUNTIF(AQ$11:AQ$40,AQ14)+2)</f>
        <v>30</v>
      </c>
    </row>
    <row r="15" spans="2:44" x14ac:dyDescent="0.25">
      <c r="B15" s="61">
        <v>5</v>
      </c>
      <c r="C15" s="65" t="s">
        <v>102</v>
      </c>
      <c r="D15" s="9" t="s">
        <v>90</v>
      </c>
      <c r="E15" s="51">
        <v>24</v>
      </c>
      <c r="F15" s="52"/>
      <c r="G15" s="53">
        <v>6</v>
      </c>
      <c r="H15" s="54">
        <v>5</v>
      </c>
      <c r="I15" s="54">
        <v>6</v>
      </c>
      <c r="J15" s="54">
        <v>4</v>
      </c>
      <c r="K15" s="54">
        <v>8</v>
      </c>
      <c r="L15" s="54">
        <v>8</v>
      </c>
      <c r="M15" s="54">
        <v>9</v>
      </c>
      <c r="N15" s="54">
        <v>4</v>
      </c>
      <c r="O15" s="55">
        <v>7</v>
      </c>
      <c r="P15" s="56">
        <f t="shared" si="0"/>
        <v>57</v>
      </c>
      <c r="Q15" s="57">
        <v>6</v>
      </c>
      <c r="R15" s="54">
        <v>4</v>
      </c>
      <c r="S15" s="54">
        <v>7</v>
      </c>
      <c r="T15" s="54">
        <v>9</v>
      </c>
      <c r="U15" s="54">
        <v>3</v>
      </c>
      <c r="V15" s="54">
        <v>6</v>
      </c>
      <c r="W15" s="54">
        <v>6</v>
      </c>
      <c r="X15" s="54">
        <v>4</v>
      </c>
      <c r="Y15" s="55">
        <v>7</v>
      </c>
      <c r="Z15" s="62">
        <f t="shared" si="1"/>
        <v>52</v>
      </c>
      <c r="AA15" s="63">
        <f t="shared" si="2"/>
        <v>109</v>
      </c>
      <c r="AB15" s="201" t="s">
        <v>105</v>
      </c>
      <c r="AC15" s="202" t="s">
        <v>95</v>
      </c>
      <c r="AD15" s="2"/>
      <c r="AE15" s="64">
        <f>$AA$189</f>
        <v>28</v>
      </c>
      <c r="AF15" s="4">
        <f>RANK(AE15,AE$11:AE$40,0)+COUNTIF(AE$11:$AE15,AE15)-1</f>
        <v>10</v>
      </c>
      <c r="AG15" s="4">
        <f t="shared" si="3"/>
        <v>10</v>
      </c>
      <c r="AH15" s="4">
        <f>IF(ISBLANK($C15),0,1)*INDEX('Allocation Points'!$B$3:$AG$32,AG15,COUNTIF(AG$11:AG$40,AG15)+2)</f>
        <v>4</v>
      </c>
      <c r="AI15" s="68"/>
      <c r="AJ15" s="64">
        <f>AA190</f>
        <v>10</v>
      </c>
      <c r="AK15" s="4">
        <f>RANK(AJ15,AJ$11:AJ$40,0)+COUNTIF(AJ$11:$AJ15,AJ15)-1</f>
        <v>9</v>
      </c>
      <c r="AL15" s="4">
        <f t="shared" si="4"/>
        <v>9</v>
      </c>
      <c r="AM15" s="4">
        <f>IF(ISBLANK($C15),0,1)*INDEX('Allocation Points'!$B$3:$AG$32,AL15,COUNTIF(AL$11:AL$40,AL15)+2)</f>
        <v>6</v>
      </c>
      <c r="AN15" s="68"/>
      <c r="AO15" s="64">
        <f>AA188</f>
        <v>109</v>
      </c>
      <c r="AP15" s="4">
        <f>RANK(AO15,AO$11:AO$40,1)+COUNTIF(AO$11:$AO15,AO15)-1</f>
        <v>10</v>
      </c>
      <c r="AQ15" s="4">
        <f t="shared" si="5"/>
        <v>10</v>
      </c>
      <c r="AR15" s="4">
        <f>IF(ISBLANK($C15),0,1)*INDEX('Allocation Points'!$B$3:$AG$32,AQ15,COUNTIF(AQ$11:AQ$40,AQ15)+2)</f>
        <v>5</v>
      </c>
    </row>
    <row r="16" spans="2:44" x14ac:dyDescent="0.25">
      <c r="B16" s="61">
        <v>6</v>
      </c>
      <c r="C16" s="7" t="s">
        <v>60</v>
      </c>
      <c r="D16" s="9" t="s">
        <v>61</v>
      </c>
      <c r="E16" s="51">
        <v>8.6</v>
      </c>
      <c r="F16" s="52"/>
      <c r="G16" s="53">
        <v>6</v>
      </c>
      <c r="H16" s="54">
        <v>4</v>
      </c>
      <c r="I16" s="54">
        <v>7</v>
      </c>
      <c r="J16" s="54">
        <v>4</v>
      </c>
      <c r="K16" s="54">
        <v>4</v>
      </c>
      <c r="L16" s="54">
        <v>6</v>
      </c>
      <c r="M16" s="54">
        <v>4</v>
      </c>
      <c r="N16" s="54">
        <v>4</v>
      </c>
      <c r="O16" s="55">
        <v>5</v>
      </c>
      <c r="P16" s="56">
        <f t="shared" si="0"/>
        <v>44</v>
      </c>
      <c r="Q16" s="57">
        <v>5</v>
      </c>
      <c r="R16" s="54">
        <v>4</v>
      </c>
      <c r="S16" s="54">
        <v>5</v>
      </c>
      <c r="T16" s="54">
        <v>5</v>
      </c>
      <c r="U16" s="54">
        <v>4</v>
      </c>
      <c r="V16" s="54">
        <v>5</v>
      </c>
      <c r="W16" s="54">
        <v>7</v>
      </c>
      <c r="X16" s="54">
        <v>4</v>
      </c>
      <c r="Y16" s="55">
        <v>6</v>
      </c>
      <c r="Z16" s="62">
        <f t="shared" si="1"/>
        <v>45</v>
      </c>
      <c r="AA16" s="63">
        <f t="shared" si="2"/>
        <v>89</v>
      </c>
      <c r="AB16" s="201" t="s">
        <v>115</v>
      </c>
      <c r="AC16" s="202" t="s">
        <v>95</v>
      </c>
      <c r="AE16" s="64">
        <f>$AA$212</f>
        <v>30</v>
      </c>
      <c r="AF16" s="4">
        <f>RANK(AE16,AE$11:AE$40,0)+COUNTIF(AE$11:$AE16,AE16)-1</f>
        <v>9</v>
      </c>
      <c r="AG16" s="4">
        <f t="shared" si="3"/>
        <v>8</v>
      </c>
      <c r="AH16" s="4">
        <f>IF(ISBLANK($C16),0,1)*INDEX('Allocation Points'!$B$3:$AG$32,AG16,COUNTIF(AG$11:AG$40,AG16)+2)</f>
        <v>6</v>
      </c>
      <c r="AI16" s="68"/>
      <c r="AJ16" s="64">
        <f>AA213</f>
        <v>20</v>
      </c>
      <c r="AK16" s="4">
        <f>RANK(AJ16,AJ$11:AJ$40,0)+COUNTIF(AJ$11:$AJ16,AJ16)-1</f>
        <v>2</v>
      </c>
      <c r="AL16" s="4">
        <f t="shared" si="4"/>
        <v>2</v>
      </c>
      <c r="AM16" s="4">
        <f>IF(ISBLANK($C16),0,1)*INDEX('Allocation Points'!$B$3:$AG$32,AL16,COUNTIF(AL$11:AL$40,AL16)+2)</f>
        <v>25</v>
      </c>
      <c r="AN16" s="68"/>
      <c r="AO16" s="64">
        <f>AA211</f>
        <v>89</v>
      </c>
      <c r="AP16" s="4">
        <f>RANK(AO16,AO$11:AO$40,1)+COUNTIF(AO$11:$AO16,AO16)-1</f>
        <v>2</v>
      </c>
      <c r="AQ16" s="4">
        <f t="shared" si="5"/>
        <v>2</v>
      </c>
      <c r="AR16" s="4">
        <f>IF(ISBLANK($C16),0,1)*INDEX('Allocation Points'!$B$3:$AG$32,AQ16,COUNTIF(AQ$11:AQ$40,AQ16)+2)</f>
        <v>25</v>
      </c>
    </row>
    <row r="17" spans="2:44" x14ac:dyDescent="0.25">
      <c r="B17" s="61">
        <v>7</v>
      </c>
      <c r="C17" s="7" t="s">
        <v>64</v>
      </c>
      <c r="D17" s="9" t="s">
        <v>65</v>
      </c>
      <c r="E17" s="51">
        <v>17.2</v>
      </c>
      <c r="F17" s="52"/>
      <c r="G17" s="53">
        <v>5</v>
      </c>
      <c r="H17" s="54">
        <v>7</v>
      </c>
      <c r="I17" s="54">
        <v>6</v>
      </c>
      <c r="J17" s="54">
        <v>3</v>
      </c>
      <c r="K17" s="54">
        <v>5</v>
      </c>
      <c r="L17" s="54">
        <v>5</v>
      </c>
      <c r="M17" s="54">
        <v>5</v>
      </c>
      <c r="N17" s="54">
        <v>5</v>
      </c>
      <c r="O17" s="55">
        <v>7</v>
      </c>
      <c r="P17" s="56">
        <f t="shared" si="0"/>
        <v>48</v>
      </c>
      <c r="Q17" s="57">
        <v>6</v>
      </c>
      <c r="R17" s="54">
        <v>5</v>
      </c>
      <c r="S17" s="54">
        <v>6</v>
      </c>
      <c r="T17" s="54">
        <v>8</v>
      </c>
      <c r="U17" s="54">
        <v>5</v>
      </c>
      <c r="V17" s="54">
        <v>6</v>
      </c>
      <c r="W17" s="54">
        <v>5</v>
      </c>
      <c r="X17" s="54">
        <v>4</v>
      </c>
      <c r="Y17" s="55">
        <v>5</v>
      </c>
      <c r="Z17" s="62">
        <f t="shared" si="1"/>
        <v>50</v>
      </c>
      <c r="AA17" s="63">
        <f t="shared" si="2"/>
        <v>98</v>
      </c>
      <c r="AB17" s="201" t="s">
        <v>105</v>
      </c>
      <c r="AC17" s="202" t="s">
        <v>95</v>
      </c>
      <c r="AD17" s="2"/>
      <c r="AE17" s="64">
        <f>$AA$235</f>
        <v>28</v>
      </c>
      <c r="AF17" s="4">
        <f>RANK(AE17,AE$11:AE$40,0)+COUNTIF(AE$11:$AE17,AE17)-1</f>
        <v>11</v>
      </c>
      <c r="AG17" s="4">
        <f t="shared" si="3"/>
        <v>10</v>
      </c>
      <c r="AH17" s="4">
        <f>IF(ISBLANK($C17),0,1)*INDEX('Allocation Points'!$B$3:$AG$32,AG17,COUNTIF(AG$11:AG$40,AG17)+2)</f>
        <v>4</v>
      </c>
      <c r="AI17" s="68"/>
      <c r="AJ17" s="64">
        <f>AA236</f>
        <v>13</v>
      </c>
      <c r="AK17" s="4">
        <f>RANK(AJ17,AJ$11:AJ$40,0)+COUNTIF(AJ$11:$AJ17,AJ17)-1</f>
        <v>5</v>
      </c>
      <c r="AL17" s="4">
        <f t="shared" si="4"/>
        <v>5</v>
      </c>
      <c r="AM17" s="4">
        <f>IF(ISBLANK($C17),0,1)*INDEX('Allocation Points'!$B$3:$AG$32,AL17,COUNTIF(AL$11:AL$40,AL17)+2)</f>
        <v>9</v>
      </c>
      <c r="AN17" s="68"/>
      <c r="AO17" s="64">
        <f>AA234</f>
        <v>98</v>
      </c>
      <c r="AP17" s="4">
        <f>RANK(AO17,AO$11:AO$40,1)+COUNTIF(AO$11:$AO17,AO17)-1</f>
        <v>5</v>
      </c>
      <c r="AQ17" s="4">
        <f t="shared" si="5"/>
        <v>5</v>
      </c>
      <c r="AR17" s="4">
        <f>IF(ISBLANK($C17),0,1)*INDEX('Allocation Points'!$B$3:$AG$32,AQ17,COUNTIF(AQ$11:AQ$40,AQ17)+2)</f>
        <v>10</v>
      </c>
    </row>
    <row r="18" spans="2:44" x14ac:dyDescent="0.25">
      <c r="B18" s="61">
        <v>8</v>
      </c>
      <c r="C18" s="7" t="s">
        <v>66</v>
      </c>
      <c r="D18" s="12" t="s">
        <v>67</v>
      </c>
      <c r="E18" s="51">
        <v>24.1</v>
      </c>
      <c r="F18" s="52"/>
      <c r="G18" s="53">
        <v>5</v>
      </c>
      <c r="H18" s="54">
        <v>6</v>
      </c>
      <c r="I18" s="54">
        <v>8</v>
      </c>
      <c r="J18" s="54">
        <v>3</v>
      </c>
      <c r="K18" s="54">
        <v>7</v>
      </c>
      <c r="L18" s="54">
        <v>6</v>
      </c>
      <c r="M18" s="54">
        <v>6</v>
      </c>
      <c r="N18" s="54">
        <v>4</v>
      </c>
      <c r="O18" s="55">
        <v>6</v>
      </c>
      <c r="P18" s="56">
        <f t="shared" si="0"/>
        <v>51</v>
      </c>
      <c r="Q18" s="57">
        <v>8</v>
      </c>
      <c r="R18" s="54">
        <v>5</v>
      </c>
      <c r="S18" s="54">
        <v>6</v>
      </c>
      <c r="T18" s="54">
        <v>8</v>
      </c>
      <c r="U18" s="54">
        <v>4</v>
      </c>
      <c r="V18" s="54">
        <v>5</v>
      </c>
      <c r="W18" s="54">
        <v>6</v>
      </c>
      <c r="X18" s="54">
        <v>5</v>
      </c>
      <c r="Y18" s="55">
        <v>5</v>
      </c>
      <c r="Z18" s="62">
        <f t="shared" si="1"/>
        <v>52</v>
      </c>
      <c r="AA18" s="63">
        <f t="shared" si="2"/>
        <v>103</v>
      </c>
      <c r="AB18" s="201" t="s">
        <v>105</v>
      </c>
      <c r="AC18" s="202" t="s">
        <v>95</v>
      </c>
      <c r="AE18" s="64">
        <f>$AA$258</f>
        <v>32</v>
      </c>
      <c r="AF18" s="4">
        <f>RANK(AE18,AE$11:AE$40,0)+COUNTIF(AE$11:$AE18,AE18)-1</f>
        <v>5</v>
      </c>
      <c r="AG18" s="4">
        <f t="shared" si="3"/>
        <v>5</v>
      </c>
      <c r="AH18" s="4">
        <f>IF(ISBLANK($C18),0,1)*INDEX('Allocation Points'!$B$3:$AG$32,AG18,COUNTIF(AG$11:AG$40,AG18)+2)</f>
        <v>9</v>
      </c>
      <c r="AI18" s="68"/>
      <c r="AJ18" s="64">
        <f>AA259</f>
        <v>9</v>
      </c>
      <c r="AK18" s="4">
        <f>RANK(AJ18,AJ$11:AJ$40,0)+COUNTIF(AJ$11:$AJ18,AJ18)-1</f>
        <v>10</v>
      </c>
      <c r="AL18" s="4">
        <f t="shared" si="4"/>
        <v>10</v>
      </c>
      <c r="AM18" s="4">
        <f>IF(ISBLANK($C18),0,1)*INDEX('Allocation Points'!$B$3:$AG$32,AL18,COUNTIF(AL$11:AL$40,AL18)+2)</f>
        <v>5</v>
      </c>
      <c r="AN18" s="68"/>
      <c r="AO18" s="64">
        <f>AA257</f>
        <v>103</v>
      </c>
      <c r="AP18" s="4">
        <f>RANK(AO18,AO$11:AO$40,1)+COUNTIF(AO$11:$AO18,AO18)-1</f>
        <v>6</v>
      </c>
      <c r="AQ18" s="4">
        <f t="shared" si="5"/>
        <v>6</v>
      </c>
      <c r="AR18" s="4">
        <f>IF(ISBLANK($C18),0,1)*INDEX('Allocation Points'!$B$3:$AG$32,AQ18,COUNTIF(AQ$11:AQ$40,AQ18)+2)</f>
        <v>9</v>
      </c>
    </row>
    <row r="19" spans="2:44" x14ac:dyDescent="0.25">
      <c r="B19" s="61">
        <v>9</v>
      </c>
      <c r="C19" s="7" t="s">
        <v>92</v>
      </c>
      <c r="D19" s="10" t="s">
        <v>93</v>
      </c>
      <c r="E19" s="51">
        <v>23.8</v>
      </c>
      <c r="F19" s="52"/>
      <c r="G19" s="53">
        <v>5</v>
      </c>
      <c r="H19" s="54">
        <v>7</v>
      </c>
      <c r="I19" s="54">
        <v>8</v>
      </c>
      <c r="J19" s="54">
        <v>4</v>
      </c>
      <c r="K19" s="54">
        <v>5</v>
      </c>
      <c r="L19" s="54">
        <v>5</v>
      </c>
      <c r="M19" s="54">
        <v>10</v>
      </c>
      <c r="N19" s="54">
        <v>4</v>
      </c>
      <c r="O19" s="55">
        <v>6</v>
      </c>
      <c r="P19" s="56">
        <f t="shared" si="0"/>
        <v>54</v>
      </c>
      <c r="Q19" s="57">
        <v>8</v>
      </c>
      <c r="R19" s="54">
        <v>5</v>
      </c>
      <c r="S19" s="54">
        <v>7</v>
      </c>
      <c r="T19" s="54">
        <v>7</v>
      </c>
      <c r="U19" s="54">
        <v>3</v>
      </c>
      <c r="V19" s="54">
        <v>5</v>
      </c>
      <c r="W19" s="54">
        <v>5</v>
      </c>
      <c r="X19" s="54">
        <v>6</v>
      </c>
      <c r="Y19" s="55">
        <v>5</v>
      </c>
      <c r="Z19" s="62">
        <f t="shared" si="1"/>
        <v>51</v>
      </c>
      <c r="AA19" s="63">
        <f t="shared" si="2"/>
        <v>105</v>
      </c>
      <c r="AB19" s="201" t="s">
        <v>105</v>
      </c>
      <c r="AC19" s="202" t="s">
        <v>95</v>
      </c>
      <c r="AE19" s="64">
        <f>$AA$281</f>
        <v>32</v>
      </c>
      <c r="AF19" s="4">
        <f>RANK(AE19,AE$11:AE$40,0)+COUNTIF(AE$11:$AE19,AE19)-1</f>
        <v>6</v>
      </c>
      <c r="AG19" s="4">
        <f t="shared" si="3"/>
        <v>5</v>
      </c>
      <c r="AH19" s="4">
        <f>IF(ISBLANK($C19),0,1)*INDEX('Allocation Points'!$B$3:$AG$32,AG19,COUNTIF(AG$11:AG$40,AG19)+2)</f>
        <v>9</v>
      </c>
      <c r="AI19" s="68"/>
      <c r="AJ19" s="64">
        <f>AA282</f>
        <v>11</v>
      </c>
      <c r="AK19" s="4">
        <f>RANK(AJ19,AJ$11:AJ$40,0)+COUNTIF(AJ$11:$AJ19,AJ19)-1</f>
        <v>8</v>
      </c>
      <c r="AL19" s="4">
        <f t="shared" si="4"/>
        <v>8</v>
      </c>
      <c r="AM19" s="4">
        <f>IF(ISBLANK($C19),0,1)*INDEX('Allocation Points'!$B$3:$AG$32,AL19,COUNTIF(AL$11:AL$40,AL19)+2)</f>
        <v>7</v>
      </c>
      <c r="AN19" s="68"/>
      <c r="AO19" s="64">
        <f>AA280</f>
        <v>105</v>
      </c>
      <c r="AP19" s="4">
        <f>RANK(AO19,AO$11:AO$40,1)+COUNTIF(AO$11:$AO19,AO19)-1</f>
        <v>7</v>
      </c>
      <c r="AQ19" s="4">
        <f t="shared" si="5"/>
        <v>7</v>
      </c>
      <c r="AR19" s="4">
        <f>IF(ISBLANK($C19),0,1)*INDEX('Allocation Points'!$B$3:$AG$32,AQ19,COUNTIF(AQ$11:AQ$40,AQ19)+2)</f>
        <v>8</v>
      </c>
    </row>
    <row r="20" spans="2:44" x14ac:dyDescent="0.25">
      <c r="B20" s="61">
        <v>10</v>
      </c>
      <c r="C20" s="11" t="s">
        <v>98</v>
      </c>
      <c r="D20" s="9" t="s">
        <v>97</v>
      </c>
      <c r="E20" s="51">
        <v>54</v>
      </c>
      <c r="F20" s="52"/>
      <c r="G20" s="53">
        <v>5</v>
      </c>
      <c r="H20" s="54">
        <v>10</v>
      </c>
      <c r="I20" s="54">
        <v>8</v>
      </c>
      <c r="J20" s="54">
        <v>5</v>
      </c>
      <c r="K20" s="54">
        <v>5</v>
      </c>
      <c r="L20" s="54">
        <v>9</v>
      </c>
      <c r="M20" s="54">
        <v>7</v>
      </c>
      <c r="N20" s="54">
        <v>5</v>
      </c>
      <c r="O20" s="55">
        <v>9</v>
      </c>
      <c r="P20" s="56">
        <f t="shared" si="0"/>
        <v>63</v>
      </c>
      <c r="Q20" s="57">
        <v>9</v>
      </c>
      <c r="R20" s="54">
        <v>5</v>
      </c>
      <c r="S20" s="54">
        <v>8</v>
      </c>
      <c r="T20" s="54">
        <v>8</v>
      </c>
      <c r="U20" s="54">
        <v>5</v>
      </c>
      <c r="V20" s="54">
        <v>5</v>
      </c>
      <c r="W20" s="54">
        <v>10</v>
      </c>
      <c r="X20" s="54">
        <v>4</v>
      </c>
      <c r="Y20" s="55">
        <v>8</v>
      </c>
      <c r="Z20" s="62">
        <f t="shared" si="1"/>
        <v>62</v>
      </c>
      <c r="AA20" s="63">
        <f t="shared" si="2"/>
        <v>125</v>
      </c>
      <c r="AB20" s="201" t="s">
        <v>105</v>
      </c>
      <c r="AC20" s="202" t="s">
        <v>95</v>
      </c>
      <c r="AD20" s="2"/>
      <c r="AE20" s="64">
        <f>$AA$304</f>
        <v>45</v>
      </c>
      <c r="AF20" s="4">
        <f>RANK(AE20,AE$11:AE$40,0)+COUNTIF(AE$11:$AE20,AE20)-1</f>
        <v>1</v>
      </c>
      <c r="AG20" s="4">
        <f t="shared" si="3"/>
        <v>1</v>
      </c>
      <c r="AH20" s="4">
        <f>IF(ISBLANK($C20),0,1)*INDEX('Allocation Points'!$B$3:$AG$32,AG20,COUNTIF(AG$11:AG$40,AG20)+2)</f>
        <v>30</v>
      </c>
      <c r="AI20" s="68"/>
      <c r="AJ20" s="64">
        <f>AA305</f>
        <v>5</v>
      </c>
      <c r="AK20" s="4">
        <f>RANK(AJ20,AJ$11:AJ$40,0)+COUNTIF(AJ$11:$AJ20,AJ20)-1</f>
        <v>12</v>
      </c>
      <c r="AL20" s="4">
        <f t="shared" si="4"/>
        <v>11</v>
      </c>
      <c r="AM20" s="4">
        <f>IF(ISBLANK($C20),0,1)*INDEX('Allocation Points'!$B$3:$AG$32,AL20,COUNTIF(AL$11:AL$40,AL20)+2)</f>
        <v>3</v>
      </c>
      <c r="AN20" s="68"/>
      <c r="AO20" s="64">
        <f>AA303</f>
        <v>125</v>
      </c>
      <c r="AP20" s="4">
        <f>RANK(AO20,AO$11:AO$40,1)+COUNTIF(AO$11:$AO20,AO20)-1</f>
        <v>11</v>
      </c>
      <c r="AQ20" s="4">
        <f t="shared" si="5"/>
        <v>11</v>
      </c>
      <c r="AR20" s="4">
        <f>IF(ISBLANK($C20),0,1)*INDEX('Allocation Points'!$B$3:$AG$32,AQ20,COUNTIF(AQ$11:AQ$40,AQ20)+2)</f>
        <v>4</v>
      </c>
    </row>
    <row r="21" spans="2:44" x14ac:dyDescent="0.25">
      <c r="B21" s="61">
        <v>11</v>
      </c>
      <c r="C21" s="66" t="s">
        <v>74</v>
      </c>
      <c r="D21" s="10" t="s">
        <v>59</v>
      </c>
      <c r="E21" s="51">
        <v>14.8</v>
      </c>
      <c r="F21" s="52"/>
      <c r="G21" s="53">
        <v>5</v>
      </c>
      <c r="H21" s="54">
        <v>4</v>
      </c>
      <c r="I21" s="54">
        <v>6</v>
      </c>
      <c r="J21" s="54">
        <v>2</v>
      </c>
      <c r="K21" s="54">
        <v>5</v>
      </c>
      <c r="L21" s="54">
        <v>7</v>
      </c>
      <c r="M21" s="54">
        <v>5</v>
      </c>
      <c r="N21" s="54">
        <v>4</v>
      </c>
      <c r="O21" s="55">
        <v>7</v>
      </c>
      <c r="P21" s="56">
        <f t="shared" si="0"/>
        <v>45</v>
      </c>
      <c r="Q21" s="57">
        <v>6</v>
      </c>
      <c r="R21" s="54">
        <v>7</v>
      </c>
      <c r="S21" s="54">
        <v>6</v>
      </c>
      <c r="T21" s="54">
        <v>7</v>
      </c>
      <c r="U21" s="54">
        <v>5</v>
      </c>
      <c r="V21" s="54">
        <v>5</v>
      </c>
      <c r="W21" s="54">
        <v>4</v>
      </c>
      <c r="X21" s="54">
        <v>3</v>
      </c>
      <c r="Y21" s="55">
        <v>5</v>
      </c>
      <c r="Z21" s="62">
        <f t="shared" si="1"/>
        <v>48</v>
      </c>
      <c r="AA21" s="63">
        <f t="shared" si="2"/>
        <v>93</v>
      </c>
      <c r="AB21" s="201" t="s">
        <v>105</v>
      </c>
      <c r="AC21" s="202" t="s">
        <v>95</v>
      </c>
      <c r="AE21" s="64">
        <f>$AA$327</f>
        <v>31</v>
      </c>
      <c r="AF21" s="4">
        <f>RANK(AE21,AE$11:AE$40,0)+COUNTIF(AE$11:$AE21,AE21)-1</f>
        <v>7</v>
      </c>
      <c r="AG21" s="4">
        <f t="shared" si="3"/>
        <v>7</v>
      </c>
      <c r="AH21" s="4">
        <f>IF(ISBLANK($C21),0,1)*INDEX('Allocation Points'!$B$3:$AG$32,AG21,COUNTIF(AG$11:AG$40,AG21)+2)</f>
        <v>8</v>
      </c>
      <c r="AI21" s="68"/>
      <c r="AJ21" s="64">
        <f>AA328</f>
        <v>18</v>
      </c>
      <c r="AK21" s="4">
        <f>RANK(AJ21,AJ$11:AJ$40,0)+COUNTIF(AJ$11:$AJ21,AJ21)-1</f>
        <v>4</v>
      </c>
      <c r="AL21" s="4">
        <f t="shared" si="4"/>
        <v>4</v>
      </c>
      <c r="AM21" s="4">
        <f>IF(ISBLANK($C21),0,1)*INDEX('Allocation Points'!$B$3:$AG$32,AL21,COUNTIF(AL$11:AL$40,AL21)+2)</f>
        <v>15</v>
      </c>
      <c r="AN21" s="68"/>
      <c r="AO21" s="64">
        <f>AA326</f>
        <v>93</v>
      </c>
      <c r="AP21" s="4">
        <f>RANK(AO21,AO$11:AO$40,1)+COUNTIF(AO$11:$AO21,AO21)-1</f>
        <v>4</v>
      </c>
      <c r="AQ21" s="4">
        <f t="shared" si="5"/>
        <v>4</v>
      </c>
      <c r="AR21" s="4">
        <f>IF(ISBLANK($C21),0,1)*INDEX('Allocation Points'!$B$3:$AG$32,AQ21,COUNTIF(AQ$11:AQ$40,AQ21)+2)</f>
        <v>15</v>
      </c>
    </row>
    <row r="22" spans="2:44" x14ac:dyDescent="0.25">
      <c r="B22" s="61">
        <v>12</v>
      </c>
      <c r="C22" s="65" t="s">
        <v>75</v>
      </c>
      <c r="D22" s="12" t="s">
        <v>76</v>
      </c>
      <c r="E22" s="51">
        <v>17.899999999999999</v>
      </c>
      <c r="F22" s="52"/>
      <c r="G22" s="53">
        <v>5</v>
      </c>
      <c r="H22" s="54">
        <v>6</v>
      </c>
      <c r="I22" s="54">
        <v>5</v>
      </c>
      <c r="J22" s="54">
        <v>3</v>
      </c>
      <c r="K22" s="54">
        <v>5</v>
      </c>
      <c r="L22" s="54">
        <v>5</v>
      </c>
      <c r="M22" s="54">
        <v>5</v>
      </c>
      <c r="N22" s="54">
        <v>5</v>
      </c>
      <c r="O22" s="55">
        <v>5</v>
      </c>
      <c r="P22" s="56">
        <f t="shared" si="0"/>
        <v>44</v>
      </c>
      <c r="Q22" s="57">
        <v>5</v>
      </c>
      <c r="R22" s="54">
        <v>4</v>
      </c>
      <c r="S22" s="54">
        <v>5</v>
      </c>
      <c r="T22" s="54">
        <v>6</v>
      </c>
      <c r="U22" s="54">
        <v>5</v>
      </c>
      <c r="V22" s="54">
        <v>5</v>
      </c>
      <c r="W22" s="54">
        <v>7</v>
      </c>
      <c r="X22" s="54">
        <v>4</v>
      </c>
      <c r="Y22" s="55">
        <v>5</v>
      </c>
      <c r="Z22" s="62">
        <f t="shared" si="1"/>
        <v>46</v>
      </c>
      <c r="AA22" s="63">
        <f t="shared" si="2"/>
        <v>90</v>
      </c>
      <c r="AB22" s="201" t="s">
        <v>105</v>
      </c>
      <c r="AC22" s="202" t="s">
        <v>95</v>
      </c>
      <c r="AD22" s="2"/>
      <c r="AE22" s="64">
        <f>$AA$350</f>
        <v>37</v>
      </c>
      <c r="AF22" s="4">
        <f>RANK(AE22,AE$11:AE$40,0)+COUNTIF(AE$11:$AE22,AE22)-1</f>
        <v>2</v>
      </c>
      <c r="AG22" s="4">
        <f t="shared" si="3"/>
        <v>2</v>
      </c>
      <c r="AH22" s="4">
        <f>IF(ISBLANK($C22),0,1)*INDEX('Allocation Points'!$B$3:$AG$32,AG22,COUNTIF(AG$11:AG$40,AG22)+2)</f>
        <v>25</v>
      </c>
      <c r="AI22" s="68"/>
      <c r="AJ22" s="64">
        <f>AA351</f>
        <v>19</v>
      </c>
      <c r="AK22" s="4">
        <f>RANK(AJ22,AJ$11:AJ$40,0)+COUNTIF(AJ$11:$AJ22,AJ22)-1</f>
        <v>3</v>
      </c>
      <c r="AL22" s="4">
        <f t="shared" si="4"/>
        <v>3</v>
      </c>
      <c r="AM22" s="4">
        <f>IF(ISBLANK($C22),0,1)*INDEX('Allocation Points'!$B$3:$AG$32,AL22,COUNTIF(AL$11:AL$40,AL22)+2)</f>
        <v>20</v>
      </c>
      <c r="AN22" s="68"/>
      <c r="AO22" s="64">
        <f>AA349</f>
        <v>90</v>
      </c>
      <c r="AP22" s="4">
        <f>RANK(AO22,AO$11:AO$40,1)+COUNTIF(AO$11:$AO22,AO22)-1</f>
        <v>3</v>
      </c>
      <c r="AQ22" s="4">
        <f t="shared" si="5"/>
        <v>3</v>
      </c>
      <c r="AR22" s="4">
        <f>IF(ISBLANK($C22),0,1)*INDEX('Allocation Points'!$B$3:$AG$32,AQ22,COUNTIF(AQ$11:AQ$40,AQ22)+2)</f>
        <v>20</v>
      </c>
    </row>
    <row r="23" spans="2:44" x14ac:dyDescent="0.25">
      <c r="B23" s="67">
        <v>13</v>
      </c>
      <c r="C23" s="7" t="s">
        <v>75</v>
      </c>
      <c r="D23" s="10" t="s">
        <v>118</v>
      </c>
      <c r="E23" s="51">
        <v>8</v>
      </c>
      <c r="F23" s="52"/>
      <c r="G23" s="53">
        <v>6</v>
      </c>
      <c r="H23" s="54">
        <v>7</v>
      </c>
      <c r="I23" s="54">
        <v>6</v>
      </c>
      <c r="J23" s="54">
        <v>3</v>
      </c>
      <c r="K23" s="54">
        <v>5</v>
      </c>
      <c r="L23" s="54">
        <v>10</v>
      </c>
      <c r="M23" s="54">
        <v>6</v>
      </c>
      <c r="N23" s="54">
        <v>5</v>
      </c>
      <c r="O23" s="55">
        <v>5</v>
      </c>
      <c r="P23" s="56">
        <f t="shared" si="0"/>
        <v>53</v>
      </c>
      <c r="Q23" s="57">
        <v>5</v>
      </c>
      <c r="R23" s="54">
        <v>7</v>
      </c>
      <c r="S23" s="54">
        <v>5</v>
      </c>
      <c r="T23" s="54">
        <v>6</v>
      </c>
      <c r="U23" s="54">
        <v>10</v>
      </c>
      <c r="V23" s="54">
        <v>7</v>
      </c>
      <c r="W23" s="54">
        <v>6</v>
      </c>
      <c r="X23" s="54">
        <v>4</v>
      </c>
      <c r="Y23" s="55">
        <v>4</v>
      </c>
      <c r="Z23" s="62">
        <f t="shared" si="1"/>
        <v>54</v>
      </c>
      <c r="AA23" s="63">
        <f t="shared" si="2"/>
        <v>107</v>
      </c>
      <c r="AB23" s="201" t="s">
        <v>115</v>
      </c>
      <c r="AC23" s="202" t="s">
        <v>95</v>
      </c>
      <c r="AE23" s="64">
        <f>$AA$373</f>
        <v>18</v>
      </c>
      <c r="AF23" s="64">
        <f>RANK(AE23,AE$11:AE$40,0)+COUNTIF(AE$11:$AE23,AE23)-1</f>
        <v>13</v>
      </c>
      <c r="AG23" s="64">
        <f t="shared" si="3"/>
        <v>13</v>
      </c>
      <c r="AH23" s="64">
        <f>IF(ISBLANK($C23),0,1)*INDEX('Allocation Points'!$B$3:$AG$32,AG23,COUNTIF(AG$11:AG$40,AG23)+2)</f>
        <v>2</v>
      </c>
      <c r="AI23" s="68"/>
      <c r="AJ23" s="64">
        <f>AA374</f>
        <v>13</v>
      </c>
      <c r="AK23" s="4">
        <f>RANK(AJ23,AJ$11:AJ$40,0)+COUNTIF(AJ$11:$AJ23,AJ23)-1</f>
        <v>6</v>
      </c>
      <c r="AL23" s="64">
        <f t="shared" si="4"/>
        <v>5</v>
      </c>
      <c r="AM23" s="64">
        <f>IF(ISBLANK($C23),0,1)*INDEX('Allocation Points'!$B$3:$AG$32,AL23,COUNTIF(AL$11:AL$40,AL23)+2)</f>
        <v>9</v>
      </c>
      <c r="AN23" s="68"/>
      <c r="AO23" s="64">
        <f>AA372</f>
        <v>107</v>
      </c>
      <c r="AP23" s="4">
        <f>RANK(AO23,AO$11:AO$40,1)+COUNTIF(AO$11:$AO23,AO23)-1</f>
        <v>9</v>
      </c>
      <c r="AQ23" s="64">
        <f t="shared" si="5"/>
        <v>9</v>
      </c>
      <c r="AR23" s="64">
        <f>IF(ISBLANK($C23),0,1)*INDEX('Allocation Points'!$B$3:$AG$32,AQ23,COUNTIF(AQ$11:AQ$40,AQ23)+2)</f>
        <v>6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ref="P24:P29" si="6">SUM(G24:O24)</f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14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14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14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6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14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14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14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6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14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14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14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6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14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14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14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6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14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14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14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6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14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14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14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7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14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14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14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7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14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14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14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7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14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14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14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7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14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14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14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7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14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14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14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7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14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14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14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7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14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14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14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7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14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14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14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7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14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14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14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7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14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14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14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7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14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14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14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 t="str">
        <f t="shared" ref="C50:C79" si="8">INDEX($C$11:$AP$40,MATCH(B50,$AF$11:$AF$40,0),1)</f>
        <v>MORVAN</v>
      </c>
      <c r="D50" s="93" t="str">
        <f t="shared" ref="D50:D79" si="9">INDEX($C$11:$AP$40,MATCH(B50,$AF$11:$AF$40,0),2)</f>
        <v>Gilles</v>
      </c>
      <c r="E50" s="177">
        <f t="shared" ref="E50:E79" si="10">INDEX($C$11:$AP$40,MATCH(B50,$AF$11:$AF$40,0),29)</f>
        <v>45</v>
      </c>
      <c r="I50" s="92">
        <v>1</v>
      </c>
      <c r="J50" s="231" t="str">
        <f t="shared" ref="J50:J79" si="11">INDEX($C$11:$AP$40,MATCH(I50,$AK$11:$AK$40,0),1)</f>
        <v>DIOT</v>
      </c>
      <c r="K50" s="232"/>
      <c r="L50" s="232"/>
      <c r="M50" s="233"/>
      <c r="N50" s="231" t="str">
        <f t="shared" ref="N50:N79" si="12">INDEX($C$11:$AP$40,MATCH(I50,$AK$11:$AK$40,0),2)</f>
        <v>Alexandre</v>
      </c>
      <c r="O50" s="232"/>
      <c r="P50" s="233"/>
      <c r="Q50" s="177">
        <f t="shared" ref="Q50:Q79" si="13">INDEX($C$11:$AP$40,MATCH(I50,$AK$11:$AK$40,0),34)</f>
        <v>23</v>
      </c>
      <c r="T50" s="1"/>
      <c r="U50" s="92">
        <v>1</v>
      </c>
      <c r="V50" s="231" t="str">
        <f t="shared" ref="V50:V79" si="14">INDEX($C$11:$AP$40,MATCH(U50,$AP$11:$AP$40,0),1)</f>
        <v>DIOT</v>
      </c>
      <c r="W50" s="232"/>
      <c r="X50" s="232"/>
      <c r="Y50" s="233"/>
      <c r="Z50" s="231" t="str">
        <f t="shared" ref="Z50:Z79" si="15">INDEX($C$11:$AP$40,MATCH(U50,$AP$11:$AP$40,0),2)</f>
        <v>Alexandre</v>
      </c>
      <c r="AA50" s="233"/>
      <c r="AB50" s="177">
        <f t="shared" ref="AB50:AB79" si="16">INDEX($C$11:$AP$40,MATCH(U50,$AP$11:$AP$40,0),39)</f>
        <v>85</v>
      </c>
      <c r="AC50" s="198"/>
      <c r="AD50" s="198"/>
    </row>
    <row r="51" spans="2:30" x14ac:dyDescent="0.25">
      <c r="B51" s="92">
        <v>2</v>
      </c>
      <c r="C51" s="93" t="str">
        <f t="shared" si="8"/>
        <v>ZIAR</v>
      </c>
      <c r="D51" s="4" t="str">
        <f t="shared" si="9"/>
        <v>Yacine</v>
      </c>
      <c r="E51" s="178">
        <f t="shared" si="10"/>
        <v>37</v>
      </c>
      <c r="I51" s="92">
        <v>2</v>
      </c>
      <c r="J51" s="234" t="str">
        <f t="shared" si="11"/>
        <v>HERRAULT</v>
      </c>
      <c r="K51" s="235"/>
      <c r="L51" s="235"/>
      <c r="M51" s="236"/>
      <c r="N51" s="234" t="str">
        <f t="shared" si="12"/>
        <v>Sébastien</v>
      </c>
      <c r="O51" s="235"/>
      <c r="P51" s="236"/>
      <c r="Q51" s="177">
        <f t="shared" si="13"/>
        <v>20</v>
      </c>
      <c r="T51" s="1"/>
      <c r="U51" s="92">
        <v>2</v>
      </c>
      <c r="V51" s="234" t="str">
        <f t="shared" si="14"/>
        <v>HERRAULT</v>
      </c>
      <c r="W51" s="235"/>
      <c r="X51" s="235"/>
      <c r="Y51" s="236"/>
      <c r="Z51" s="234" t="str">
        <f t="shared" si="15"/>
        <v>Sébastien</v>
      </c>
      <c r="AA51" s="236"/>
      <c r="AB51" s="178">
        <f t="shared" si="16"/>
        <v>89</v>
      </c>
      <c r="AC51" s="198"/>
      <c r="AD51" s="198"/>
    </row>
    <row r="52" spans="2:30" x14ac:dyDescent="0.25">
      <c r="B52" s="92">
        <v>3</v>
      </c>
      <c r="C52" s="4" t="str">
        <f t="shared" si="8"/>
        <v>DELOUCHE</v>
      </c>
      <c r="D52" s="4" t="str">
        <f t="shared" si="9"/>
        <v>Yannick</v>
      </c>
      <c r="E52" s="178">
        <f t="shared" si="10"/>
        <v>35</v>
      </c>
      <c r="I52" s="92">
        <v>3</v>
      </c>
      <c r="J52" s="234" t="str">
        <f t="shared" si="11"/>
        <v>ZIAR</v>
      </c>
      <c r="K52" s="235"/>
      <c r="L52" s="235"/>
      <c r="M52" s="236"/>
      <c r="N52" s="234" t="str">
        <f t="shared" si="12"/>
        <v>Yacine</v>
      </c>
      <c r="O52" s="235"/>
      <c r="P52" s="236"/>
      <c r="Q52" s="177">
        <f t="shared" si="13"/>
        <v>19</v>
      </c>
      <c r="T52" s="1"/>
      <c r="U52" s="92">
        <v>3</v>
      </c>
      <c r="V52" s="234" t="str">
        <f t="shared" si="14"/>
        <v>ZIAR</v>
      </c>
      <c r="W52" s="235"/>
      <c r="X52" s="235"/>
      <c r="Y52" s="236"/>
      <c r="Z52" s="234" t="str">
        <f t="shared" si="15"/>
        <v>Yacine</v>
      </c>
      <c r="AA52" s="236"/>
      <c r="AB52" s="178">
        <f t="shared" si="16"/>
        <v>90</v>
      </c>
      <c r="AC52" s="198"/>
      <c r="AD52" s="198"/>
    </row>
    <row r="53" spans="2:30" x14ac:dyDescent="0.25">
      <c r="B53" s="92">
        <v>4</v>
      </c>
      <c r="C53" s="4" t="str">
        <f t="shared" si="8"/>
        <v>DIOT</v>
      </c>
      <c r="D53" s="4" t="str">
        <f t="shared" si="9"/>
        <v>Alexandre</v>
      </c>
      <c r="E53" s="178">
        <f t="shared" si="10"/>
        <v>33</v>
      </c>
      <c r="I53" s="92">
        <v>4</v>
      </c>
      <c r="J53" s="234" t="str">
        <f t="shared" si="11"/>
        <v>VERRIER</v>
      </c>
      <c r="K53" s="235"/>
      <c r="L53" s="235"/>
      <c r="M53" s="236"/>
      <c r="N53" s="234" t="str">
        <f t="shared" si="12"/>
        <v>Alexandre</v>
      </c>
      <c r="O53" s="235"/>
      <c r="P53" s="236"/>
      <c r="Q53" s="177">
        <f t="shared" si="13"/>
        <v>18</v>
      </c>
      <c r="T53" s="1"/>
      <c r="U53" s="92">
        <v>4</v>
      </c>
      <c r="V53" s="234" t="str">
        <f t="shared" si="14"/>
        <v>VERRIER</v>
      </c>
      <c r="W53" s="235"/>
      <c r="X53" s="235"/>
      <c r="Y53" s="236"/>
      <c r="Z53" s="234" t="str">
        <f t="shared" si="15"/>
        <v>Alexandre</v>
      </c>
      <c r="AA53" s="236"/>
      <c r="AB53" s="178">
        <f t="shared" si="16"/>
        <v>93</v>
      </c>
      <c r="AC53" s="198"/>
      <c r="AD53" s="198"/>
    </row>
    <row r="54" spans="2:30" x14ac:dyDescent="0.25">
      <c r="B54" s="92">
        <v>5</v>
      </c>
      <c r="C54" s="4" t="str">
        <f t="shared" si="8"/>
        <v>LEVEQUE</v>
      </c>
      <c r="D54" s="4" t="str">
        <f t="shared" si="9"/>
        <v>Claude</v>
      </c>
      <c r="E54" s="178">
        <f t="shared" si="10"/>
        <v>32</v>
      </c>
      <c r="I54" s="92">
        <v>5</v>
      </c>
      <c r="J54" s="234" t="str">
        <f t="shared" si="11"/>
        <v>JACQUEMIN</v>
      </c>
      <c r="K54" s="235"/>
      <c r="L54" s="235"/>
      <c r="M54" s="236"/>
      <c r="N54" s="234" t="str">
        <f t="shared" si="12"/>
        <v>Franck</v>
      </c>
      <c r="O54" s="235"/>
      <c r="P54" s="236"/>
      <c r="Q54" s="177">
        <f t="shared" si="13"/>
        <v>13</v>
      </c>
      <c r="T54" s="1"/>
      <c r="U54" s="92">
        <v>5</v>
      </c>
      <c r="V54" s="234" t="str">
        <f t="shared" si="14"/>
        <v>JACQUEMIN</v>
      </c>
      <c r="W54" s="235"/>
      <c r="X54" s="235"/>
      <c r="Y54" s="236"/>
      <c r="Z54" s="234" t="str">
        <f t="shared" si="15"/>
        <v>Franck</v>
      </c>
      <c r="AA54" s="236"/>
      <c r="AB54" s="178">
        <f t="shared" si="16"/>
        <v>98</v>
      </c>
      <c r="AC54" s="198"/>
      <c r="AD54" s="198"/>
    </row>
    <row r="55" spans="2:30" x14ac:dyDescent="0.25">
      <c r="B55" s="92">
        <v>6</v>
      </c>
      <c r="C55" s="4" t="str">
        <f t="shared" si="8"/>
        <v>MAITRE</v>
      </c>
      <c r="D55" s="4" t="str">
        <f t="shared" si="9"/>
        <v>Benoît</v>
      </c>
      <c r="E55" s="178">
        <f t="shared" si="10"/>
        <v>32</v>
      </c>
      <c r="I55" s="92">
        <v>6</v>
      </c>
      <c r="J55" s="234" t="str">
        <f t="shared" si="11"/>
        <v>ZIAR</v>
      </c>
      <c r="K55" s="235"/>
      <c r="L55" s="235"/>
      <c r="M55" s="236"/>
      <c r="N55" s="234" t="str">
        <f t="shared" si="12"/>
        <v>Bastien</v>
      </c>
      <c r="O55" s="235"/>
      <c r="P55" s="236"/>
      <c r="Q55" s="177">
        <f t="shared" si="13"/>
        <v>13</v>
      </c>
      <c r="T55" s="1"/>
      <c r="U55" s="92">
        <v>6</v>
      </c>
      <c r="V55" s="234" t="str">
        <f t="shared" si="14"/>
        <v>LEVEQUE</v>
      </c>
      <c r="W55" s="235"/>
      <c r="X55" s="235"/>
      <c r="Y55" s="236"/>
      <c r="Z55" s="234" t="str">
        <f t="shared" si="15"/>
        <v>Claude</v>
      </c>
      <c r="AA55" s="236"/>
      <c r="AB55" s="178">
        <f t="shared" si="16"/>
        <v>103</v>
      </c>
      <c r="AC55" s="198"/>
      <c r="AD55" s="198"/>
    </row>
    <row r="56" spans="2:30" x14ac:dyDescent="0.25">
      <c r="B56" s="92">
        <v>7</v>
      </c>
      <c r="C56" s="4" t="str">
        <f t="shared" si="8"/>
        <v>VERRIER</v>
      </c>
      <c r="D56" s="4" t="str">
        <f t="shared" si="9"/>
        <v>Alexandre</v>
      </c>
      <c r="E56" s="178">
        <f t="shared" si="10"/>
        <v>31</v>
      </c>
      <c r="I56" s="92">
        <v>7</v>
      </c>
      <c r="J56" s="234" t="str">
        <f t="shared" si="11"/>
        <v>PAUL</v>
      </c>
      <c r="K56" s="235"/>
      <c r="L56" s="235"/>
      <c r="M56" s="236"/>
      <c r="N56" s="234" t="str">
        <f t="shared" si="12"/>
        <v>David</v>
      </c>
      <c r="O56" s="235"/>
      <c r="P56" s="236"/>
      <c r="Q56" s="177">
        <f t="shared" si="13"/>
        <v>12</v>
      </c>
      <c r="T56" s="1"/>
      <c r="U56" s="92">
        <v>7</v>
      </c>
      <c r="V56" s="234" t="str">
        <f t="shared" si="14"/>
        <v>MAITRE</v>
      </c>
      <c r="W56" s="235"/>
      <c r="X56" s="235"/>
      <c r="Y56" s="236"/>
      <c r="Z56" s="234" t="str">
        <f t="shared" si="15"/>
        <v>Benoît</v>
      </c>
      <c r="AA56" s="236"/>
      <c r="AB56" s="178">
        <f t="shared" si="16"/>
        <v>105</v>
      </c>
      <c r="AC56" s="198"/>
      <c r="AD56" s="198"/>
    </row>
    <row r="57" spans="2:30" x14ac:dyDescent="0.25">
      <c r="B57" s="92">
        <v>8</v>
      </c>
      <c r="C57" s="4" t="str">
        <f t="shared" si="8"/>
        <v>PAUL</v>
      </c>
      <c r="D57" s="4" t="str">
        <f t="shared" si="9"/>
        <v>David</v>
      </c>
      <c r="E57" s="178">
        <f t="shared" si="10"/>
        <v>30</v>
      </c>
      <c r="I57" s="92">
        <v>8</v>
      </c>
      <c r="J57" s="234" t="str">
        <f t="shared" si="11"/>
        <v>MAITRE</v>
      </c>
      <c r="K57" s="235"/>
      <c r="L57" s="235"/>
      <c r="M57" s="236"/>
      <c r="N57" s="234" t="str">
        <f t="shared" si="12"/>
        <v>Benoît</v>
      </c>
      <c r="O57" s="235"/>
      <c r="P57" s="236"/>
      <c r="Q57" s="177">
        <f t="shared" si="13"/>
        <v>11</v>
      </c>
      <c r="T57" s="1"/>
      <c r="U57" s="92">
        <v>8</v>
      </c>
      <c r="V57" s="234" t="str">
        <f t="shared" si="14"/>
        <v>PAUL</v>
      </c>
      <c r="W57" s="235"/>
      <c r="X57" s="235"/>
      <c r="Y57" s="236"/>
      <c r="Z57" s="234" t="str">
        <f t="shared" si="15"/>
        <v>David</v>
      </c>
      <c r="AA57" s="236"/>
      <c r="AB57" s="178">
        <f t="shared" si="16"/>
        <v>106</v>
      </c>
      <c r="AC57" s="198"/>
      <c r="AD57" s="198"/>
    </row>
    <row r="58" spans="2:30" x14ac:dyDescent="0.25">
      <c r="B58" s="92">
        <v>9</v>
      </c>
      <c r="C58" s="4" t="str">
        <f t="shared" si="8"/>
        <v>HERRAULT</v>
      </c>
      <c r="D58" s="4" t="str">
        <f t="shared" si="9"/>
        <v>Sébastien</v>
      </c>
      <c r="E58" s="178">
        <f t="shared" si="10"/>
        <v>30</v>
      </c>
      <c r="I58" s="92">
        <v>9</v>
      </c>
      <c r="J58" s="234" t="str">
        <f t="shared" si="11"/>
        <v>FARE-PIORUNSKI</v>
      </c>
      <c r="K58" s="235"/>
      <c r="L58" s="235"/>
      <c r="M58" s="236"/>
      <c r="N58" s="234" t="str">
        <f t="shared" si="12"/>
        <v>Loïc</v>
      </c>
      <c r="O58" s="235"/>
      <c r="P58" s="236"/>
      <c r="Q58" s="177">
        <f t="shared" si="13"/>
        <v>10</v>
      </c>
      <c r="T58" s="1"/>
      <c r="U58" s="92">
        <v>9</v>
      </c>
      <c r="V58" s="234" t="str">
        <f t="shared" si="14"/>
        <v>ZIAR</v>
      </c>
      <c r="W58" s="235"/>
      <c r="X58" s="235"/>
      <c r="Y58" s="236"/>
      <c r="Z58" s="234" t="str">
        <f t="shared" si="15"/>
        <v>Bastien</v>
      </c>
      <c r="AA58" s="236"/>
      <c r="AB58" s="178">
        <f t="shared" si="16"/>
        <v>107</v>
      </c>
      <c r="AC58" s="198"/>
      <c r="AD58" s="198"/>
    </row>
    <row r="59" spans="2:30" x14ac:dyDescent="0.25">
      <c r="B59" s="92">
        <v>10</v>
      </c>
      <c r="C59" s="4" t="str">
        <f t="shared" si="8"/>
        <v>FARE-PIORUNSKI</v>
      </c>
      <c r="D59" s="4" t="str">
        <f t="shared" si="9"/>
        <v>Loïc</v>
      </c>
      <c r="E59" s="178">
        <f t="shared" si="10"/>
        <v>28</v>
      </c>
      <c r="I59" s="92">
        <v>10</v>
      </c>
      <c r="J59" s="234" t="str">
        <f t="shared" si="11"/>
        <v>LEVEQUE</v>
      </c>
      <c r="K59" s="235"/>
      <c r="L59" s="235"/>
      <c r="M59" s="236"/>
      <c r="N59" s="234" t="str">
        <f t="shared" si="12"/>
        <v>Claude</v>
      </c>
      <c r="O59" s="235"/>
      <c r="P59" s="236"/>
      <c r="Q59" s="177">
        <f t="shared" si="13"/>
        <v>9</v>
      </c>
      <c r="T59" s="1"/>
      <c r="U59" s="92">
        <v>10</v>
      </c>
      <c r="V59" s="234" t="str">
        <f t="shared" si="14"/>
        <v>FARE-PIORUNSKI</v>
      </c>
      <c r="W59" s="235"/>
      <c r="X59" s="235"/>
      <c r="Y59" s="236"/>
      <c r="Z59" s="234" t="str">
        <f t="shared" si="15"/>
        <v>Loïc</v>
      </c>
      <c r="AA59" s="236"/>
      <c r="AB59" s="178">
        <f t="shared" si="16"/>
        <v>109</v>
      </c>
      <c r="AC59" s="198"/>
      <c r="AD59" s="198"/>
    </row>
    <row r="60" spans="2:30" x14ac:dyDescent="0.25">
      <c r="B60" s="92">
        <v>11</v>
      </c>
      <c r="C60" s="4" t="str">
        <f t="shared" si="8"/>
        <v>JACQUEMIN</v>
      </c>
      <c r="D60" s="4" t="str">
        <f t="shared" si="9"/>
        <v>Franck</v>
      </c>
      <c r="E60" s="178">
        <f t="shared" si="10"/>
        <v>28</v>
      </c>
      <c r="I60" s="92">
        <v>11</v>
      </c>
      <c r="J60" s="234" t="str">
        <f t="shared" si="11"/>
        <v>DELOUCHE</v>
      </c>
      <c r="K60" s="235"/>
      <c r="L60" s="235"/>
      <c r="M60" s="236"/>
      <c r="N60" s="234" t="str">
        <f t="shared" si="12"/>
        <v>Yannick</v>
      </c>
      <c r="O60" s="235"/>
      <c r="P60" s="236"/>
      <c r="Q60" s="177">
        <f t="shared" si="13"/>
        <v>5</v>
      </c>
      <c r="T60" s="1"/>
      <c r="U60" s="92">
        <v>11</v>
      </c>
      <c r="V60" s="234" t="str">
        <f t="shared" si="14"/>
        <v>MORVAN</v>
      </c>
      <c r="W60" s="235"/>
      <c r="X60" s="235"/>
      <c r="Y60" s="236"/>
      <c r="Z60" s="234" t="str">
        <f t="shared" si="15"/>
        <v>Gilles</v>
      </c>
      <c r="AA60" s="236"/>
      <c r="AB60" s="178">
        <f t="shared" si="16"/>
        <v>125</v>
      </c>
      <c r="AC60" s="198"/>
      <c r="AD60" s="198"/>
    </row>
    <row r="61" spans="2:30" x14ac:dyDescent="0.25">
      <c r="B61" s="92">
        <v>12</v>
      </c>
      <c r="C61" s="4" t="str">
        <f t="shared" si="8"/>
        <v>BRISSE</v>
      </c>
      <c r="D61" s="4" t="str">
        <f t="shared" si="9"/>
        <v>Jean-Pierre</v>
      </c>
      <c r="E61" s="178">
        <f t="shared" si="10"/>
        <v>23</v>
      </c>
      <c r="I61" s="92">
        <v>12</v>
      </c>
      <c r="J61" s="234" t="str">
        <f t="shared" si="11"/>
        <v>MORVAN</v>
      </c>
      <c r="K61" s="235"/>
      <c r="L61" s="235"/>
      <c r="M61" s="236"/>
      <c r="N61" s="234" t="str">
        <f t="shared" si="12"/>
        <v>Gilles</v>
      </c>
      <c r="O61" s="235"/>
      <c r="P61" s="236"/>
      <c r="Q61" s="177">
        <f t="shared" si="13"/>
        <v>5</v>
      </c>
      <c r="T61" s="1"/>
      <c r="U61" s="92">
        <v>12</v>
      </c>
      <c r="V61" s="234" t="str">
        <f t="shared" si="14"/>
        <v>DELOUCHE</v>
      </c>
      <c r="W61" s="235"/>
      <c r="X61" s="235"/>
      <c r="Y61" s="236"/>
      <c r="Z61" s="234" t="str">
        <f t="shared" si="15"/>
        <v>Yannick</v>
      </c>
      <c r="AA61" s="236"/>
      <c r="AB61" s="178">
        <f t="shared" si="16"/>
        <v>126</v>
      </c>
      <c r="AC61" s="198"/>
      <c r="AD61" s="198"/>
    </row>
    <row r="62" spans="2:30" x14ac:dyDescent="0.25">
      <c r="B62" s="92">
        <v>13</v>
      </c>
      <c r="C62" s="4" t="str">
        <f t="shared" si="8"/>
        <v>ZIAR</v>
      </c>
      <c r="D62" s="4" t="str">
        <f t="shared" si="9"/>
        <v>Bastien</v>
      </c>
      <c r="E62" s="178">
        <f t="shared" si="10"/>
        <v>18</v>
      </c>
      <c r="I62" s="92">
        <v>13</v>
      </c>
      <c r="J62" s="234" t="str">
        <f t="shared" si="11"/>
        <v>BRISSE</v>
      </c>
      <c r="K62" s="235"/>
      <c r="L62" s="235"/>
      <c r="M62" s="236"/>
      <c r="N62" s="234" t="str">
        <f t="shared" si="12"/>
        <v>Jean-Pierre</v>
      </c>
      <c r="O62" s="235"/>
      <c r="P62" s="236"/>
      <c r="Q62" s="177">
        <f t="shared" si="13"/>
        <v>4</v>
      </c>
      <c r="T62" s="1"/>
      <c r="U62" s="92">
        <v>13</v>
      </c>
      <c r="V62" s="234" t="str">
        <f t="shared" si="14"/>
        <v>BRISSE</v>
      </c>
      <c r="W62" s="235"/>
      <c r="X62" s="235"/>
      <c r="Y62" s="236"/>
      <c r="Z62" s="234" t="str">
        <f t="shared" si="15"/>
        <v>Jean-Pierre</v>
      </c>
      <c r="AA62" s="236"/>
      <c r="AB62" s="178">
        <f t="shared" si="16"/>
        <v>131</v>
      </c>
      <c r="AC62" s="198"/>
      <c r="AD62" s="198"/>
    </row>
    <row r="63" spans="2:30" x14ac:dyDescent="0.25">
      <c r="B63" s="92">
        <v>14</v>
      </c>
      <c r="C63" s="4">
        <f t="shared" si="8"/>
        <v>0</v>
      </c>
      <c r="D63" s="4">
        <f t="shared" si="9"/>
        <v>0</v>
      </c>
      <c r="E63" s="178">
        <f t="shared" si="10"/>
        <v>0</v>
      </c>
      <c r="I63" s="92">
        <v>14</v>
      </c>
      <c r="J63" s="234">
        <f t="shared" si="11"/>
        <v>0</v>
      </c>
      <c r="K63" s="235"/>
      <c r="L63" s="235"/>
      <c r="M63" s="236"/>
      <c r="N63" s="234">
        <f t="shared" si="12"/>
        <v>0</v>
      </c>
      <c r="O63" s="235"/>
      <c r="P63" s="236"/>
      <c r="Q63" s="177">
        <f t="shared" si="13"/>
        <v>0</v>
      </c>
      <c r="T63" s="1"/>
      <c r="U63" s="92">
        <v>14</v>
      </c>
      <c r="V63" s="234">
        <f t="shared" si="14"/>
        <v>0</v>
      </c>
      <c r="W63" s="235"/>
      <c r="X63" s="235"/>
      <c r="Y63" s="236"/>
      <c r="Z63" s="234">
        <f t="shared" si="15"/>
        <v>0</v>
      </c>
      <c r="AA63" s="236"/>
      <c r="AB63" s="178">
        <f t="shared" si="16"/>
        <v>180</v>
      </c>
      <c r="AC63" s="198"/>
      <c r="AD63" s="198"/>
    </row>
    <row r="64" spans="2:30" x14ac:dyDescent="0.25">
      <c r="B64" s="92">
        <v>15</v>
      </c>
      <c r="C64" s="4">
        <f t="shared" si="8"/>
        <v>0</v>
      </c>
      <c r="D64" s="4">
        <f t="shared" si="9"/>
        <v>0</v>
      </c>
      <c r="E64" s="178">
        <f t="shared" si="10"/>
        <v>0</v>
      </c>
      <c r="I64" s="92">
        <v>15</v>
      </c>
      <c r="J64" s="234">
        <f t="shared" si="11"/>
        <v>0</v>
      </c>
      <c r="K64" s="235"/>
      <c r="L64" s="235"/>
      <c r="M64" s="236"/>
      <c r="N64" s="234">
        <f t="shared" si="12"/>
        <v>0</v>
      </c>
      <c r="O64" s="235"/>
      <c r="P64" s="236"/>
      <c r="Q64" s="177">
        <f t="shared" si="13"/>
        <v>0</v>
      </c>
      <c r="T64" s="1"/>
      <c r="U64" s="92">
        <v>15</v>
      </c>
      <c r="V64" s="234">
        <f t="shared" si="14"/>
        <v>0</v>
      </c>
      <c r="W64" s="235"/>
      <c r="X64" s="235"/>
      <c r="Y64" s="236"/>
      <c r="Z64" s="234">
        <f t="shared" si="15"/>
        <v>0</v>
      </c>
      <c r="AA64" s="236"/>
      <c r="AB64" s="178">
        <f t="shared" si="16"/>
        <v>180</v>
      </c>
      <c r="AC64" s="198"/>
      <c r="AD64" s="198"/>
    </row>
    <row r="65" spans="2:30" x14ac:dyDescent="0.25">
      <c r="B65" s="92">
        <v>16</v>
      </c>
      <c r="C65" s="4">
        <f t="shared" si="8"/>
        <v>0</v>
      </c>
      <c r="D65" s="4">
        <f t="shared" si="9"/>
        <v>0</v>
      </c>
      <c r="E65" s="178">
        <f t="shared" si="10"/>
        <v>0</v>
      </c>
      <c r="I65" s="92">
        <v>16</v>
      </c>
      <c r="J65" s="234">
        <f t="shared" si="11"/>
        <v>0</v>
      </c>
      <c r="K65" s="235"/>
      <c r="L65" s="235"/>
      <c r="M65" s="236"/>
      <c r="N65" s="234">
        <f t="shared" si="12"/>
        <v>0</v>
      </c>
      <c r="O65" s="235"/>
      <c r="P65" s="236"/>
      <c r="Q65" s="177">
        <f t="shared" si="13"/>
        <v>0</v>
      </c>
      <c r="T65" s="1"/>
      <c r="U65" s="92">
        <v>16</v>
      </c>
      <c r="V65" s="234">
        <f t="shared" si="14"/>
        <v>0</v>
      </c>
      <c r="W65" s="235"/>
      <c r="X65" s="235"/>
      <c r="Y65" s="236"/>
      <c r="Z65" s="234">
        <f t="shared" si="15"/>
        <v>0</v>
      </c>
      <c r="AA65" s="236"/>
      <c r="AB65" s="178">
        <f t="shared" si="16"/>
        <v>180</v>
      </c>
      <c r="AC65" s="198"/>
      <c r="AD65" s="198"/>
    </row>
    <row r="66" spans="2:30" x14ac:dyDescent="0.25">
      <c r="B66" s="92">
        <v>17</v>
      </c>
      <c r="C66" s="4">
        <f t="shared" si="8"/>
        <v>0</v>
      </c>
      <c r="D66" s="4">
        <f t="shared" si="9"/>
        <v>0</v>
      </c>
      <c r="E66" s="178">
        <f t="shared" si="10"/>
        <v>0</v>
      </c>
      <c r="I66" s="92">
        <v>17</v>
      </c>
      <c r="J66" s="234">
        <f t="shared" si="11"/>
        <v>0</v>
      </c>
      <c r="K66" s="235"/>
      <c r="L66" s="235"/>
      <c r="M66" s="236"/>
      <c r="N66" s="234">
        <f t="shared" si="12"/>
        <v>0</v>
      </c>
      <c r="O66" s="235"/>
      <c r="P66" s="236"/>
      <c r="Q66" s="177">
        <f t="shared" si="13"/>
        <v>0</v>
      </c>
      <c r="T66" s="1"/>
      <c r="U66" s="92">
        <v>17</v>
      </c>
      <c r="V66" s="234">
        <f t="shared" si="14"/>
        <v>0</v>
      </c>
      <c r="W66" s="235"/>
      <c r="X66" s="235"/>
      <c r="Y66" s="236"/>
      <c r="Z66" s="234">
        <f t="shared" si="15"/>
        <v>0</v>
      </c>
      <c r="AA66" s="236"/>
      <c r="AB66" s="178">
        <f t="shared" si="16"/>
        <v>180</v>
      </c>
      <c r="AC66" s="198"/>
      <c r="AD66" s="198"/>
    </row>
    <row r="67" spans="2:30" x14ac:dyDescent="0.25">
      <c r="B67" s="92">
        <v>18</v>
      </c>
      <c r="C67" s="4">
        <f t="shared" si="8"/>
        <v>0</v>
      </c>
      <c r="D67" s="4">
        <f t="shared" si="9"/>
        <v>0</v>
      </c>
      <c r="E67" s="178">
        <f t="shared" si="10"/>
        <v>0</v>
      </c>
      <c r="I67" s="92">
        <v>18</v>
      </c>
      <c r="J67" s="234">
        <f t="shared" si="11"/>
        <v>0</v>
      </c>
      <c r="K67" s="235"/>
      <c r="L67" s="235"/>
      <c r="M67" s="236"/>
      <c r="N67" s="234">
        <f t="shared" si="12"/>
        <v>0</v>
      </c>
      <c r="O67" s="235"/>
      <c r="P67" s="236"/>
      <c r="Q67" s="177">
        <f t="shared" si="13"/>
        <v>0</v>
      </c>
      <c r="T67" s="1"/>
      <c r="U67" s="92">
        <v>18</v>
      </c>
      <c r="V67" s="234">
        <f t="shared" si="14"/>
        <v>0</v>
      </c>
      <c r="W67" s="235"/>
      <c r="X67" s="235"/>
      <c r="Y67" s="236"/>
      <c r="Z67" s="234">
        <f t="shared" si="15"/>
        <v>0</v>
      </c>
      <c r="AA67" s="236"/>
      <c r="AB67" s="178">
        <f t="shared" si="16"/>
        <v>180</v>
      </c>
      <c r="AC67" s="198"/>
      <c r="AD67" s="198"/>
    </row>
    <row r="68" spans="2:30" x14ac:dyDescent="0.25">
      <c r="B68" s="92">
        <v>19</v>
      </c>
      <c r="C68" s="4">
        <f t="shared" si="8"/>
        <v>0</v>
      </c>
      <c r="D68" s="4">
        <f t="shared" si="9"/>
        <v>0</v>
      </c>
      <c r="E68" s="178">
        <f t="shared" si="10"/>
        <v>0</v>
      </c>
      <c r="I68" s="92">
        <v>19</v>
      </c>
      <c r="J68" s="234">
        <f t="shared" si="11"/>
        <v>0</v>
      </c>
      <c r="K68" s="235"/>
      <c r="L68" s="235"/>
      <c r="M68" s="236"/>
      <c r="N68" s="234">
        <f t="shared" si="12"/>
        <v>0</v>
      </c>
      <c r="O68" s="235"/>
      <c r="P68" s="236"/>
      <c r="Q68" s="177">
        <f t="shared" si="13"/>
        <v>0</v>
      </c>
      <c r="T68" s="1"/>
      <c r="U68" s="92">
        <v>19</v>
      </c>
      <c r="V68" s="234">
        <f t="shared" si="14"/>
        <v>0</v>
      </c>
      <c r="W68" s="235"/>
      <c r="X68" s="235"/>
      <c r="Y68" s="236"/>
      <c r="Z68" s="234">
        <f t="shared" si="15"/>
        <v>0</v>
      </c>
      <c r="AA68" s="236"/>
      <c r="AB68" s="178">
        <f t="shared" si="16"/>
        <v>180</v>
      </c>
      <c r="AC68" s="198"/>
      <c r="AD68" s="198"/>
    </row>
    <row r="69" spans="2:30" x14ac:dyDescent="0.25">
      <c r="B69" s="92">
        <v>20</v>
      </c>
      <c r="C69" s="4">
        <f t="shared" si="8"/>
        <v>0</v>
      </c>
      <c r="D69" s="4">
        <f t="shared" si="9"/>
        <v>0</v>
      </c>
      <c r="E69" s="178">
        <f t="shared" si="10"/>
        <v>0</v>
      </c>
      <c r="I69" s="92">
        <v>20</v>
      </c>
      <c r="J69" s="234">
        <f t="shared" si="11"/>
        <v>0</v>
      </c>
      <c r="K69" s="235"/>
      <c r="L69" s="235"/>
      <c r="M69" s="236"/>
      <c r="N69" s="234">
        <f t="shared" si="12"/>
        <v>0</v>
      </c>
      <c r="O69" s="235"/>
      <c r="P69" s="236"/>
      <c r="Q69" s="177">
        <f t="shared" si="13"/>
        <v>0</v>
      </c>
      <c r="T69" s="1"/>
      <c r="U69" s="92">
        <v>20</v>
      </c>
      <c r="V69" s="234">
        <f t="shared" si="14"/>
        <v>0</v>
      </c>
      <c r="W69" s="235"/>
      <c r="X69" s="235"/>
      <c r="Y69" s="236"/>
      <c r="Z69" s="234">
        <f t="shared" si="15"/>
        <v>0</v>
      </c>
      <c r="AA69" s="236"/>
      <c r="AB69" s="178">
        <f t="shared" si="16"/>
        <v>180</v>
      </c>
      <c r="AC69" s="198"/>
      <c r="AD69" s="198"/>
    </row>
    <row r="70" spans="2:30" x14ac:dyDescent="0.25">
      <c r="B70" s="92">
        <v>21</v>
      </c>
      <c r="C70" s="4">
        <f t="shared" si="8"/>
        <v>0</v>
      </c>
      <c r="D70" s="4">
        <f t="shared" si="9"/>
        <v>0</v>
      </c>
      <c r="E70" s="178">
        <f t="shared" si="10"/>
        <v>0</v>
      </c>
      <c r="I70" s="92">
        <v>21</v>
      </c>
      <c r="J70" s="234">
        <f t="shared" si="11"/>
        <v>0</v>
      </c>
      <c r="K70" s="235"/>
      <c r="L70" s="235"/>
      <c r="M70" s="236"/>
      <c r="N70" s="234">
        <f t="shared" si="12"/>
        <v>0</v>
      </c>
      <c r="O70" s="235"/>
      <c r="P70" s="236"/>
      <c r="Q70" s="177">
        <f t="shared" si="13"/>
        <v>0</v>
      </c>
      <c r="T70" s="1"/>
      <c r="U70" s="92">
        <v>21</v>
      </c>
      <c r="V70" s="234">
        <f t="shared" si="14"/>
        <v>0</v>
      </c>
      <c r="W70" s="235"/>
      <c r="X70" s="235"/>
      <c r="Y70" s="236"/>
      <c r="Z70" s="234">
        <f t="shared" si="15"/>
        <v>0</v>
      </c>
      <c r="AA70" s="236"/>
      <c r="AB70" s="178">
        <f t="shared" si="16"/>
        <v>180</v>
      </c>
      <c r="AC70" s="198"/>
      <c r="AD70" s="198"/>
    </row>
    <row r="71" spans="2:30" x14ac:dyDescent="0.25">
      <c r="B71" s="92">
        <v>22</v>
      </c>
      <c r="C71" s="4">
        <f t="shared" si="8"/>
        <v>0</v>
      </c>
      <c r="D71" s="4">
        <f t="shared" si="9"/>
        <v>0</v>
      </c>
      <c r="E71" s="178">
        <f t="shared" si="10"/>
        <v>0</v>
      </c>
      <c r="I71" s="92">
        <v>22</v>
      </c>
      <c r="J71" s="234">
        <f t="shared" si="11"/>
        <v>0</v>
      </c>
      <c r="K71" s="235"/>
      <c r="L71" s="235"/>
      <c r="M71" s="236"/>
      <c r="N71" s="234">
        <f t="shared" si="12"/>
        <v>0</v>
      </c>
      <c r="O71" s="235"/>
      <c r="P71" s="236"/>
      <c r="Q71" s="177">
        <f t="shared" si="13"/>
        <v>0</v>
      </c>
      <c r="T71" s="1"/>
      <c r="U71" s="92">
        <v>22</v>
      </c>
      <c r="V71" s="234">
        <f t="shared" si="14"/>
        <v>0</v>
      </c>
      <c r="W71" s="235"/>
      <c r="X71" s="235"/>
      <c r="Y71" s="236"/>
      <c r="Z71" s="234">
        <f t="shared" si="15"/>
        <v>0</v>
      </c>
      <c r="AA71" s="236"/>
      <c r="AB71" s="178">
        <f t="shared" si="16"/>
        <v>180</v>
      </c>
      <c r="AC71" s="198"/>
      <c r="AD71" s="198"/>
    </row>
    <row r="72" spans="2:30" x14ac:dyDescent="0.25">
      <c r="B72" s="92">
        <v>23</v>
      </c>
      <c r="C72" s="4">
        <f t="shared" si="8"/>
        <v>0</v>
      </c>
      <c r="D72" s="4">
        <f t="shared" si="9"/>
        <v>0</v>
      </c>
      <c r="E72" s="178">
        <f t="shared" si="10"/>
        <v>0</v>
      </c>
      <c r="I72" s="92">
        <v>23</v>
      </c>
      <c r="J72" s="234">
        <f t="shared" si="11"/>
        <v>0</v>
      </c>
      <c r="K72" s="235"/>
      <c r="L72" s="235"/>
      <c r="M72" s="236"/>
      <c r="N72" s="234">
        <f t="shared" si="12"/>
        <v>0</v>
      </c>
      <c r="O72" s="235"/>
      <c r="P72" s="236"/>
      <c r="Q72" s="177">
        <f t="shared" si="13"/>
        <v>0</v>
      </c>
      <c r="T72" s="1"/>
      <c r="U72" s="92">
        <v>23</v>
      </c>
      <c r="V72" s="234">
        <f t="shared" si="14"/>
        <v>0</v>
      </c>
      <c r="W72" s="235"/>
      <c r="X72" s="235"/>
      <c r="Y72" s="236"/>
      <c r="Z72" s="234">
        <f t="shared" si="15"/>
        <v>0</v>
      </c>
      <c r="AA72" s="236"/>
      <c r="AB72" s="178">
        <f t="shared" si="16"/>
        <v>180</v>
      </c>
      <c r="AC72" s="198"/>
      <c r="AD72" s="198"/>
    </row>
    <row r="73" spans="2:30" x14ac:dyDescent="0.25">
      <c r="B73" s="92">
        <v>24</v>
      </c>
      <c r="C73" s="4">
        <f t="shared" si="8"/>
        <v>0</v>
      </c>
      <c r="D73" s="4">
        <f t="shared" si="9"/>
        <v>0</v>
      </c>
      <c r="E73" s="178">
        <f t="shared" si="10"/>
        <v>0</v>
      </c>
      <c r="I73" s="92">
        <v>24</v>
      </c>
      <c r="J73" s="234">
        <f t="shared" si="11"/>
        <v>0</v>
      </c>
      <c r="K73" s="235"/>
      <c r="L73" s="235"/>
      <c r="M73" s="236"/>
      <c r="N73" s="234">
        <f t="shared" si="12"/>
        <v>0</v>
      </c>
      <c r="O73" s="235"/>
      <c r="P73" s="236"/>
      <c r="Q73" s="177">
        <f t="shared" si="13"/>
        <v>0</v>
      </c>
      <c r="T73" s="1"/>
      <c r="U73" s="92">
        <v>24</v>
      </c>
      <c r="V73" s="234">
        <f t="shared" si="14"/>
        <v>0</v>
      </c>
      <c r="W73" s="235"/>
      <c r="X73" s="235"/>
      <c r="Y73" s="236"/>
      <c r="Z73" s="234">
        <f t="shared" si="15"/>
        <v>0</v>
      </c>
      <c r="AA73" s="236"/>
      <c r="AB73" s="178">
        <f t="shared" si="16"/>
        <v>180</v>
      </c>
      <c r="AC73" s="198"/>
      <c r="AD73" s="198"/>
    </row>
    <row r="74" spans="2:30" x14ac:dyDescent="0.25">
      <c r="B74" s="92">
        <v>25</v>
      </c>
      <c r="C74" s="4">
        <f t="shared" si="8"/>
        <v>0</v>
      </c>
      <c r="D74" s="4">
        <f t="shared" si="9"/>
        <v>0</v>
      </c>
      <c r="E74" s="178">
        <f t="shared" si="10"/>
        <v>0</v>
      </c>
      <c r="I74" s="92">
        <v>25</v>
      </c>
      <c r="J74" s="234">
        <f t="shared" si="11"/>
        <v>0</v>
      </c>
      <c r="K74" s="235"/>
      <c r="L74" s="235"/>
      <c r="M74" s="236"/>
      <c r="N74" s="234">
        <f t="shared" si="12"/>
        <v>0</v>
      </c>
      <c r="O74" s="235"/>
      <c r="P74" s="236"/>
      <c r="Q74" s="177">
        <f t="shared" si="13"/>
        <v>0</v>
      </c>
      <c r="T74" s="1"/>
      <c r="U74" s="92">
        <v>25</v>
      </c>
      <c r="V74" s="234">
        <f t="shared" si="14"/>
        <v>0</v>
      </c>
      <c r="W74" s="235"/>
      <c r="X74" s="235"/>
      <c r="Y74" s="236"/>
      <c r="Z74" s="234">
        <f t="shared" si="15"/>
        <v>0</v>
      </c>
      <c r="AA74" s="236"/>
      <c r="AB74" s="178">
        <f t="shared" si="16"/>
        <v>180</v>
      </c>
      <c r="AC74" s="198"/>
      <c r="AD74" s="198"/>
    </row>
    <row r="75" spans="2:30" x14ac:dyDescent="0.25">
      <c r="B75" s="92">
        <v>26</v>
      </c>
      <c r="C75" s="4">
        <f t="shared" si="8"/>
        <v>0</v>
      </c>
      <c r="D75" s="4">
        <f t="shared" si="9"/>
        <v>0</v>
      </c>
      <c r="E75" s="178">
        <f t="shared" si="10"/>
        <v>0</v>
      </c>
      <c r="I75" s="92">
        <v>26</v>
      </c>
      <c r="J75" s="234">
        <f t="shared" si="11"/>
        <v>0</v>
      </c>
      <c r="K75" s="235"/>
      <c r="L75" s="235"/>
      <c r="M75" s="236"/>
      <c r="N75" s="234">
        <f t="shared" si="12"/>
        <v>0</v>
      </c>
      <c r="O75" s="235"/>
      <c r="P75" s="236"/>
      <c r="Q75" s="177">
        <f t="shared" si="13"/>
        <v>0</v>
      </c>
      <c r="T75" s="1"/>
      <c r="U75" s="92">
        <v>26</v>
      </c>
      <c r="V75" s="234">
        <f t="shared" si="14"/>
        <v>0</v>
      </c>
      <c r="W75" s="235"/>
      <c r="X75" s="235"/>
      <c r="Y75" s="236"/>
      <c r="Z75" s="234">
        <f t="shared" si="15"/>
        <v>0</v>
      </c>
      <c r="AA75" s="236"/>
      <c r="AB75" s="178">
        <f t="shared" si="16"/>
        <v>180</v>
      </c>
      <c r="AC75" s="198"/>
      <c r="AD75" s="198"/>
    </row>
    <row r="76" spans="2:30" x14ac:dyDescent="0.25">
      <c r="B76" s="92">
        <v>27</v>
      </c>
      <c r="C76" s="4">
        <f t="shared" si="8"/>
        <v>0</v>
      </c>
      <c r="D76" s="4">
        <f t="shared" si="9"/>
        <v>0</v>
      </c>
      <c r="E76" s="178">
        <f t="shared" si="10"/>
        <v>0</v>
      </c>
      <c r="I76" s="92">
        <v>27</v>
      </c>
      <c r="J76" s="234">
        <f t="shared" si="11"/>
        <v>0</v>
      </c>
      <c r="K76" s="235"/>
      <c r="L76" s="235"/>
      <c r="M76" s="236"/>
      <c r="N76" s="234">
        <f t="shared" si="12"/>
        <v>0</v>
      </c>
      <c r="O76" s="235"/>
      <c r="P76" s="236"/>
      <c r="Q76" s="177">
        <f t="shared" si="13"/>
        <v>0</v>
      </c>
      <c r="T76" s="1"/>
      <c r="U76" s="92">
        <v>27</v>
      </c>
      <c r="V76" s="234">
        <f t="shared" si="14"/>
        <v>0</v>
      </c>
      <c r="W76" s="235"/>
      <c r="X76" s="235"/>
      <c r="Y76" s="236"/>
      <c r="Z76" s="234">
        <f t="shared" si="15"/>
        <v>0</v>
      </c>
      <c r="AA76" s="236"/>
      <c r="AB76" s="178">
        <f t="shared" si="16"/>
        <v>180</v>
      </c>
      <c r="AC76" s="198"/>
      <c r="AD76" s="198"/>
    </row>
    <row r="77" spans="2:30" x14ac:dyDescent="0.25">
      <c r="B77" s="92">
        <v>28</v>
      </c>
      <c r="C77" s="4">
        <f t="shared" si="8"/>
        <v>0</v>
      </c>
      <c r="D77" s="4">
        <f t="shared" si="9"/>
        <v>0</v>
      </c>
      <c r="E77" s="178">
        <f t="shared" si="10"/>
        <v>0</v>
      </c>
      <c r="I77" s="92">
        <v>28</v>
      </c>
      <c r="J77" s="234">
        <f t="shared" si="11"/>
        <v>0</v>
      </c>
      <c r="K77" s="235"/>
      <c r="L77" s="235"/>
      <c r="M77" s="236"/>
      <c r="N77" s="234">
        <f t="shared" si="12"/>
        <v>0</v>
      </c>
      <c r="O77" s="235"/>
      <c r="P77" s="236"/>
      <c r="Q77" s="177">
        <f t="shared" si="13"/>
        <v>0</v>
      </c>
      <c r="T77" s="1"/>
      <c r="U77" s="92">
        <v>28</v>
      </c>
      <c r="V77" s="234">
        <f t="shared" si="14"/>
        <v>0</v>
      </c>
      <c r="W77" s="235"/>
      <c r="X77" s="235"/>
      <c r="Y77" s="236"/>
      <c r="Z77" s="234">
        <f t="shared" si="15"/>
        <v>0</v>
      </c>
      <c r="AA77" s="236"/>
      <c r="AB77" s="178">
        <f t="shared" si="16"/>
        <v>180</v>
      </c>
      <c r="AC77" s="198"/>
      <c r="AD77" s="198"/>
    </row>
    <row r="78" spans="2:30" x14ac:dyDescent="0.25">
      <c r="B78" s="92">
        <v>29</v>
      </c>
      <c r="C78" s="4">
        <f t="shared" si="8"/>
        <v>0</v>
      </c>
      <c r="D78" s="4">
        <f t="shared" si="9"/>
        <v>0</v>
      </c>
      <c r="E78" s="178">
        <f t="shared" si="10"/>
        <v>0</v>
      </c>
      <c r="I78" s="92">
        <v>29</v>
      </c>
      <c r="J78" s="234">
        <f t="shared" si="11"/>
        <v>0</v>
      </c>
      <c r="K78" s="235"/>
      <c r="L78" s="235"/>
      <c r="M78" s="236"/>
      <c r="N78" s="234">
        <f t="shared" si="12"/>
        <v>0</v>
      </c>
      <c r="O78" s="235"/>
      <c r="P78" s="236"/>
      <c r="Q78" s="177">
        <f t="shared" si="13"/>
        <v>0</v>
      </c>
      <c r="T78" s="1"/>
      <c r="U78" s="92">
        <v>29</v>
      </c>
      <c r="V78" s="234">
        <f t="shared" si="14"/>
        <v>0</v>
      </c>
      <c r="W78" s="235"/>
      <c r="X78" s="235"/>
      <c r="Y78" s="236"/>
      <c r="Z78" s="234">
        <f t="shared" si="15"/>
        <v>0</v>
      </c>
      <c r="AA78" s="236"/>
      <c r="AB78" s="178">
        <f t="shared" si="16"/>
        <v>180</v>
      </c>
      <c r="AC78" s="198"/>
      <c r="AD78" s="198"/>
    </row>
    <row r="79" spans="2:30" x14ac:dyDescent="0.25">
      <c r="B79" s="92">
        <v>30</v>
      </c>
      <c r="C79" s="4">
        <f t="shared" si="8"/>
        <v>0</v>
      </c>
      <c r="D79" s="4">
        <f t="shared" si="9"/>
        <v>0</v>
      </c>
      <c r="E79" s="178">
        <f t="shared" si="10"/>
        <v>0</v>
      </c>
      <c r="I79" s="92">
        <v>30</v>
      </c>
      <c r="J79" s="234">
        <f t="shared" si="11"/>
        <v>0</v>
      </c>
      <c r="K79" s="235"/>
      <c r="L79" s="235"/>
      <c r="M79" s="236"/>
      <c r="N79" s="234">
        <f t="shared" si="12"/>
        <v>0</v>
      </c>
      <c r="O79" s="235"/>
      <c r="P79" s="236"/>
      <c r="Q79" s="177">
        <f t="shared" si="13"/>
        <v>0</v>
      </c>
      <c r="T79" s="1"/>
      <c r="U79" s="92">
        <v>30</v>
      </c>
      <c r="V79" s="234">
        <f t="shared" si="14"/>
        <v>0</v>
      </c>
      <c r="W79" s="235"/>
      <c r="X79" s="235"/>
      <c r="Y79" s="236"/>
      <c r="Z79" s="234">
        <f t="shared" si="15"/>
        <v>0</v>
      </c>
      <c r="AA79" s="236"/>
      <c r="AB79" s="178">
        <f t="shared" si="16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 t="str">
        <f>C11</f>
        <v>BRISSE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str">
        <f>INDEX($C$11:$AC$40,MATCH(G89,$C$11:$C$40,0),27)</f>
        <v>H</v>
      </c>
      <c r="Z89" s="75" t="s">
        <v>16</v>
      </c>
      <c r="AA89" s="96">
        <f>$D$3</f>
        <v>45054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35.799999999999997</v>
      </c>
      <c r="H90" s="245"/>
      <c r="I90" s="245"/>
      <c r="J90" s="245"/>
      <c r="K90" s="1"/>
      <c r="L90" s="245">
        <f>IF(X89="H",IF($X90="Blancs",$G$3,IF($X90="Jaunes",$G$4,IF($X90="Bleus",$G$5,$G$6))),IF($X90="Blancs",$I$3,IF($X90="Jaunes",$I$4,IF($X90="Bleus",$I$5,$I$6))))</f>
        <v>135</v>
      </c>
      <c r="M90" s="245"/>
      <c r="N90" s="245"/>
      <c r="O90" s="245">
        <f>IF(X89="H",IF($X90="Blancs",$H$3,IF($X90="Jaunes",$H$4,IF($X90="Bleus",$H$5,$H$6))),IF($X90="Blancs",$J$3,IF($X90="Jaunes",$J$4,IF($X90="Bleus",$J$5,$J$6))))</f>
        <v>69.8</v>
      </c>
      <c r="P90" s="245"/>
      <c r="Q90" s="246">
        <f>ROUND((G90*(L90/113)+(O90-AA93)),0)</f>
        <v>41</v>
      </c>
      <c r="R90" s="246"/>
      <c r="S90" s="246"/>
      <c r="T90" s="246"/>
      <c r="U90" s="1"/>
      <c r="V90" s="266" t="s">
        <v>108</v>
      </c>
      <c r="W90" s="267"/>
      <c r="X90" s="187" t="str">
        <f>INDEX($C$11:$AC$40,MATCH(G89,$C$11:$C$40,0),26)</f>
        <v>Jaunes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7">H$9</f>
        <v>4</v>
      </c>
      <c r="I93" s="103">
        <f t="shared" si="17"/>
        <v>5</v>
      </c>
      <c r="J93" s="103">
        <f t="shared" si="17"/>
        <v>3</v>
      </c>
      <c r="K93" s="103">
        <f t="shared" si="17"/>
        <v>4</v>
      </c>
      <c r="L93" s="103">
        <f t="shared" si="17"/>
        <v>4</v>
      </c>
      <c r="M93" s="103">
        <f t="shared" si="17"/>
        <v>4</v>
      </c>
      <c r="N93" s="103">
        <f t="shared" si="17"/>
        <v>3</v>
      </c>
      <c r="O93" s="103">
        <f t="shared" si="17"/>
        <v>4</v>
      </c>
      <c r="P93" s="104">
        <f>SUM(G93:O93)</f>
        <v>35</v>
      </c>
      <c r="Q93" s="103">
        <f t="shared" ref="Q93:Y93" si="18">Q$9</f>
        <v>5</v>
      </c>
      <c r="R93" s="105">
        <f t="shared" si="18"/>
        <v>4</v>
      </c>
      <c r="S93" s="105">
        <f t="shared" si="18"/>
        <v>5</v>
      </c>
      <c r="T93" s="105">
        <f t="shared" si="18"/>
        <v>5</v>
      </c>
      <c r="U93" s="105">
        <f t="shared" si="18"/>
        <v>3</v>
      </c>
      <c r="V93" s="105">
        <f t="shared" si="18"/>
        <v>4</v>
      </c>
      <c r="W93" s="105">
        <f t="shared" si="18"/>
        <v>4</v>
      </c>
      <c r="X93" s="105">
        <f t="shared" si="18"/>
        <v>3</v>
      </c>
      <c r="Y93" s="106">
        <f t="shared" si="18"/>
        <v>4</v>
      </c>
      <c r="Z93" s="104">
        <f>SUM(Q93:Y93)</f>
        <v>37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3</v>
      </c>
      <c r="H94" s="108">
        <f t="shared" ref="H94:O94" si="19">H$10</f>
        <v>7</v>
      </c>
      <c r="I94" s="108">
        <f t="shared" si="19"/>
        <v>17</v>
      </c>
      <c r="J94" s="108">
        <f t="shared" si="19"/>
        <v>13</v>
      </c>
      <c r="K94" s="108">
        <f t="shared" si="19"/>
        <v>1</v>
      </c>
      <c r="L94" s="108">
        <f t="shared" si="19"/>
        <v>11</v>
      </c>
      <c r="M94" s="108">
        <f t="shared" si="19"/>
        <v>9</v>
      </c>
      <c r="N94" s="108">
        <f t="shared" si="19"/>
        <v>15</v>
      </c>
      <c r="O94" s="109">
        <f t="shared" si="19"/>
        <v>5</v>
      </c>
      <c r="P94" s="110"/>
      <c r="Q94" s="111">
        <f t="shared" ref="Q94:Y94" si="20">Q$10</f>
        <v>6</v>
      </c>
      <c r="R94" s="112">
        <f t="shared" si="20"/>
        <v>18</v>
      </c>
      <c r="S94" s="112">
        <f t="shared" si="20"/>
        <v>4</v>
      </c>
      <c r="T94" s="112">
        <f t="shared" si="20"/>
        <v>8</v>
      </c>
      <c r="U94" s="112">
        <f t="shared" si="20"/>
        <v>14</v>
      </c>
      <c r="V94" s="112">
        <f t="shared" si="20"/>
        <v>2</v>
      </c>
      <c r="W94" s="112">
        <f t="shared" si="20"/>
        <v>10</v>
      </c>
      <c r="X94" s="112">
        <f t="shared" si="20"/>
        <v>12</v>
      </c>
      <c r="Y94" s="109">
        <f t="shared" si="20"/>
        <v>16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>
        <f>IF($Q90&lt;=18,IF(G94&lt;=$Q90,1,0),IF($Q90&lt;=36,IF(G94&lt;=($Q90-18),2,1),IF($Q90&lt;=54,IF(G94&lt;=($Q90-36),3,2),IF($Q90&gt;54,IF(G94&lt;=($Q90-54),4,3)))))</f>
        <v>3</v>
      </c>
      <c r="H95" s="115">
        <f t="shared" ref="H95:O95" si="21">IF($Q90&lt;=18,IF(H94&lt;=$Q90,1,0),IF($Q90&lt;=36,IF(H94&lt;=($Q90-18),2,1),IF($Q90&lt;=54,IF(H94&lt;=($Q90-36),3,2),IF($Q90&gt;54,IF(H94&lt;=($Q90-54),4,3)))))</f>
        <v>2</v>
      </c>
      <c r="I95" s="115">
        <f t="shared" si="21"/>
        <v>2</v>
      </c>
      <c r="J95" s="115">
        <f t="shared" si="21"/>
        <v>2</v>
      </c>
      <c r="K95" s="115">
        <f t="shared" si="21"/>
        <v>3</v>
      </c>
      <c r="L95" s="115">
        <f t="shared" si="21"/>
        <v>2</v>
      </c>
      <c r="M95" s="115">
        <f t="shared" si="21"/>
        <v>2</v>
      </c>
      <c r="N95" s="115">
        <f t="shared" si="21"/>
        <v>2</v>
      </c>
      <c r="O95" s="116">
        <f t="shared" si="21"/>
        <v>3</v>
      </c>
      <c r="P95" s="117">
        <f>SUM(G95:O95)</f>
        <v>21</v>
      </c>
      <c r="Q95" s="116">
        <f t="shared" ref="Q95:Y95" si="22">IF($Q90&lt;=18,IF(Q94&lt;=$Q90,1,0),IF($Q90&lt;=36,IF(Q94&lt;=($Q90-18),2,1),IF($Q90&lt;=54,IF(Q94&lt;=($Q90-36),3,2),IF($Q90&gt;54,IF(Q94&lt;=($Q90-54),4,3)))))</f>
        <v>2</v>
      </c>
      <c r="R95" s="116">
        <f t="shared" si="22"/>
        <v>2</v>
      </c>
      <c r="S95" s="116">
        <f t="shared" si="22"/>
        <v>3</v>
      </c>
      <c r="T95" s="116">
        <f t="shared" si="22"/>
        <v>2</v>
      </c>
      <c r="U95" s="116">
        <f t="shared" si="22"/>
        <v>2</v>
      </c>
      <c r="V95" s="116">
        <f t="shared" si="22"/>
        <v>3</v>
      </c>
      <c r="W95" s="116">
        <f t="shared" si="22"/>
        <v>2</v>
      </c>
      <c r="X95" s="116">
        <f t="shared" si="22"/>
        <v>2</v>
      </c>
      <c r="Y95" s="116">
        <f t="shared" si="22"/>
        <v>2</v>
      </c>
      <c r="Z95" s="118">
        <f>SUM(Q95:Y95)</f>
        <v>20</v>
      </c>
      <c r="AA95" s="119">
        <f>P95+Z95</f>
        <v>41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3">G11</f>
        <v>5</v>
      </c>
      <c r="H96" s="121">
        <f t="shared" si="23"/>
        <v>6</v>
      </c>
      <c r="I96" s="121">
        <f t="shared" si="23"/>
        <v>8</v>
      </c>
      <c r="J96" s="121">
        <f t="shared" si="23"/>
        <v>10</v>
      </c>
      <c r="K96" s="121">
        <f t="shared" si="23"/>
        <v>9</v>
      </c>
      <c r="L96" s="121">
        <f t="shared" si="23"/>
        <v>8</v>
      </c>
      <c r="M96" s="121">
        <f t="shared" si="23"/>
        <v>6</v>
      </c>
      <c r="N96" s="121">
        <f t="shared" si="23"/>
        <v>4</v>
      </c>
      <c r="O96" s="121">
        <f t="shared" si="23"/>
        <v>8</v>
      </c>
      <c r="P96" s="122">
        <f>SUM(G96:O96)</f>
        <v>64</v>
      </c>
      <c r="Q96" s="123">
        <f t="shared" ref="Q96:Y96" si="24">Q11</f>
        <v>10</v>
      </c>
      <c r="R96" s="121">
        <f t="shared" si="24"/>
        <v>7</v>
      </c>
      <c r="S96" s="121">
        <f t="shared" si="24"/>
        <v>9</v>
      </c>
      <c r="T96" s="121">
        <f t="shared" si="24"/>
        <v>9</v>
      </c>
      <c r="U96" s="121">
        <f t="shared" si="24"/>
        <v>4</v>
      </c>
      <c r="V96" s="121">
        <f t="shared" si="24"/>
        <v>10</v>
      </c>
      <c r="W96" s="121">
        <f t="shared" si="24"/>
        <v>7</v>
      </c>
      <c r="X96" s="121">
        <f t="shared" si="24"/>
        <v>4</v>
      </c>
      <c r="Y96" s="124">
        <f t="shared" si="24"/>
        <v>7</v>
      </c>
      <c r="Z96" s="122">
        <f>SUM(Q96:Y96)</f>
        <v>67</v>
      </c>
      <c r="AA96" s="125">
        <f>P96+Z96</f>
        <v>131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4</v>
      </c>
      <c r="H97" s="127">
        <f t="shared" ref="H97:O97" si="25">IF(H96-H93=-1,3+H95)+IF(H96-H93=0,2+H95)+IF(H96-H93=1,1+H95)+IF(H96-H93=2,H95)+IF(H96-H93=3,IF(H95-1&gt;0,H95-1,0))+IF(H96-H93=4,IF(H95-2&gt;0,H95-2,0))</f>
        <v>2</v>
      </c>
      <c r="I97" s="127">
        <f t="shared" si="25"/>
        <v>1</v>
      </c>
      <c r="J97" s="127">
        <f t="shared" si="25"/>
        <v>0</v>
      </c>
      <c r="K97" s="127">
        <f t="shared" si="25"/>
        <v>0</v>
      </c>
      <c r="L97" s="127">
        <f t="shared" si="25"/>
        <v>0</v>
      </c>
      <c r="M97" s="127">
        <f t="shared" si="25"/>
        <v>2</v>
      </c>
      <c r="N97" s="127">
        <f t="shared" si="25"/>
        <v>3</v>
      </c>
      <c r="O97" s="128">
        <f t="shared" si="25"/>
        <v>1</v>
      </c>
      <c r="P97" s="129">
        <f>SUM(G97:O97)</f>
        <v>13</v>
      </c>
      <c r="Q97" s="130">
        <f t="shared" ref="Q97:Y97" si="26">IF(Q96-Q93=-1,3+Q95)+IF(Q96-Q93=0,2+Q95)+IF(Q96-Q93=1,1+Q95)+IF(Q96-Q93=2,Q95)+IF(Q96-Q93=3,IF(Q95-1&gt;0,Q95-1,0))+IF(Q96-Q93=4,IF(Q95-2&gt;0,Q95-2,0))</f>
        <v>0</v>
      </c>
      <c r="R97" s="131">
        <f t="shared" si="26"/>
        <v>1</v>
      </c>
      <c r="S97" s="131">
        <f t="shared" si="26"/>
        <v>1</v>
      </c>
      <c r="T97" s="131">
        <f t="shared" si="26"/>
        <v>0</v>
      </c>
      <c r="U97" s="131">
        <f t="shared" si="26"/>
        <v>3</v>
      </c>
      <c r="V97" s="131">
        <f t="shared" si="26"/>
        <v>0</v>
      </c>
      <c r="W97" s="131">
        <f t="shared" si="26"/>
        <v>1</v>
      </c>
      <c r="X97" s="131">
        <f t="shared" si="26"/>
        <v>3</v>
      </c>
      <c r="Y97" s="128">
        <f t="shared" si="26"/>
        <v>1</v>
      </c>
      <c r="Z97" s="129">
        <f>SUM(Q97:Y97)</f>
        <v>10</v>
      </c>
      <c r="AA97" s="132">
        <f>P97+Z97</f>
        <v>23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7">IF(G96-G93=-2,4)+IF(G96-G93=-1,3)+IF(G96-G93=0,2)+IF(G96-G93=1,1)+IF(G96-G93&gt;2,0)</f>
        <v>1</v>
      </c>
      <c r="H98" s="134">
        <f t="shared" si="27"/>
        <v>0</v>
      </c>
      <c r="I98" s="134">
        <f t="shared" si="27"/>
        <v>0</v>
      </c>
      <c r="J98" s="134">
        <f t="shared" si="27"/>
        <v>0</v>
      </c>
      <c r="K98" s="134">
        <f t="shared" si="27"/>
        <v>0</v>
      </c>
      <c r="L98" s="134">
        <f t="shared" si="27"/>
        <v>0</v>
      </c>
      <c r="M98" s="134">
        <f t="shared" si="27"/>
        <v>0</v>
      </c>
      <c r="N98" s="134">
        <f t="shared" si="27"/>
        <v>1</v>
      </c>
      <c r="O98" s="135">
        <f t="shared" si="27"/>
        <v>0</v>
      </c>
      <c r="P98" s="136">
        <f>SUM(G98:O98)</f>
        <v>2</v>
      </c>
      <c r="Q98" s="135">
        <f t="shared" ref="Q98:Y98" si="28">IF(Q96-Q93=-2,4)+IF(Q96-Q93=-1,3)+IF(Q96-Q93=0,2)+IF(Q96-Q93=1,1)+IF(Q96-Q93&gt;2,0)</f>
        <v>0</v>
      </c>
      <c r="R98" s="135">
        <f t="shared" si="28"/>
        <v>0</v>
      </c>
      <c r="S98" s="135">
        <f t="shared" si="28"/>
        <v>0</v>
      </c>
      <c r="T98" s="135">
        <f t="shared" si="28"/>
        <v>0</v>
      </c>
      <c r="U98" s="135">
        <f t="shared" si="28"/>
        <v>1</v>
      </c>
      <c r="V98" s="135">
        <f t="shared" si="28"/>
        <v>0</v>
      </c>
      <c r="W98" s="135">
        <f t="shared" si="28"/>
        <v>0</v>
      </c>
      <c r="X98" s="135">
        <f t="shared" si="28"/>
        <v>1</v>
      </c>
      <c r="Y98" s="135">
        <f t="shared" si="28"/>
        <v>0</v>
      </c>
      <c r="Z98" s="136">
        <f>SUM(Q98:Y98)</f>
        <v>2</v>
      </c>
      <c r="AA98" s="137">
        <f>P98+Z98</f>
        <v>4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1</v>
      </c>
      <c r="H99" s="24">
        <f t="shared" ref="H99:O99" si="29">H96-H93</f>
        <v>2</v>
      </c>
      <c r="I99" s="24">
        <f t="shared" si="29"/>
        <v>3</v>
      </c>
      <c r="J99" s="24">
        <f t="shared" si="29"/>
        <v>7</v>
      </c>
      <c r="K99" s="24">
        <f t="shared" si="29"/>
        <v>5</v>
      </c>
      <c r="L99" s="24">
        <f t="shared" si="29"/>
        <v>4</v>
      </c>
      <c r="M99" s="24">
        <f t="shared" si="29"/>
        <v>2</v>
      </c>
      <c r="N99" s="24">
        <f t="shared" si="29"/>
        <v>1</v>
      </c>
      <c r="O99" s="15">
        <f t="shared" si="29"/>
        <v>4</v>
      </c>
      <c r="P99" s="15"/>
      <c r="Q99" s="15">
        <f t="shared" ref="Q99:Y99" si="30">Q96-Q93</f>
        <v>5</v>
      </c>
      <c r="R99" s="15">
        <f t="shared" si="30"/>
        <v>3</v>
      </c>
      <c r="S99" s="15">
        <f t="shared" si="30"/>
        <v>4</v>
      </c>
      <c r="T99" s="15">
        <f t="shared" si="30"/>
        <v>4</v>
      </c>
      <c r="U99" s="15">
        <f t="shared" si="30"/>
        <v>1</v>
      </c>
      <c r="V99" s="15">
        <f t="shared" si="30"/>
        <v>6</v>
      </c>
      <c r="W99" s="15">
        <f t="shared" si="30"/>
        <v>3</v>
      </c>
      <c r="X99" s="15">
        <f t="shared" si="30"/>
        <v>1</v>
      </c>
      <c r="Y99" s="15">
        <f t="shared" si="30"/>
        <v>3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2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4</v>
      </c>
      <c r="P103" s="241" t="s">
        <v>89</v>
      </c>
      <c r="Q103" s="241"/>
      <c r="R103" s="241"/>
      <c r="S103" s="241"/>
      <c r="T103" s="241"/>
      <c r="U103" s="144">
        <f>COUNTIF(G99:Y99,"&gt;=3")</f>
        <v>12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4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2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12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 t="str">
        <f>C12</f>
        <v>PAUL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str">
        <f>INDEX($C$11:$AC$40,MATCH(G112,$C$11:$C$40,0),27)</f>
        <v>H</v>
      </c>
      <c r="Z112" s="75" t="s">
        <v>16</v>
      </c>
      <c r="AA112" s="96">
        <f>$D$3</f>
        <v>45054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20.100000000000001</v>
      </c>
      <c r="H113" s="245"/>
      <c r="I113" s="245"/>
      <c r="J113" s="245"/>
      <c r="K113" s="1"/>
      <c r="L113" s="245">
        <f>IF(X112="H",IF($X113="Blancs",$G$3,IF($X113="Jaunes",$G$4,IF($X113="Bleus",$G$5,$G$6))),IF($X113="Blancs",$I$3,IF($X113="Jaunes",$I$4,IF($X113="Bleus",$I$5,$I$6))))</f>
        <v>135</v>
      </c>
      <c r="M113" s="245"/>
      <c r="N113" s="245"/>
      <c r="O113" s="245">
        <f>IF(X112="H",IF($X113="Blancs",$H$3,IF($X113="Jaunes",$H$4,IF($X113="Bleus",$H$5,$H$6))),IF($X113="Blancs",$J$3,IF($X113="Jaunes",$J$4,IF($X113="Bleus",$J$5,$J$6))))</f>
        <v>69.8</v>
      </c>
      <c r="P113" s="245"/>
      <c r="Q113" s="246">
        <f>ROUND((G113*(L113/113)+(O113-AA116)),0)</f>
        <v>22</v>
      </c>
      <c r="R113" s="246"/>
      <c r="S113" s="246"/>
      <c r="T113" s="246"/>
      <c r="U113" s="1"/>
      <c r="V113" s="266" t="s">
        <v>108</v>
      </c>
      <c r="W113" s="267"/>
      <c r="X113" s="187" t="str">
        <f>INDEX($C$11:$AC$40,MATCH(G112,$C$11:$C$40,0),26)</f>
        <v>Jaunes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1">H$9</f>
        <v>4</v>
      </c>
      <c r="I116" s="103">
        <f t="shared" si="31"/>
        <v>5</v>
      </c>
      <c r="J116" s="103">
        <f t="shared" si="31"/>
        <v>3</v>
      </c>
      <c r="K116" s="103">
        <f t="shared" si="31"/>
        <v>4</v>
      </c>
      <c r="L116" s="103">
        <f t="shared" si="31"/>
        <v>4</v>
      </c>
      <c r="M116" s="103">
        <f t="shared" si="31"/>
        <v>4</v>
      </c>
      <c r="N116" s="103">
        <f t="shared" si="31"/>
        <v>3</v>
      </c>
      <c r="O116" s="103">
        <f t="shared" si="31"/>
        <v>4</v>
      </c>
      <c r="P116" s="104">
        <f>SUM(G116:O116)</f>
        <v>35</v>
      </c>
      <c r="Q116" s="103">
        <f t="shared" ref="Q116:Y116" si="32">Q$9</f>
        <v>5</v>
      </c>
      <c r="R116" s="105">
        <f t="shared" si="32"/>
        <v>4</v>
      </c>
      <c r="S116" s="105">
        <f t="shared" si="32"/>
        <v>5</v>
      </c>
      <c r="T116" s="105">
        <f t="shared" si="32"/>
        <v>5</v>
      </c>
      <c r="U116" s="105">
        <f t="shared" si="32"/>
        <v>3</v>
      </c>
      <c r="V116" s="105">
        <f t="shared" si="32"/>
        <v>4</v>
      </c>
      <c r="W116" s="105">
        <f t="shared" si="32"/>
        <v>4</v>
      </c>
      <c r="X116" s="105">
        <f t="shared" si="32"/>
        <v>3</v>
      </c>
      <c r="Y116" s="106">
        <f t="shared" si="32"/>
        <v>4</v>
      </c>
      <c r="Z116" s="104">
        <f>SUM(Q116:Y116)</f>
        <v>37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3</v>
      </c>
      <c r="H117" s="108">
        <f t="shared" ref="H117:O117" si="33">H$10</f>
        <v>7</v>
      </c>
      <c r="I117" s="108">
        <f t="shared" si="33"/>
        <v>17</v>
      </c>
      <c r="J117" s="108">
        <f t="shared" si="33"/>
        <v>13</v>
      </c>
      <c r="K117" s="108">
        <f t="shared" si="33"/>
        <v>1</v>
      </c>
      <c r="L117" s="108">
        <f t="shared" si="33"/>
        <v>11</v>
      </c>
      <c r="M117" s="108">
        <f t="shared" si="33"/>
        <v>9</v>
      </c>
      <c r="N117" s="108">
        <f t="shared" si="33"/>
        <v>15</v>
      </c>
      <c r="O117" s="109">
        <f t="shared" si="33"/>
        <v>5</v>
      </c>
      <c r="P117" s="110"/>
      <c r="Q117" s="111">
        <f t="shared" ref="Q117:Y117" si="34">Q$10</f>
        <v>6</v>
      </c>
      <c r="R117" s="112">
        <f t="shared" si="34"/>
        <v>18</v>
      </c>
      <c r="S117" s="112">
        <f t="shared" si="34"/>
        <v>4</v>
      </c>
      <c r="T117" s="112">
        <f t="shared" si="34"/>
        <v>8</v>
      </c>
      <c r="U117" s="112">
        <f t="shared" si="34"/>
        <v>14</v>
      </c>
      <c r="V117" s="112">
        <f t="shared" si="34"/>
        <v>2</v>
      </c>
      <c r="W117" s="112">
        <f t="shared" si="34"/>
        <v>10</v>
      </c>
      <c r="X117" s="112">
        <f t="shared" si="34"/>
        <v>12</v>
      </c>
      <c r="Y117" s="109">
        <f t="shared" si="34"/>
        <v>16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>
        <f>IF($Q113&lt;=18,IF(G117&lt;=$Q113,1,0),IF($Q113&lt;=36,IF(G117&lt;=($Q113-18),2,1),IF($Q113&lt;=54,IF(G117&lt;=($Q113-36),3,2),IF($Q113&gt;54,IF(G117&lt;=($Q113-54),4,3)))))</f>
        <v>2</v>
      </c>
      <c r="H118" s="115">
        <f t="shared" ref="H118:O118" si="35">IF($Q113&lt;=18,IF(H117&lt;=$Q113,1,0),IF($Q113&lt;=36,IF(H117&lt;=($Q113-18),2,1),IF($Q113&lt;=54,IF(H117&lt;=($Q113-36),3,2),IF($Q113&gt;54,IF(H117&lt;=($Q113-54),4,3)))))</f>
        <v>1</v>
      </c>
      <c r="I118" s="115">
        <f t="shared" si="35"/>
        <v>1</v>
      </c>
      <c r="J118" s="115">
        <f t="shared" si="35"/>
        <v>1</v>
      </c>
      <c r="K118" s="115">
        <f t="shared" si="35"/>
        <v>2</v>
      </c>
      <c r="L118" s="115">
        <f t="shared" si="35"/>
        <v>1</v>
      </c>
      <c r="M118" s="115">
        <f t="shared" si="35"/>
        <v>1</v>
      </c>
      <c r="N118" s="115">
        <f t="shared" si="35"/>
        <v>1</v>
      </c>
      <c r="O118" s="116">
        <f t="shared" si="35"/>
        <v>1</v>
      </c>
      <c r="P118" s="117">
        <f>SUM(G118:O118)</f>
        <v>11</v>
      </c>
      <c r="Q118" s="116">
        <f t="shared" ref="Q118:Y118" si="36">IF($Q113&lt;=18,IF(Q117&lt;=$Q113,1,0),IF($Q113&lt;=36,IF(Q117&lt;=($Q113-18),2,1),IF($Q113&lt;=54,IF(Q117&lt;=($Q113-36),3,2),IF($Q113&gt;54,IF(Q117&lt;=($Q113-54),4,3)))))</f>
        <v>1</v>
      </c>
      <c r="R118" s="116">
        <f t="shared" si="36"/>
        <v>1</v>
      </c>
      <c r="S118" s="116">
        <f t="shared" si="36"/>
        <v>2</v>
      </c>
      <c r="T118" s="116">
        <f t="shared" si="36"/>
        <v>1</v>
      </c>
      <c r="U118" s="116">
        <f t="shared" si="36"/>
        <v>1</v>
      </c>
      <c r="V118" s="116">
        <f t="shared" si="36"/>
        <v>2</v>
      </c>
      <c r="W118" s="116">
        <f t="shared" si="36"/>
        <v>1</v>
      </c>
      <c r="X118" s="116">
        <f t="shared" si="36"/>
        <v>1</v>
      </c>
      <c r="Y118" s="116">
        <f t="shared" si="36"/>
        <v>1</v>
      </c>
      <c r="Z118" s="118">
        <f>SUM(Q118:Y118)</f>
        <v>11</v>
      </c>
      <c r="AA118" s="119">
        <f>P118+Z118</f>
        <v>22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7">G12</f>
        <v>5</v>
      </c>
      <c r="H119" s="121">
        <f t="shared" si="37"/>
        <v>5</v>
      </c>
      <c r="I119" s="121">
        <f t="shared" si="37"/>
        <v>5</v>
      </c>
      <c r="J119" s="121">
        <f t="shared" si="37"/>
        <v>4</v>
      </c>
      <c r="K119" s="121">
        <f t="shared" si="37"/>
        <v>7</v>
      </c>
      <c r="L119" s="121">
        <f t="shared" si="37"/>
        <v>6</v>
      </c>
      <c r="M119" s="121">
        <f t="shared" si="37"/>
        <v>5</v>
      </c>
      <c r="N119" s="121">
        <f t="shared" si="37"/>
        <v>10</v>
      </c>
      <c r="O119" s="121">
        <f t="shared" si="37"/>
        <v>7</v>
      </c>
      <c r="P119" s="122">
        <f>SUM(G119:O119)</f>
        <v>54</v>
      </c>
      <c r="Q119" s="123">
        <f t="shared" ref="Q119:Y119" si="38">Q12</f>
        <v>10</v>
      </c>
      <c r="R119" s="121">
        <f t="shared" si="38"/>
        <v>4</v>
      </c>
      <c r="S119" s="121">
        <f t="shared" si="38"/>
        <v>6</v>
      </c>
      <c r="T119" s="121">
        <f t="shared" si="38"/>
        <v>6</v>
      </c>
      <c r="U119" s="121">
        <f t="shared" si="38"/>
        <v>4</v>
      </c>
      <c r="V119" s="121">
        <f t="shared" si="38"/>
        <v>6</v>
      </c>
      <c r="W119" s="121">
        <f t="shared" si="38"/>
        <v>6</v>
      </c>
      <c r="X119" s="121">
        <f t="shared" si="38"/>
        <v>5</v>
      </c>
      <c r="Y119" s="124">
        <f t="shared" si="38"/>
        <v>5</v>
      </c>
      <c r="Z119" s="122">
        <f>SUM(Q119:Y119)</f>
        <v>52</v>
      </c>
      <c r="AA119" s="125">
        <f>P119+Z119</f>
        <v>106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3</v>
      </c>
      <c r="H120" s="127">
        <f t="shared" ref="H120:O120" si="39">IF(H119-H116=-1,3+H118)+IF(H119-H116=0,2+H118)+IF(H119-H116=1,1+H118)+IF(H119-H116=2,H118)+IF(H119-H116=3,IF(H118-1&gt;0,H118-1,0))+IF(H119-H116=4,IF(H118-2&gt;0,H118-2,0))</f>
        <v>2</v>
      </c>
      <c r="I120" s="127">
        <f t="shared" si="39"/>
        <v>3</v>
      </c>
      <c r="J120" s="127">
        <f t="shared" si="39"/>
        <v>2</v>
      </c>
      <c r="K120" s="127">
        <f t="shared" si="39"/>
        <v>1</v>
      </c>
      <c r="L120" s="127">
        <f t="shared" si="39"/>
        <v>1</v>
      </c>
      <c r="M120" s="127">
        <f t="shared" si="39"/>
        <v>2</v>
      </c>
      <c r="N120" s="127">
        <f t="shared" si="39"/>
        <v>0</v>
      </c>
      <c r="O120" s="128">
        <f t="shared" si="39"/>
        <v>0</v>
      </c>
      <c r="P120" s="129">
        <f>SUM(G120:O120)</f>
        <v>14</v>
      </c>
      <c r="Q120" s="130">
        <f t="shared" ref="Q120:Y120" si="40">IF(Q119-Q116=-1,3+Q118)+IF(Q119-Q116=0,2+Q118)+IF(Q119-Q116=1,1+Q118)+IF(Q119-Q116=2,Q118)+IF(Q119-Q116=3,IF(Q118-1&gt;0,Q118-1,0))+IF(Q119-Q116=4,IF(Q118-2&gt;0,Q118-2,0))</f>
        <v>0</v>
      </c>
      <c r="R120" s="131">
        <f t="shared" si="40"/>
        <v>3</v>
      </c>
      <c r="S120" s="131">
        <f t="shared" si="40"/>
        <v>3</v>
      </c>
      <c r="T120" s="131">
        <f t="shared" si="40"/>
        <v>2</v>
      </c>
      <c r="U120" s="131">
        <f t="shared" si="40"/>
        <v>2</v>
      </c>
      <c r="V120" s="131">
        <f t="shared" si="40"/>
        <v>2</v>
      </c>
      <c r="W120" s="131">
        <f t="shared" si="40"/>
        <v>1</v>
      </c>
      <c r="X120" s="131">
        <f t="shared" si="40"/>
        <v>1</v>
      </c>
      <c r="Y120" s="128">
        <f t="shared" si="40"/>
        <v>2</v>
      </c>
      <c r="Z120" s="129">
        <f>SUM(Q120:Y120)</f>
        <v>16</v>
      </c>
      <c r="AA120" s="132">
        <f>P120+Z120</f>
        <v>30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1">IF(G119-G116=-2,4)+IF(G119-G116=-1,3)+IF(G119-G116=0,2)+IF(G119-G116=1,1)+IF(G119-G116&gt;2,0)</f>
        <v>1</v>
      </c>
      <c r="H121" s="134">
        <f t="shared" si="41"/>
        <v>1</v>
      </c>
      <c r="I121" s="134">
        <f t="shared" si="41"/>
        <v>2</v>
      </c>
      <c r="J121" s="134">
        <f t="shared" si="41"/>
        <v>1</v>
      </c>
      <c r="K121" s="134">
        <f t="shared" si="41"/>
        <v>0</v>
      </c>
      <c r="L121" s="134">
        <f t="shared" si="41"/>
        <v>0</v>
      </c>
      <c r="M121" s="134">
        <f t="shared" si="41"/>
        <v>1</v>
      </c>
      <c r="N121" s="134">
        <f t="shared" si="41"/>
        <v>0</v>
      </c>
      <c r="O121" s="135">
        <f t="shared" si="41"/>
        <v>0</v>
      </c>
      <c r="P121" s="136">
        <f>SUM(G121:O121)</f>
        <v>6</v>
      </c>
      <c r="Q121" s="135">
        <f t="shared" ref="Q121:Y121" si="42">IF(Q119-Q116=-2,4)+IF(Q119-Q116=-1,3)+IF(Q119-Q116=0,2)+IF(Q119-Q116=1,1)+IF(Q119-Q116&gt;2,0)</f>
        <v>0</v>
      </c>
      <c r="R121" s="135">
        <f t="shared" si="42"/>
        <v>2</v>
      </c>
      <c r="S121" s="135">
        <f t="shared" si="42"/>
        <v>1</v>
      </c>
      <c r="T121" s="135">
        <f t="shared" si="42"/>
        <v>1</v>
      </c>
      <c r="U121" s="135">
        <f t="shared" si="42"/>
        <v>1</v>
      </c>
      <c r="V121" s="135">
        <f t="shared" si="42"/>
        <v>0</v>
      </c>
      <c r="W121" s="135">
        <f t="shared" si="42"/>
        <v>0</v>
      </c>
      <c r="X121" s="135">
        <f t="shared" si="42"/>
        <v>0</v>
      </c>
      <c r="Y121" s="135">
        <f t="shared" si="42"/>
        <v>1</v>
      </c>
      <c r="Z121" s="136">
        <f>SUM(Q121:Y121)</f>
        <v>6</v>
      </c>
      <c r="AA121" s="137">
        <f>P121+Z121</f>
        <v>12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1</v>
      </c>
      <c r="H122" s="24">
        <f t="shared" ref="H122:O122" si="43">H119-H116</f>
        <v>1</v>
      </c>
      <c r="I122" s="24">
        <f t="shared" si="43"/>
        <v>0</v>
      </c>
      <c r="J122" s="24">
        <f t="shared" si="43"/>
        <v>1</v>
      </c>
      <c r="K122" s="24">
        <f t="shared" si="43"/>
        <v>3</v>
      </c>
      <c r="L122" s="24">
        <f t="shared" si="43"/>
        <v>2</v>
      </c>
      <c r="M122" s="24">
        <f t="shared" si="43"/>
        <v>1</v>
      </c>
      <c r="N122" s="24">
        <f t="shared" si="43"/>
        <v>7</v>
      </c>
      <c r="O122" s="15">
        <f t="shared" si="43"/>
        <v>3</v>
      </c>
      <c r="P122" s="15"/>
      <c r="Q122" s="15">
        <f t="shared" ref="Q122:Y122" si="44">Q119-Q116</f>
        <v>5</v>
      </c>
      <c r="R122" s="15">
        <f t="shared" si="44"/>
        <v>0</v>
      </c>
      <c r="S122" s="15">
        <f t="shared" si="44"/>
        <v>1</v>
      </c>
      <c r="T122" s="15">
        <f t="shared" si="44"/>
        <v>1</v>
      </c>
      <c r="U122" s="15">
        <f t="shared" si="44"/>
        <v>1</v>
      </c>
      <c r="V122" s="15">
        <f t="shared" si="44"/>
        <v>2</v>
      </c>
      <c r="W122" s="15">
        <f t="shared" si="44"/>
        <v>2</v>
      </c>
      <c r="X122" s="15">
        <f t="shared" si="44"/>
        <v>2</v>
      </c>
      <c r="Y122" s="15">
        <f t="shared" si="44"/>
        <v>1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2</v>
      </c>
      <c r="P125" s="241" t="s">
        <v>86</v>
      </c>
      <c r="Q125" s="241"/>
      <c r="R125" s="241"/>
      <c r="S125" s="241"/>
      <c r="T125" s="241"/>
      <c r="U125" s="141">
        <f>COUNTIF(G122:Y122,"=2")</f>
        <v>4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8</v>
      </c>
      <c r="P126" s="241" t="s">
        <v>89</v>
      </c>
      <c r="Q126" s="241"/>
      <c r="R126" s="241"/>
      <c r="S126" s="241"/>
      <c r="T126" s="241"/>
      <c r="U126" s="144">
        <f>COUNTIF(G122:Y122,"&gt;=3")</f>
        <v>4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2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8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4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4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 t="str">
        <f>C13</f>
        <v>DELOUCHE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str">
        <f>INDEX($C$11:$AC$40,MATCH(G135,$C$11:$C$40,0),27)</f>
        <v>H</v>
      </c>
      <c r="Z135" s="75" t="s">
        <v>16</v>
      </c>
      <c r="AA135" s="96">
        <f>$D$3</f>
        <v>45054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45.5</v>
      </c>
      <c r="H136" s="245"/>
      <c r="I136" s="245"/>
      <c r="J136" s="245"/>
      <c r="K136" s="1"/>
      <c r="L136" s="245">
        <f>IF(X135="H",IF($X136="Blancs",$G$3,IF($X136="Jaunes",$G$4,IF($X136="Bleus",$G$5,$G$6))),IF($X136="Blancs",$I$3,IF($X136="Jaunes",$I$4,IF($X136="Bleus",$I$5,$I$6))))</f>
        <v>135</v>
      </c>
      <c r="M136" s="245"/>
      <c r="N136" s="245"/>
      <c r="O136" s="245">
        <f>IF(X135="H",IF($X136="Blancs",$H$3,IF($X136="Jaunes",$H$4,IF($X136="Bleus",$H$5,$H$6))),IF($X136="Blancs",$J$3,IF($X136="Jaunes",$J$4,IF($X136="Bleus",$J$5,$J$6))))</f>
        <v>69.8</v>
      </c>
      <c r="P136" s="245"/>
      <c r="Q136" s="246">
        <f>ROUND((G136*(L136/113)+(O136-AA139)),0)</f>
        <v>52</v>
      </c>
      <c r="R136" s="246"/>
      <c r="S136" s="246"/>
      <c r="T136" s="246"/>
      <c r="U136" s="1"/>
      <c r="V136" s="266" t="s">
        <v>108</v>
      </c>
      <c r="W136" s="267"/>
      <c r="X136" s="187" t="str">
        <f>INDEX($C$11:$AC$40,MATCH(G135,$C$11:$C$40,0),26)</f>
        <v>Jaunes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5">H$9</f>
        <v>4</v>
      </c>
      <c r="I139" s="103">
        <f t="shared" si="45"/>
        <v>5</v>
      </c>
      <c r="J139" s="103">
        <f t="shared" si="45"/>
        <v>3</v>
      </c>
      <c r="K139" s="103">
        <f t="shared" si="45"/>
        <v>4</v>
      </c>
      <c r="L139" s="103">
        <f t="shared" si="45"/>
        <v>4</v>
      </c>
      <c r="M139" s="103">
        <f t="shared" si="45"/>
        <v>4</v>
      </c>
      <c r="N139" s="103">
        <f t="shared" si="45"/>
        <v>3</v>
      </c>
      <c r="O139" s="103">
        <f t="shared" si="45"/>
        <v>4</v>
      </c>
      <c r="P139" s="104">
        <f>SUM(G139:O139)</f>
        <v>35</v>
      </c>
      <c r="Q139" s="103">
        <f t="shared" ref="Q139:Y139" si="46">Q$9</f>
        <v>5</v>
      </c>
      <c r="R139" s="105">
        <f t="shared" si="46"/>
        <v>4</v>
      </c>
      <c r="S139" s="105">
        <f t="shared" si="46"/>
        <v>5</v>
      </c>
      <c r="T139" s="105">
        <f t="shared" si="46"/>
        <v>5</v>
      </c>
      <c r="U139" s="105">
        <f t="shared" si="46"/>
        <v>3</v>
      </c>
      <c r="V139" s="105">
        <f t="shared" si="46"/>
        <v>4</v>
      </c>
      <c r="W139" s="105">
        <f t="shared" si="46"/>
        <v>4</v>
      </c>
      <c r="X139" s="105">
        <f t="shared" si="46"/>
        <v>3</v>
      </c>
      <c r="Y139" s="106">
        <f t="shared" si="46"/>
        <v>4</v>
      </c>
      <c r="Z139" s="104">
        <f>SUM(Q139:Y139)</f>
        <v>37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3</v>
      </c>
      <c r="H140" s="108">
        <f t="shared" ref="H140:O140" si="47">H$10</f>
        <v>7</v>
      </c>
      <c r="I140" s="108">
        <f t="shared" si="47"/>
        <v>17</v>
      </c>
      <c r="J140" s="108">
        <f t="shared" si="47"/>
        <v>13</v>
      </c>
      <c r="K140" s="108">
        <f t="shared" si="47"/>
        <v>1</v>
      </c>
      <c r="L140" s="108">
        <f t="shared" si="47"/>
        <v>11</v>
      </c>
      <c r="M140" s="108">
        <f t="shared" si="47"/>
        <v>9</v>
      </c>
      <c r="N140" s="108">
        <f t="shared" si="47"/>
        <v>15</v>
      </c>
      <c r="O140" s="109">
        <f t="shared" si="47"/>
        <v>5</v>
      </c>
      <c r="P140" s="110"/>
      <c r="Q140" s="111">
        <f t="shared" ref="Q140:Y140" si="48">Q$10</f>
        <v>6</v>
      </c>
      <c r="R140" s="112">
        <f t="shared" si="48"/>
        <v>18</v>
      </c>
      <c r="S140" s="112">
        <f t="shared" si="48"/>
        <v>4</v>
      </c>
      <c r="T140" s="112">
        <f t="shared" si="48"/>
        <v>8</v>
      </c>
      <c r="U140" s="112">
        <f t="shared" si="48"/>
        <v>14</v>
      </c>
      <c r="V140" s="112">
        <f t="shared" si="48"/>
        <v>2</v>
      </c>
      <c r="W140" s="112">
        <f t="shared" si="48"/>
        <v>10</v>
      </c>
      <c r="X140" s="112">
        <f t="shared" si="48"/>
        <v>12</v>
      </c>
      <c r="Y140" s="109">
        <f t="shared" si="48"/>
        <v>16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>
        <f>IF($Q136&lt;=18,IF(G140&lt;=$Q136,1,0),IF($Q136&lt;=36,IF(G140&lt;=($Q136-18),2,1),IF($Q136&lt;=54,IF(G140&lt;=($Q136-36),3,2),IF($Q136&gt;54,IF(G140&lt;=($Q136-54),4,3)))))</f>
        <v>3</v>
      </c>
      <c r="H141" s="115">
        <f t="shared" ref="H141:O141" si="49">IF($Q136&lt;=18,IF(H140&lt;=$Q136,1,0),IF($Q136&lt;=36,IF(H140&lt;=($Q136-18),2,1),IF($Q136&lt;=54,IF(H140&lt;=($Q136-36),3,2),IF($Q136&gt;54,IF(H140&lt;=($Q136-54),4,3)))))</f>
        <v>3</v>
      </c>
      <c r="I141" s="115">
        <f t="shared" si="49"/>
        <v>2</v>
      </c>
      <c r="J141" s="115">
        <f t="shared" si="49"/>
        <v>3</v>
      </c>
      <c r="K141" s="115">
        <f t="shared" si="49"/>
        <v>3</v>
      </c>
      <c r="L141" s="115">
        <f t="shared" si="49"/>
        <v>3</v>
      </c>
      <c r="M141" s="115">
        <f t="shared" si="49"/>
        <v>3</v>
      </c>
      <c r="N141" s="115">
        <f t="shared" si="49"/>
        <v>3</v>
      </c>
      <c r="O141" s="116">
        <f t="shared" si="49"/>
        <v>3</v>
      </c>
      <c r="P141" s="117">
        <f>SUM(G141:O141)</f>
        <v>26</v>
      </c>
      <c r="Q141" s="116">
        <f t="shared" ref="Q141:Y141" si="50">IF($Q136&lt;=18,IF(Q140&lt;=$Q136,1,0),IF($Q136&lt;=36,IF(Q140&lt;=($Q136-18),2,1),IF($Q136&lt;=54,IF(Q140&lt;=($Q136-36),3,2),IF($Q136&gt;54,IF(Q140&lt;=($Q136-54),4,3)))))</f>
        <v>3</v>
      </c>
      <c r="R141" s="116">
        <f t="shared" si="50"/>
        <v>2</v>
      </c>
      <c r="S141" s="116">
        <f t="shared" si="50"/>
        <v>3</v>
      </c>
      <c r="T141" s="116">
        <f t="shared" si="50"/>
        <v>3</v>
      </c>
      <c r="U141" s="116">
        <f t="shared" si="50"/>
        <v>3</v>
      </c>
      <c r="V141" s="116">
        <f t="shared" si="50"/>
        <v>3</v>
      </c>
      <c r="W141" s="116">
        <f t="shared" si="50"/>
        <v>3</v>
      </c>
      <c r="X141" s="116">
        <f t="shared" si="50"/>
        <v>3</v>
      </c>
      <c r="Y141" s="116">
        <f t="shared" si="50"/>
        <v>3</v>
      </c>
      <c r="Z141" s="118">
        <f>SUM(Q141:Y141)</f>
        <v>26</v>
      </c>
      <c r="AA141" s="119">
        <f>P141+Z141</f>
        <v>52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1">G13</f>
        <v>6</v>
      </c>
      <c r="H142" s="121">
        <f t="shared" si="51"/>
        <v>8</v>
      </c>
      <c r="I142" s="121">
        <f t="shared" si="51"/>
        <v>6</v>
      </c>
      <c r="J142" s="121">
        <f t="shared" si="51"/>
        <v>5</v>
      </c>
      <c r="K142" s="121">
        <f t="shared" si="51"/>
        <v>9</v>
      </c>
      <c r="L142" s="121">
        <f t="shared" si="51"/>
        <v>4</v>
      </c>
      <c r="M142" s="121">
        <f t="shared" si="51"/>
        <v>7</v>
      </c>
      <c r="N142" s="121">
        <f t="shared" si="51"/>
        <v>5</v>
      </c>
      <c r="O142" s="121">
        <f t="shared" si="51"/>
        <v>8</v>
      </c>
      <c r="P142" s="122">
        <f>SUM(G142:O142)</f>
        <v>58</v>
      </c>
      <c r="Q142" s="123">
        <f t="shared" ref="Q142:Y142" si="52">Q13</f>
        <v>8</v>
      </c>
      <c r="R142" s="121">
        <f t="shared" si="52"/>
        <v>5</v>
      </c>
      <c r="S142" s="121">
        <f t="shared" si="52"/>
        <v>10</v>
      </c>
      <c r="T142" s="121">
        <f t="shared" si="52"/>
        <v>10</v>
      </c>
      <c r="U142" s="121">
        <f t="shared" si="52"/>
        <v>4</v>
      </c>
      <c r="V142" s="121">
        <f t="shared" si="52"/>
        <v>10</v>
      </c>
      <c r="W142" s="121">
        <f t="shared" si="52"/>
        <v>6</v>
      </c>
      <c r="X142" s="121">
        <f t="shared" si="52"/>
        <v>7</v>
      </c>
      <c r="Y142" s="124">
        <f t="shared" si="52"/>
        <v>8</v>
      </c>
      <c r="Z142" s="122">
        <f>SUM(Q142:Y142)</f>
        <v>68</v>
      </c>
      <c r="AA142" s="125">
        <f>P142+Z142</f>
        <v>126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3</v>
      </c>
      <c r="H143" s="127">
        <f t="shared" ref="H143:O143" si="53">IF(H142-H139=-1,3+H141)+IF(H142-H139=0,2+H141)+IF(H142-H139=1,1+H141)+IF(H142-H139=2,H141)+IF(H142-H139=3,IF(H141-1&gt;0,H141-1,0))+IF(H142-H139=4,IF(H141-2&gt;0,H141-2,0))</f>
        <v>1</v>
      </c>
      <c r="I143" s="127">
        <f t="shared" si="53"/>
        <v>3</v>
      </c>
      <c r="J143" s="127">
        <f t="shared" si="53"/>
        <v>3</v>
      </c>
      <c r="K143" s="127">
        <f t="shared" si="53"/>
        <v>0</v>
      </c>
      <c r="L143" s="127">
        <f t="shared" si="53"/>
        <v>5</v>
      </c>
      <c r="M143" s="127">
        <f t="shared" si="53"/>
        <v>2</v>
      </c>
      <c r="N143" s="127">
        <f t="shared" si="53"/>
        <v>3</v>
      </c>
      <c r="O143" s="128">
        <f t="shared" si="53"/>
        <v>1</v>
      </c>
      <c r="P143" s="129">
        <f>SUM(G143:O143)</f>
        <v>21</v>
      </c>
      <c r="Q143" s="130">
        <f t="shared" ref="Q143:Y143" si="54">IF(Q142-Q139=-1,3+Q141)+IF(Q142-Q139=0,2+Q141)+IF(Q142-Q139=1,1+Q141)+IF(Q142-Q139=2,Q141)+IF(Q142-Q139=3,IF(Q141-1&gt;0,Q141-1,0))+IF(Q142-Q139=4,IF(Q141-2&gt;0,Q141-2,0))</f>
        <v>2</v>
      </c>
      <c r="R143" s="131">
        <f t="shared" si="54"/>
        <v>3</v>
      </c>
      <c r="S143" s="131">
        <f t="shared" si="54"/>
        <v>0</v>
      </c>
      <c r="T143" s="131">
        <f t="shared" si="54"/>
        <v>0</v>
      </c>
      <c r="U143" s="131">
        <f t="shared" si="54"/>
        <v>4</v>
      </c>
      <c r="V143" s="131">
        <f t="shared" si="54"/>
        <v>0</v>
      </c>
      <c r="W143" s="131">
        <f t="shared" si="54"/>
        <v>3</v>
      </c>
      <c r="X143" s="131">
        <f t="shared" si="54"/>
        <v>1</v>
      </c>
      <c r="Y143" s="128">
        <f t="shared" si="54"/>
        <v>1</v>
      </c>
      <c r="Z143" s="129">
        <f>SUM(Q143:Y143)</f>
        <v>14</v>
      </c>
      <c r="AA143" s="132">
        <f>P143+Z143</f>
        <v>35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5">IF(G142-G139=-2,4)+IF(G142-G139=-1,3)+IF(G142-G139=0,2)+IF(G142-G139=1,1)+IF(G142-G139&gt;2,0)</f>
        <v>0</v>
      </c>
      <c r="H144" s="134">
        <f t="shared" si="55"/>
        <v>0</v>
      </c>
      <c r="I144" s="134">
        <f t="shared" si="55"/>
        <v>1</v>
      </c>
      <c r="J144" s="134">
        <f t="shared" si="55"/>
        <v>0</v>
      </c>
      <c r="K144" s="134">
        <f t="shared" si="55"/>
        <v>0</v>
      </c>
      <c r="L144" s="134">
        <f t="shared" si="55"/>
        <v>2</v>
      </c>
      <c r="M144" s="134">
        <f t="shared" si="55"/>
        <v>0</v>
      </c>
      <c r="N144" s="134">
        <f t="shared" si="55"/>
        <v>0</v>
      </c>
      <c r="O144" s="135">
        <f t="shared" si="55"/>
        <v>0</v>
      </c>
      <c r="P144" s="136">
        <f>SUM(G144:O144)</f>
        <v>3</v>
      </c>
      <c r="Q144" s="135">
        <f t="shared" ref="Q144:Y144" si="56">IF(Q142-Q139=-2,4)+IF(Q142-Q139=-1,3)+IF(Q142-Q139=0,2)+IF(Q142-Q139=1,1)+IF(Q142-Q139&gt;2,0)</f>
        <v>0</v>
      </c>
      <c r="R144" s="135">
        <f t="shared" si="56"/>
        <v>1</v>
      </c>
      <c r="S144" s="135">
        <f t="shared" si="56"/>
        <v>0</v>
      </c>
      <c r="T144" s="135">
        <f t="shared" si="56"/>
        <v>0</v>
      </c>
      <c r="U144" s="135">
        <f t="shared" si="56"/>
        <v>1</v>
      </c>
      <c r="V144" s="135">
        <f t="shared" si="56"/>
        <v>0</v>
      </c>
      <c r="W144" s="135">
        <f t="shared" si="56"/>
        <v>0</v>
      </c>
      <c r="X144" s="135">
        <f t="shared" si="56"/>
        <v>0</v>
      </c>
      <c r="Y144" s="135">
        <f t="shared" si="56"/>
        <v>0</v>
      </c>
      <c r="Z144" s="136">
        <f>SUM(Q144:Y144)</f>
        <v>2</v>
      </c>
      <c r="AA144" s="137">
        <f>P144+Z144</f>
        <v>5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2</v>
      </c>
      <c r="H145" s="24">
        <f t="shared" ref="H145:O145" si="57">H142-H139</f>
        <v>4</v>
      </c>
      <c r="I145" s="24">
        <f t="shared" si="57"/>
        <v>1</v>
      </c>
      <c r="J145" s="24">
        <f t="shared" si="57"/>
        <v>2</v>
      </c>
      <c r="K145" s="24">
        <f t="shared" si="57"/>
        <v>5</v>
      </c>
      <c r="L145" s="24">
        <f t="shared" si="57"/>
        <v>0</v>
      </c>
      <c r="M145" s="24">
        <f t="shared" si="57"/>
        <v>3</v>
      </c>
      <c r="N145" s="24">
        <f t="shared" si="57"/>
        <v>2</v>
      </c>
      <c r="O145" s="15">
        <f t="shared" si="57"/>
        <v>4</v>
      </c>
      <c r="P145" s="15"/>
      <c r="Q145" s="15">
        <f t="shared" ref="Q145:Y145" si="58">Q142-Q139</f>
        <v>3</v>
      </c>
      <c r="R145" s="15">
        <f t="shared" si="58"/>
        <v>1</v>
      </c>
      <c r="S145" s="15">
        <f t="shared" si="58"/>
        <v>5</v>
      </c>
      <c r="T145" s="15">
        <f t="shared" si="58"/>
        <v>5</v>
      </c>
      <c r="U145" s="15">
        <f t="shared" si="58"/>
        <v>1</v>
      </c>
      <c r="V145" s="15">
        <f t="shared" si="58"/>
        <v>6</v>
      </c>
      <c r="W145" s="15">
        <f t="shared" si="58"/>
        <v>2</v>
      </c>
      <c r="X145" s="15">
        <f t="shared" si="58"/>
        <v>4</v>
      </c>
      <c r="Y145" s="15">
        <f t="shared" si="58"/>
        <v>4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1</v>
      </c>
      <c r="P148" s="241" t="s">
        <v>86</v>
      </c>
      <c r="Q148" s="241"/>
      <c r="R148" s="241"/>
      <c r="S148" s="241"/>
      <c r="T148" s="241"/>
      <c r="U148" s="141">
        <f>COUNTIF(G145:Y145,"=2")</f>
        <v>4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3</v>
      </c>
      <c r="P149" s="241" t="s">
        <v>89</v>
      </c>
      <c r="Q149" s="241"/>
      <c r="R149" s="241"/>
      <c r="S149" s="241"/>
      <c r="T149" s="241"/>
      <c r="U149" s="144">
        <f>COUNTIF(G145:Y145,"&gt;=3")</f>
        <v>10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1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3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4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10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 t="str">
        <f>C14</f>
        <v>DIOT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str">
        <f>INDEX($C$11:$AC$40,MATCH(G158,$C$11:$C$40,0),27)</f>
        <v>H</v>
      </c>
      <c r="Z158" s="75" t="s">
        <v>16</v>
      </c>
      <c r="AA158" s="96">
        <f>$D$3</f>
        <v>45054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8.1</v>
      </c>
      <c r="H159" s="245"/>
      <c r="I159" s="245"/>
      <c r="J159" s="245"/>
      <c r="K159" s="1"/>
      <c r="L159" s="245">
        <f>IF(X158="H",IF($X159="Blancs",$G$3,IF($X159="Jaunes",$G$4,IF($X159="Bleus",$G$5,$G$6))),IF($X159="Blancs",$I$3,IF($X159="Jaunes",$I$4,IF($X159="Bleus",$I$5,$I$6))))</f>
        <v>139</v>
      </c>
      <c r="M159" s="245"/>
      <c r="N159" s="245"/>
      <c r="O159" s="245">
        <f>IF(X158="H",IF($X159="Blancs",$H$3,IF($X159="Jaunes",$H$4,IF($X159="Bleus",$H$5,$H$6))),IF($X159="Blancs",$J$3,IF($X159="Jaunes",$J$4,IF($X159="Bleus",$J$5,$J$6))))</f>
        <v>72.2</v>
      </c>
      <c r="P159" s="245"/>
      <c r="Q159" s="246">
        <f>ROUND((G159*(L159/113)+(O159-AA162)),0)</f>
        <v>10</v>
      </c>
      <c r="R159" s="246"/>
      <c r="S159" s="246"/>
      <c r="T159" s="246"/>
      <c r="U159" s="1"/>
      <c r="V159" s="266" t="s">
        <v>108</v>
      </c>
      <c r="W159" s="267"/>
      <c r="X159" s="187" t="str">
        <f>INDEX($C$11:$AC$40,MATCH(G158,$C$11:$C$40,0),26)</f>
        <v>Blancs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9">H$9</f>
        <v>4</v>
      </c>
      <c r="I162" s="103">
        <f t="shared" si="59"/>
        <v>5</v>
      </c>
      <c r="J162" s="103">
        <f t="shared" si="59"/>
        <v>3</v>
      </c>
      <c r="K162" s="103">
        <f t="shared" si="59"/>
        <v>4</v>
      </c>
      <c r="L162" s="103">
        <f t="shared" si="59"/>
        <v>4</v>
      </c>
      <c r="M162" s="103">
        <f t="shared" si="59"/>
        <v>4</v>
      </c>
      <c r="N162" s="103">
        <f t="shared" si="59"/>
        <v>3</v>
      </c>
      <c r="O162" s="103">
        <f t="shared" si="59"/>
        <v>4</v>
      </c>
      <c r="P162" s="104">
        <f>SUM(G162:O162)</f>
        <v>35</v>
      </c>
      <c r="Q162" s="103">
        <f t="shared" ref="Q162:Y162" si="60">Q$9</f>
        <v>5</v>
      </c>
      <c r="R162" s="105">
        <f t="shared" si="60"/>
        <v>4</v>
      </c>
      <c r="S162" s="105">
        <f t="shared" si="60"/>
        <v>5</v>
      </c>
      <c r="T162" s="105">
        <f t="shared" si="60"/>
        <v>5</v>
      </c>
      <c r="U162" s="105">
        <f t="shared" si="60"/>
        <v>3</v>
      </c>
      <c r="V162" s="105">
        <f t="shared" si="60"/>
        <v>4</v>
      </c>
      <c r="W162" s="105">
        <f t="shared" si="60"/>
        <v>4</v>
      </c>
      <c r="X162" s="105">
        <f t="shared" si="60"/>
        <v>3</v>
      </c>
      <c r="Y162" s="106">
        <f t="shared" si="60"/>
        <v>4</v>
      </c>
      <c r="Z162" s="104">
        <f>SUM(Q162:Y162)</f>
        <v>37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3</v>
      </c>
      <c r="H163" s="108">
        <f t="shared" ref="H163:O163" si="61">H$10</f>
        <v>7</v>
      </c>
      <c r="I163" s="108">
        <f t="shared" si="61"/>
        <v>17</v>
      </c>
      <c r="J163" s="108">
        <f t="shared" si="61"/>
        <v>13</v>
      </c>
      <c r="K163" s="108">
        <f t="shared" si="61"/>
        <v>1</v>
      </c>
      <c r="L163" s="108">
        <f t="shared" si="61"/>
        <v>11</v>
      </c>
      <c r="M163" s="108">
        <f t="shared" si="61"/>
        <v>9</v>
      </c>
      <c r="N163" s="108">
        <f t="shared" si="61"/>
        <v>15</v>
      </c>
      <c r="O163" s="109">
        <f t="shared" si="61"/>
        <v>5</v>
      </c>
      <c r="P163" s="110"/>
      <c r="Q163" s="111">
        <f t="shared" ref="Q163:Y163" si="62">Q$10</f>
        <v>6</v>
      </c>
      <c r="R163" s="112">
        <f t="shared" si="62"/>
        <v>18</v>
      </c>
      <c r="S163" s="112">
        <f t="shared" si="62"/>
        <v>4</v>
      </c>
      <c r="T163" s="112">
        <f t="shared" si="62"/>
        <v>8</v>
      </c>
      <c r="U163" s="112">
        <f t="shared" si="62"/>
        <v>14</v>
      </c>
      <c r="V163" s="112">
        <f t="shared" si="62"/>
        <v>2</v>
      </c>
      <c r="W163" s="112">
        <f t="shared" si="62"/>
        <v>10</v>
      </c>
      <c r="X163" s="112">
        <f t="shared" si="62"/>
        <v>12</v>
      </c>
      <c r="Y163" s="109">
        <f t="shared" si="62"/>
        <v>16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>
        <f>IF($Q159&lt;=18,IF(G163&lt;=$Q159,1,0),IF($Q159&lt;=36,IF(G163&lt;=($Q159-18),2,1),IF($Q159&lt;=54,IF(G163&lt;=($Q159-36),3,2),IF($Q159&gt;54,IF(G163&lt;=($Q159-54),4,3)))))</f>
        <v>1</v>
      </c>
      <c r="H164" s="115">
        <f t="shared" ref="H164:O164" si="63">IF($Q159&lt;=18,IF(H163&lt;=$Q159,1,0),IF($Q159&lt;=36,IF(H163&lt;=($Q159-18),2,1),IF($Q159&lt;=54,IF(H163&lt;=($Q159-36),3,2),IF($Q159&gt;54,IF(H163&lt;=($Q159-54),4,3)))))</f>
        <v>1</v>
      </c>
      <c r="I164" s="115">
        <f t="shared" si="63"/>
        <v>0</v>
      </c>
      <c r="J164" s="115">
        <f t="shared" si="63"/>
        <v>0</v>
      </c>
      <c r="K164" s="115">
        <f t="shared" si="63"/>
        <v>1</v>
      </c>
      <c r="L164" s="115">
        <f t="shared" si="63"/>
        <v>0</v>
      </c>
      <c r="M164" s="115">
        <f t="shared" si="63"/>
        <v>1</v>
      </c>
      <c r="N164" s="115">
        <f t="shared" si="63"/>
        <v>0</v>
      </c>
      <c r="O164" s="116">
        <f t="shared" si="63"/>
        <v>1</v>
      </c>
      <c r="P164" s="117">
        <f>SUM(G164:O164)</f>
        <v>5</v>
      </c>
      <c r="Q164" s="116">
        <f t="shared" ref="Q164:Y164" si="64">IF($Q159&lt;=18,IF(Q163&lt;=$Q159,1,0),IF($Q159&lt;=36,IF(Q163&lt;=($Q159-18),2,1),IF($Q159&lt;=54,IF(Q163&lt;=($Q159-36),3,2),IF($Q159&gt;54,IF(Q163&lt;=($Q159-54),4,3)))))</f>
        <v>1</v>
      </c>
      <c r="R164" s="116">
        <f t="shared" si="64"/>
        <v>0</v>
      </c>
      <c r="S164" s="116">
        <f t="shared" si="64"/>
        <v>1</v>
      </c>
      <c r="T164" s="116">
        <f t="shared" si="64"/>
        <v>1</v>
      </c>
      <c r="U164" s="116">
        <f t="shared" si="64"/>
        <v>0</v>
      </c>
      <c r="V164" s="116">
        <f t="shared" si="64"/>
        <v>1</v>
      </c>
      <c r="W164" s="116">
        <f t="shared" si="64"/>
        <v>1</v>
      </c>
      <c r="X164" s="116">
        <f t="shared" si="64"/>
        <v>0</v>
      </c>
      <c r="Y164" s="116">
        <f t="shared" si="64"/>
        <v>0</v>
      </c>
      <c r="Z164" s="118">
        <f>SUM(Q164:Y164)</f>
        <v>5</v>
      </c>
      <c r="AA164" s="119">
        <f>P164+Z164</f>
        <v>10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5">G14</f>
        <v>4</v>
      </c>
      <c r="H165" s="121">
        <f t="shared" si="65"/>
        <v>5</v>
      </c>
      <c r="I165" s="121">
        <f t="shared" si="65"/>
        <v>5</v>
      </c>
      <c r="J165" s="121">
        <f t="shared" si="65"/>
        <v>5</v>
      </c>
      <c r="K165" s="121">
        <f t="shared" si="65"/>
        <v>5</v>
      </c>
      <c r="L165" s="121">
        <f t="shared" si="65"/>
        <v>5</v>
      </c>
      <c r="M165" s="121">
        <f t="shared" si="65"/>
        <v>5</v>
      </c>
      <c r="N165" s="121">
        <f t="shared" si="65"/>
        <v>3</v>
      </c>
      <c r="O165" s="121">
        <f t="shared" si="65"/>
        <v>5</v>
      </c>
      <c r="P165" s="122">
        <f>SUM(G165:O165)</f>
        <v>42</v>
      </c>
      <c r="Q165" s="123">
        <f t="shared" ref="Q165:Y165" si="66">Q14</f>
        <v>6</v>
      </c>
      <c r="R165" s="121">
        <f t="shared" si="66"/>
        <v>4</v>
      </c>
      <c r="S165" s="121">
        <f t="shared" si="66"/>
        <v>4</v>
      </c>
      <c r="T165" s="121">
        <f t="shared" si="66"/>
        <v>6</v>
      </c>
      <c r="U165" s="121">
        <f t="shared" si="66"/>
        <v>4</v>
      </c>
      <c r="V165" s="121">
        <f t="shared" si="66"/>
        <v>5</v>
      </c>
      <c r="W165" s="121">
        <f t="shared" si="66"/>
        <v>4</v>
      </c>
      <c r="X165" s="121">
        <f t="shared" si="66"/>
        <v>4</v>
      </c>
      <c r="Y165" s="124">
        <f t="shared" si="66"/>
        <v>6</v>
      </c>
      <c r="Z165" s="122">
        <f>SUM(Q165:Y165)</f>
        <v>43</v>
      </c>
      <c r="AA165" s="125">
        <f>P165+Z165</f>
        <v>85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3</v>
      </c>
      <c r="H166" s="127">
        <f t="shared" ref="H166:O166" si="67">IF(H165-H162=-1,3+H164)+IF(H165-H162=0,2+H164)+IF(H165-H162=1,1+H164)+IF(H165-H162=2,H164)+IF(H165-H162=3,IF(H164-1&gt;0,H164-1,0))+IF(H165-H162=4,IF(H164-2&gt;0,H164-2,0))</f>
        <v>2</v>
      </c>
      <c r="I166" s="127">
        <f t="shared" si="67"/>
        <v>2</v>
      </c>
      <c r="J166" s="127">
        <f t="shared" si="67"/>
        <v>0</v>
      </c>
      <c r="K166" s="127">
        <f t="shared" si="67"/>
        <v>2</v>
      </c>
      <c r="L166" s="127">
        <f t="shared" si="67"/>
        <v>1</v>
      </c>
      <c r="M166" s="127">
        <f t="shared" si="67"/>
        <v>2</v>
      </c>
      <c r="N166" s="127">
        <f t="shared" si="67"/>
        <v>2</v>
      </c>
      <c r="O166" s="128">
        <f t="shared" si="67"/>
        <v>2</v>
      </c>
      <c r="P166" s="129">
        <f>SUM(G166:O166)</f>
        <v>16</v>
      </c>
      <c r="Q166" s="130">
        <f t="shared" ref="Q166:Y166" si="68">IF(Q165-Q162=-1,3+Q164)+IF(Q165-Q162=0,2+Q164)+IF(Q165-Q162=1,1+Q164)+IF(Q165-Q162=2,Q164)+IF(Q165-Q162=3,IF(Q164-1&gt;0,Q164-1,0))+IF(Q165-Q162=4,IF(Q164-2&gt;0,Q164-2,0))</f>
        <v>2</v>
      </c>
      <c r="R166" s="131">
        <f t="shared" si="68"/>
        <v>2</v>
      </c>
      <c r="S166" s="131">
        <f t="shared" si="68"/>
        <v>4</v>
      </c>
      <c r="T166" s="131">
        <f t="shared" si="68"/>
        <v>2</v>
      </c>
      <c r="U166" s="131">
        <f t="shared" si="68"/>
        <v>1</v>
      </c>
      <c r="V166" s="131">
        <f t="shared" si="68"/>
        <v>2</v>
      </c>
      <c r="W166" s="131">
        <f t="shared" si="68"/>
        <v>3</v>
      </c>
      <c r="X166" s="131">
        <f t="shared" si="68"/>
        <v>1</v>
      </c>
      <c r="Y166" s="128">
        <f t="shared" si="68"/>
        <v>0</v>
      </c>
      <c r="Z166" s="129">
        <f>SUM(Q166:Y166)</f>
        <v>17</v>
      </c>
      <c r="AA166" s="132">
        <f>P166+Z166</f>
        <v>33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9">IF(G165-G162=-2,4)+IF(G165-G162=-1,3)+IF(G165-G162=0,2)+IF(G165-G162=1,1)+IF(G165-G162&gt;2,0)</f>
        <v>2</v>
      </c>
      <c r="H167" s="134">
        <f t="shared" si="69"/>
        <v>1</v>
      </c>
      <c r="I167" s="134">
        <f t="shared" si="69"/>
        <v>2</v>
      </c>
      <c r="J167" s="134">
        <f t="shared" si="69"/>
        <v>0</v>
      </c>
      <c r="K167" s="134">
        <f t="shared" si="69"/>
        <v>1</v>
      </c>
      <c r="L167" s="134">
        <f t="shared" si="69"/>
        <v>1</v>
      </c>
      <c r="M167" s="134">
        <f t="shared" si="69"/>
        <v>1</v>
      </c>
      <c r="N167" s="134">
        <f t="shared" si="69"/>
        <v>2</v>
      </c>
      <c r="O167" s="135">
        <f t="shared" si="69"/>
        <v>1</v>
      </c>
      <c r="P167" s="136">
        <f>SUM(G167:O167)</f>
        <v>11</v>
      </c>
      <c r="Q167" s="135">
        <f t="shared" ref="Q167:Y167" si="70">IF(Q165-Q162=-2,4)+IF(Q165-Q162=-1,3)+IF(Q165-Q162=0,2)+IF(Q165-Q162=1,1)+IF(Q165-Q162&gt;2,0)</f>
        <v>1</v>
      </c>
      <c r="R167" s="135">
        <f t="shared" si="70"/>
        <v>2</v>
      </c>
      <c r="S167" s="135">
        <f t="shared" si="70"/>
        <v>3</v>
      </c>
      <c r="T167" s="135">
        <f t="shared" si="70"/>
        <v>1</v>
      </c>
      <c r="U167" s="135">
        <f t="shared" si="70"/>
        <v>1</v>
      </c>
      <c r="V167" s="135">
        <f t="shared" si="70"/>
        <v>1</v>
      </c>
      <c r="W167" s="135">
        <f t="shared" si="70"/>
        <v>2</v>
      </c>
      <c r="X167" s="135">
        <f t="shared" si="70"/>
        <v>1</v>
      </c>
      <c r="Y167" s="135">
        <f t="shared" si="70"/>
        <v>0</v>
      </c>
      <c r="Z167" s="136">
        <f>SUM(Q167:Y167)</f>
        <v>12</v>
      </c>
      <c r="AA167" s="137">
        <f>P167+Z167</f>
        <v>23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0</v>
      </c>
      <c r="H168" s="24">
        <f t="shared" ref="H168:O168" si="71">H165-H162</f>
        <v>1</v>
      </c>
      <c r="I168" s="24">
        <f t="shared" si="71"/>
        <v>0</v>
      </c>
      <c r="J168" s="24">
        <f t="shared" si="71"/>
        <v>2</v>
      </c>
      <c r="K168" s="24">
        <f t="shared" si="71"/>
        <v>1</v>
      </c>
      <c r="L168" s="24">
        <f t="shared" si="71"/>
        <v>1</v>
      </c>
      <c r="M168" s="24">
        <f t="shared" si="71"/>
        <v>1</v>
      </c>
      <c r="N168" s="24">
        <f t="shared" si="71"/>
        <v>0</v>
      </c>
      <c r="O168" s="15">
        <f t="shared" si="71"/>
        <v>1</v>
      </c>
      <c r="P168" s="15"/>
      <c r="Q168" s="15">
        <f t="shared" ref="Q168:Y168" si="72">Q165-Q162</f>
        <v>1</v>
      </c>
      <c r="R168" s="15">
        <f t="shared" si="72"/>
        <v>0</v>
      </c>
      <c r="S168" s="15">
        <f t="shared" si="72"/>
        <v>-1</v>
      </c>
      <c r="T168" s="15">
        <f t="shared" si="72"/>
        <v>1</v>
      </c>
      <c r="U168" s="15">
        <f t="shared" si="72"/>
        <v>1</v>
      </c>
      <c r="V168" s="15">
        <f t="shared" si="72"/>
        <v>1</v>
      </c>
      <c r="W168" s="15">
        <f t="shared" si="72"/>
        <v>0</v>
      </c>
      <c r="X168" s="15">
        <f t="shared" si="72"/>
        <v>1</v>
      </c>
      <c r="Y168" s="15">
        <f t="shared" si="72"/>
        <v>2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5</v>
      </c>
      <c r="P171" s="241" t="s">
        <v>86</v>
      </c>
      <c r="Q171" s="241"/>
      <c r="R171" s="241"/>
      <c r="S171" s="241"/>
      <c r="T171" s="241"/>
      <c r="U171" s="141">
        <f>COUNTIF(G168:Y168,"=2")</f>
        <v>2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1</v>
      </c>
      <c r="M172" s="251" t="s">
        <v>88</v>
      </c>
      <c r="N172" s="251"/>
      <c r="O172" s="145">
        <f>COUNTIF(G168:Y168,"=1")</f>
        <v>10</v>
      </c>
      <c r="P172" s="241" t="s">
        <v>89</v>
      </c>
      <c r="Q172" s="241"/>
      <c r="R172" s="241"/>
      <c r="S172" s="241"/>
      <c r="T172" s="241"/>
      <c r="U172" s="144">
        <f>COUNTIF(G168:Y168,"&gt;=3")</f>
        <v>0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5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10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2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0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 t="str">
        <f>C15</f>
        <v>FARE-PIORUNSKI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str">
        <f>INDEX($C$11:$AC$40,MATCH(G181,$C$11:$C$40,0),27)</f>
        <v>H</v>
      </c>
      <c r="Z181" s="75" t="s">
        <v>16</v>
      </c>
      <c r="AA181" s="96">
        <f>$D$3</f>
        <v>45054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24</v>
      </c>
      <c r="H182" s="245"/>
      <c r="I182" s="245"/>
      <c r="J182" s="245"/>
      <c r="K182" s="1"/>
      <c r="L182" s="245">
        <f>IF(X181="H",IF($X182="Blancs",$G$3,IF($X182="Jaunes",$G$4,IF($X182="Bleus",$G$5,$G$6))),IF($X182="Blancs",$I$3,IF($X182="Jaunes",$I$4,IF($X182="Bleus",$I$5,$I$6))))</f>
        <v>135</v>
      </c>
      <c r="M182" s="245"/>
      <c r="N182" s="245"/>
      <c r="O182" s="245">
        <f>IF(X181="H",IF($X182="Blancs",$H$3,IF($X182="Jaunes",$H$4,IF($X182="Bleus",$H$5,$H$6))),IF($X182="Blancs",$J$3,IF($X182="Jaunes",$J$4,IF($X182="Bleus",$J$5,$J$6))))</f>
        <v>69.8</v>
      </c>
      <c r="P182" s="245"/>
      <c r="Q182" s="246">
        <f>ROUND((G182*(L182/113)+(O182-AA185)),0)</f>
        <v>26</v>
      </c>
      <c r="R182" s="246"/>
      <c r="S182" s="246"/>
      <c r="T182" s="246"/>
      <c r="U182" s="1"/>
      <c r="V182" s="266" t="s">
        <v>108</v>
      </c>
      <c r="W182" s="267"/>
      <c r="X182" s="187" t="str">
        <f>INDEX($C$11:$AC$40,MATCH(G181,$C$11:$C$40,0),26)</f>
        <v>Jaunes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3">H$9</f>
        <v>4</v>
      </c>
      <c r="I185" s="103">
        <f t="shared" si="73"/>
        <v>5</v>
      </c>
      <c r="J185" s="103">
        <f t="shared" si="73"/>
        <v>3</v>
      </c>
      <c r="K185" s="103">
        <f t="shared" si="73"/>
        <v>4</v>
      </c>
      <c r="L185" s="103">
        <f t="shared" si="73"/>
        <v>4</v>
      </c>
      <c r="M185" s="103">
        <f t="shared" si="73"/>
        <v>4</v>
      </c>
      <c r="N185" s="103">
        <f t="shared" si="73"/>
        <v>3</v>
      </c>
      <c r="O185" s="103">
        <f t="shared" si="73"/>
        <v>4</v>
      </c>
      <c r="P185" s="104">
        <f>SUM(G185:O185)</f>
        <v>35</v>
      </c>
      <c r="Q185" s="103">
        <f t="shared" ref="Q185:Y185" si="74">Q$9</f>
        <v>5</v>
      </c>
      <c r="R185" s="105">
        <f t="shared" si="74"/>
        <v>4</v>
      </c>
      <c r="S185" s="105">
        <f t="shared" si="74"/>
        <v>5</v>
      </c>
      <c r="T185" s="105">
        <f t="shared" si="74"/>
        <v>5</v>
      </c>
      <c r="U185" s="105">
        <f t="shared" si="74"/>
        <v>3</v>
      </c>
      <c r="V185" s="105">
        <f t="shared" si="74"/>
        <v>4</v>
      </c>
      <c r="W185" s="105">
        <f t="shared" si="74"/>
        <v>4</v>
      </c>
      <c r="X185" s="105">
        <f t="shared" si="74"/>
        <v>3</v>
      </c>
      <c r="Y185" s="106">
        <f t="shared" si="74"/>
        <v>4</v>
      </c>
      <c r="Z185" s="104">
        <f>SUM(Q185:Y185)</f>
        <v>37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3</v>
      </c>
      <c r="H186" s="108">
        <f t="shared" ref="H186:O186" si="75">H$10</f>
        <v>7</v>
      </c>
      <c r="I186" s="108">
        <f t="shared" si="75"/>
        <v>17</v>
      </c>
      <c r="J186" s="108">
        <f t="shared" si="75"/>
        <v>13</v>
      </c>
      <c r="K186" s="108">
        <f t="shared" si="75"/>
        <v>1</v>
      </c>
      <c r="L186" s="108">
        <f t="shared" si="75"/>
        <v>11</v>
      </c>
      <c r="M186" s="108">
        <f t="shared" si="75"/>
        <v>9</v>
      </c>
      <c r="N186" s="108">
        <f t="shared" si="75"/>
        <v>15</v>
      </c>
      <c r="O186" s="109">
        <f t="shared" si="75"/>
        <v>5</v>
      </c>
      <c r="P186" s="110"/>
      <c r="Q186" s="111">
        <f t="shared" ref="Q186:Y186" si="76">Q$10</f>
        <v>6</v>
      </c>
      <c r="R186" s="112">
        <f t="shared" si="76"/>
        <v>18</v>
      </c>
      <c r="S186" s="112">
        <f t="shared" si="76"/>
        <v>4</v>
      </c>
      <c r="T186" s="112">
        <f t="shared" si="76"/>
        <v>8</v>
      </c>
      <c r="U186" s="112">
        <f t="shared" si="76"/>
        <v>14</v>
      </c>
      <c r="V186" s="112">
        <f t="shared" si="76"/>
        <v>2</v>
      </c>
      <c r="W186" s="112">
        <f t="shared" si="76"/>
        <v>10</v>
      </c>
      <c r="X186" s="112">
        <f t="shared" si="76"/>
        <v>12</v>
      </c>
      <c r="Y186" s="109">
        <f t="shared" si="76"/>
        <v>16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>
        <f>IF($Q182&lt;=18,IF(G186&lt;=$Q182,1,0),IF($Q182&lt;=36,IF(G186&lt;=($Q182-18),2,1),IF($Q182&lt;=54,IF(G186&lt;=($Q182-36),3,2),IF($Q182&gt;54,IF(G186&lt;=($Q182-54),4,3)))))</f>
        <v>2</v>
      </c>
      <c r="H187" s="115">
        <f t="shared" ref="H187:O187" si="77">IF($Q182&lt;=18,IF(H186&lt;=$Q182,1,0),IF($Q182&lt;=36,IF(H186&lt;=($Q182-18),2,1),IF($Q182&lt;=54,IF(H186&lt;=($Q182-36),3,2),IF($Q182&gt;54,IF(H186&lt;=($Q182-54),4,3)))))</f>
        <v>2</v>
      </c>
      <c r="I187" s="115">
        <f t="shared" si="77"/>
        <v>1</v>
      </c>
      <c r="J187" s="115">
        <f t="shared" si="77"/>
        <v>1</v>
      </c>
      <c r="K187" s="115">
        <f t="shared" si="77"/>
        <v>2</v>
      </c>
      <c r="L187" s="115">
        <f t="shared" si="77"/>
        <v>1</v>
      </c>
      <c r="M187" s="115">
        <f t="shared" si="77"/>
        <v>1</v>
      </c>
      <c r="N187" s="115">
        <f t="shared" si="77"/>
        <v>1</v>
      </c>
      <c r="O187" s="116">
        <f t="shared" si="77"/>
        <v>2</v>
      </c>
      <c r="P187" s="117">
        <f>SUM(G187:O187)</f>
        <v>13</v>
      </c>
      <c r="Q187" s="116">
        <f t="shared" ref="Q187:Y187" si="78">IF($Q182&lt;=18,IF(Q186&lt;=$Q182,1,0),IF($Q182&lt;=36,IF(Q186&lt;=($Q182-18),2,1),IF($Q182&lt;=54,IF(Q186&lt;=($Q182-36),3,2),IF($Q182&gt;54,IF(Q186&lt;=($Q182-54),4,3)))))</f>
        <v>2</v>
      </c>
      <c r="R187" s="116">
        <f t="shared" si="78"/>
        <v>1</v>
      </c>
      <c r="S187" s="116">
        <f t="shared" si="78"/>
        <v>2</v>
      </c>
      <c r="T187" s="116">
        <f t="shared" si="78"/>
        <v>2</v>
      </c>
      <c r="U187" s="116">
        <f t="shared" si="78"/>
        <v>1</v>
      </c>
      <c r="V187" s="116">
        <f t="shared" si="78"/>
        <v>2</v>
      </c>
      <c r="W187" s="116">
        <f t="shared" si="78"/>
        <v>1</v>
      </c>
      <c r="X187" s="116">
        <f t="shared" si="78"/>
        <v>1</v>
      </c>
      <c r="Y187" s="116">
        <f t="shared" si="78"/>
        <v>1</v>
      </c>
      <c r="Z187" s="118">
        <f>SUM(Q187:Y187)</f>
        <v>13</v>
      </c>
      <c r="AA187" s="119">
        <f>P187+Z187</f>
        <v>26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9">G15</f>
        <v>6</v>
      </c>
      <c r="H188" s="121">
        <f t="shared" si="79"/>
        <v>5</v>
      </c>
      <c r="I188" s="121">
        <f t="shared" si="79"/>
        <v>6</v>
      </c>
      <c r="J188" s="121">
        <f t="shared" si="79"/>
        <v>4</v>
      </c>
      <c r="K188" s="121">
        <f t="shared" si="79"/>
        <v>8</v>
      </c>
      <c r="L188" s="121">
        <f t="shared" si="79"/>
        <v>8</v>
      </c>
      <c r="M188" s="121">
        <f t="shared" si="79"/>
        <v>9</v>
      </c>
      <c r="N188" s="121">
        <f t="shared" si="79"/>
        <v>4</v>
      </c>
      <c r="O188" s="121">
        <f t="shared" si="79"/>
        <v>7</v>
      </c>
      <c r="P188" s="122">
        <f>SUM(G188:O188)</f>
        <v>57</v>
      </c>
      <c r="Q188" s="123">
        <f t="shared" ref="Q188:Y188" si="80">Q15</f>
        <v>6</v>
      </c>
      <c r="R188" s="121">
        <f t="shared" si="80"/>
        <v>4</v>
      </c>
      <c r="S188" s="121">
        <f t="shared" si="80"/>
        <v>7</v>
      </c>
      <c r="T188" s="121">
        <f t="shared" si="80"/>
        <v>9</v>
      </c>
      <c r="U188" s="121">
        <f t="shared" si="80"/>
        <v>3</v>
      </c>
      <c r="V188" s="121">
        <f t="shared" si="80"/>
        <v>6</v>
      </c>
      <c r="W188" s="121">
        <f t="shared" si="80"/>
        <v>6</v>
      </c>
      <c r="X188" s="121">
        <f t="shared" si="80"/>
        <v>4</v>
      </c>
      <c r="Y188" s="124">
        <f t="shared" si="80"/>
        <v>7</v>
      </c>
      <c r="Z188" s="122">
        <f>SUM(Q188:Y188)</f>
        <v>52</v>
      </c>
      <c r="AA188" s="125">
        <f>P188+Z188</f>
        <v>109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2</v>
      </c>
      <c r="H189" s="127">
        <f t="shared" ref="H189:O189" si="81">IF(H188-H185=-1,3+H187)+IF(H188-H185=0,2+H187)+IF(H188-H185=1,1+H187)+IF(H188-H185=2,H187)+IF(H188-H185=3,IF(H187-1&gt;0,H187-1,0))+IF(H188-H185=4,IF(H187-2&gt;0,H187-2,0))</f>
        <v>3</v>
      </c>
      <c r="I189" s="127">
        <f t="shared" si="81"/>
        <v>2</v>
      </c>
      <c r="J189" s="127">
        <f t="shared" si="81"/>
        <v>2</v>
      </c>
      <c r="K189" s="127">
        <f t="shared" si="81"/>
        <v>0</v>
      </c>
      <c r="L189" s="127">
        <f t="shared" si="81"/>
        <v>0</v>
      </c>
      <c r="M189" s="127">
        <f t="shared" si="81"/>
        <v>0</v>
      </c>
      <c r="N189" s="127">
        <f t="shared" si="81"/>
        <v>2</v>
      </c>
      <c r="O189" s="128">
        <f t="shared" si="81"/>
        <v>1</v>
      </c>
      <c r="P189" s="129">
        <f>SUM(G189:O189)</f>
        <v>12</v>
      </c>
      <c r="Q189" s="130">
        <f t="shared" ref="Q189:Y189" si="82">IF(Q188-Q185=-1,3+Q187)+IF(Q188-Q185=0,2+Q187)+IF(Q188-Q185=1,1+Q187)+IF(Q188-Q185=2,Q187)+IF(Q188-Q185=3,IF(Q187-1&gt;0,Q187-1,0))+IF(Q188-Q185=4,IF(Q187-2&gt;0,Q187-2,0))</f>
        <v>3</v>
      </c>
      <c r="R189" s="131">
        <f t="shared" si="82"/>
        <v>3</v>
      </c>
      <c r="S189" s="131">
        <f t="shared" si="82"/>
        <v>2</v>
      </c>
      <c r="T189" s="131">
        <f t="shared" si="82"/>
        <v>0</v>
      </c>
      <c r="U189" s="131">
        <f t="shared" si="82"/>
        <v>3</v>
      </c>
      <c r="V189" s="131">
        <f t="shared" si="82"/>
        <v>2</v>
      </c>
      <c r="W189" s="131">
        <f t="shared" si="82"/>
        <v>1</v>
      </c>
      <c r="X189" s="131">
        <f t="shared" si="82"/>
        <v>2</v>
      </c>
      <c r="Y189" s="128">
        <f t="shared" si="82"/>
        <v>0</v>
      </c>
      <c r="Z189" s="129">
        <f>SUM(Q189:Y189)</f>
        <v>16</v>
      </c>
      <c r="AA189" s="132">
        <f>P189+Z189</f>
        <v>28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3">IF(G188-G185=-2,4)+IF(G188-G185=-1,3)+IF(G188-G185=0,2)+IF(G188-G185=1,1)+IF(G188-G185&gt;2,0)</f>
        <v>0</v>
      </c>
      <c r="H190" s="134">
        <f t="shared" si="83"/>
        <v>1</v>
      </c>
      <c r="I190" s="134">
        <f t="shared" si="83"/>
        <v>1</v>
      </c>
      <c r="J190" s="134">
        <f t="shared" si="83"/>
        <v>1</v>
      </c>
      <c r="K190" s="134">
        <f t="shared" si="83"/>
        <v>0</v>
      </c>
      <c r="L190" s="134">
        <f t="shared" si="83"/>
        <v>0</v>
      </c>
      <c r="M190" s="134">
        <f t="shared" si="83"/>
        <v>0</v>
      </c>
      <c r="N190" s="134">
        <f t="shared" si="83"/>
        <v>1</v>
      </c>
      <c r="O190" s="135">
        <f t="shared" si="83"/>
        <v>0</v>
      </c>
      <c r="P190" s="136">
        <f>SUM(G190:O190)</f>
        <v>4</v>
      </c>
      <c r="Q190" s="135">
        <f t="shared" ref="Q190:Y190" si="84">IF(Q188-Q185=-2,4)+IF(Q188-Q185=-1,3)+IF(Q188-Q185=0,2)+IF(Q188-Q185=1,1)+IF(Q188-Q185&gt;2,0)</f>
        <v>1</v>
      </c>
      <c r="R190" s="135">
        <f t="shared" si="84"/>
        <v>2</v>
      </c>
      <c r="S190" s="135">
        <f t="shared" si="84"/>
        <v>0</v>
      </c>
      <c r="T190" s="135">
        <f t="shared" si="84"/>
        <v>0</v>
      </c>
      <c r="U190" s="135">
        <f t="shared" si="84"/>
        <v>2</v>
      </c>
      <c r="V190" s="135">
        <f t="shared" si="84"/>
        <v>0</v>
      </c>
      <c r="W190" s="135">
        <f t="shared" si="84"/>
        <v>0</v>
      </c>
      <c r="X190" s="135">
        <f t="shared" si="84"/>
        <v>1</v>
      </c>
      <c r="Y190" s="135">
        <f t="shared" si="84"/>
        <v>0</v>
      </c>
      <c r="Z190" s="136">
        <f>SUM(Q190:Y190)</f>
        <v>6</v>
      </c>
      <c r="AA190" s="137">
        <f>P190+Z190</f>
        <v>10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2</v>
      </c>
      <c r="H191" s="24">
        <f t="shared" ref="H191:O191" si="85">H188-H185</f>
        <v>1</v>
      </c>
      <c r="I191" s="24">
        <f t="shared" si="85"/>
        <v>1</v>
      </c>
      <c r="J191" s="24">
        <f t="shared" si="85"/>
        <v>1</v>
      </c>
      <c r="K191" s="24">
        <f t="shared" si="85"/>
        <v>4</v>
      </c>
      <c r="L191" s="24">
        <f t="shared" si="85"/>
        <v>4</v>
      </c>
      <c r="M191" s="24">
        <f t="shared" si="85"/>
        <v>5</v>
      </c>
      <c r="N191" s="24">
        <f t="shared" si="85"/>
        <v>1</v>
      </c>
      <c r="O191" s="15">
        <f t="shared" si="85"/>
        <v>3</v>
      </c>
      <c r="P191" s="15"/>
      <c r="Q191" s="15">
        <f t="shared" ref="Q191:Y191" si="86">Q188-Q185</f>
        <v>1</v>
      </c>
      <c r="R191" s="15">
        <f t="shared" si="86"/>
        <v>0</v>
      </c>
      <c r="S191" s="15">
        <f t="shared" si="86"/>
        <v>2</v>
      </c>
      <c r="T191" s="15">
        <f t="shared" si="86"/>
        <v>4</v>
      </c>
      <c r="U191" s="15">
        <f t="shared" si="86"/>
        <v>0</v>
      </c>
      <c r="V191" s="15">
        <f t="shared" si="86"/>
        <v>2</v>
      </c>
      <c r="W191" s="15">
        <f t="shared" si="86"/>
        <v>2</v>
      </c>
      <c r="X191" s="15">
        <f t="shared" si="86"/>
        <v>1</v>
      </c>
      <c r="Y191" s="15">
        <f t="shared" si="86"/>
        <v>3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2</v>
      </c>
      <c r="P194" s="241" t="s">
        <v>86</v>
      </c>
      <c r="Q194" s="241"/>
      <c r="R194" s="241"/>
      <c r="S194" s="241"/>
      <c r="T194" s="241"/>
      <c r="U194" s="141">
        <f>COUNTIF(G191:Y191,"=2")</f>
        <v>4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6</v>
      </c>
      <c r="P195" s="241" t="s">
        <v>89</v>
      </c>
      <c r="Q195" s="241"/>
      <c r="R195" s="241"/>
      <c r="S195" s="241"/>
      <c r="T195" s="241"/>
      <c r="U195" s="144">
        <f>COUNTIF(G191:Y191,"&gt;=3")</f>
        <v>6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2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6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4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6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 t="str">
        <f>C16</f>
        <v>HERRAULT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str">
        <f>INDEX($C$11:$AC$40,MATCH(G204,$C$11:$C$40,0),27)</f>
        <v>H</v>
      </c>
      <c r="Z204" s="75" t="s">
        <v>16</v>
      </c>
      <c r="AA204" s="96">
        <f>$D$3</f>
        <v>45054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8.6</v>
      </c>
      <c r="H205" s="245"/>
      <c r="I205" s="245"/>
      <c r="J205" s="245"/>
      <c r="K205" s="1"/>
      <c r="L205" s="245">
        <f>IF(X204="H",IF($X205="Blancs",$G$3,IF($X205="Jaunes",$G$4,IF($X205="Bleus",$G$5,$G$6))),IF($X205="Blancs",$I$3,IF($X205="Jaunes",$I$4,IF($X205="Bleus",$I$5,$I$6))))</f>
        <v>139</v>
      </c>
      <c r="M205" s="245"/>
      <c r="N205" s="245"/>
      <c r="O205" s="245">
        <f>IF(X204="H",IF($X205="Blancs",$H$3,IF($X205="Jaunes",$H$4,IF($X205="Bleus",$H$5,$H$6))),IF($X205="Blancs",$J$3,IF($X205="Jaunes",$J$4,IF($X205="Bleus",$J$5,$J$6))))</f>
        <v>72.2</v>
      </c>
      <c r="P205" s="245"/>
      <c r="Q205" s="246">
        <f>ROUND((G205*(L205/113)+(O205-AA208)),0)</f>
        <v>11</v>
      </c>
      <c r="R205" s="246"/>
      <c r="S205" s="246"/>
      <c r="T205" s="246"/>
      <c r="U205" s="1"/>
      <c r="V205" s="266" t="s">
        <v>108</v>
      </c>
      <c r="W205" s="267"/>
      <c r="X205" s="187" t="str">
        <f>INDEX($C$11:$AC$40,MATCH(G204,$C$11:$C$40,0),26)</f>
        <v>Blancs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7">H$9</f>
        <v>4</v>
      </c>
      <c r="I208" s="103">
        <f t="shared" si="87"/>
        <v>5</v>
      </c>
      <c r="J208" s="103">
        <f t="shared" si="87"/>
        <v>3</v>
      </c>
      <c r="K208" s="103">
        <f t="shared" si="87"/>
        <v>4</v>
      </c>
      <c r="L208" s="103">
        <f t="shared" si="87"/>
        <v>4</v>
      </c>
      <c r="M208" s="103">
        <f t="shared" si="87"/>
        <v>4</v>
      </c>
      <c r="N208" s="103">
        <f t="shared" si="87"/>
        <v>3</v>
      </c>
      <c r="O208" s="103">
        <f t="shared" si="87"/>
        <v>4</v>
      </c>
      <c r="P208" s="104">
        <f>SUM(G208:O208)</f>
        <v>35</v>
      </c>
      <c r="Q208" s="103">
        <f t="shared" ref="Q208:Y208" si="88">Q$9</f>
        <v>5</v>
      </c>
      <c r="R208" s="105">
        <f t="shared" si="88"/>
        <v>4</v>
      </c>
      <c r="S208" s="105">
        <f t="shared" si="88"/>
        <v>5</v>
      </c>
      <c r="T208" s="105">
        <f t="shared" si="88"/>
        <v>5</v>
      </c>
      <c r="U208" s="105">
        <f t="shared" si="88"/>
        <v>3</v>
      </c>
      <c r="V208" s="105">
        <f t="shared" si="88"/>
        <v>4</v>
      </c>
      <c r="W208" s="105">
        <f t="shared" si="88"/>
        <v>4</v>
      </c>
      <c r="X208" s="105">
        <f t="shared" si="88"/>
        <v>3</v>
      </c>
      <c r="Y208" s="106">
        <f t="shared" si="88"/>
        <v>4</v>
      </c>
      <c r="Z208" s="104">
        <f>SUM(Q208:Y208)</f>
        <v>37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3</v>
      </c>
      <c r="H209" s="108">
        <f t="shared" ref="H209:O209" si="89">H$10</f>
        <v>7</v>
      </c>
      <c r="I209" s="108">
        <f t="shared" si="89"/>
        <v>17</v>
      </c>
      <c r="J209" s="108">
        <f t="shared" si="89"/>
        <v>13</v>
      </c>
      <c r="K209" s="108">
        <f t="shared" si="89"/>
        <v>1</v>
      </c>
      <c r="L209" s="108">
        <f t="shared" si="89"/>
        <v>11</v>
      </c>
      <c r="M209" s="108">
        <f t="shared" si="89"/>
        <v>9</v>
      </c>
      <c r="N209" s="108">
        <f t="shared" si="89"/>
        <v>15</v>
      </c>
      <c r="O209" s="109">
        <f t="shared" si="89"/>
        <v>5</v>
      </c>
      <c r="P209" s="110"/>
      <c r="Q209" s="111">
        <f t="shared" ref="Q209:Y209" si="90">Q$10</f>
        <v>6</v>
      </c>
      <c r="R209" s="112">
        <f t="shared" si="90"/>
        <v>18</v>
      </c>
      <c r="S209" s="112">
        <f t="shared" si="90"/>
        <v>4</v>
      </c>
      <c r="T209" s="112">
        <f t="shared" si="90"/>
        <v>8</v>
      </c>
      <c r="U209" s="112">
        <f t="shared" si="90"/>
        <v>14</v>
      </c>
      <c r="V209" s="112">
        <f t="shared" si="90"/>
        <v>2</v>
      </c>
      <c r="W209" s="112">
        <f t="shared" si="90"/>
        <v>10</v>
      </c>
      <c r="X209" s="112">
        <f t="shared" si="90"/>
        <v>12</v>
      </c>
      <c r="Y209" s="109">
        <f t="shared" si="90"/>
        <v>16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>
        <f>IF($Q205&lt;=18,IF(G209&lt;=$Q205,1,0),IF($Q205&lt;=36,IF(G209&lt;=($Q205-18),2,1),IF($Q205&lt;=54,IF(G209&lt;=($Q205-36),3,2),IF($Q205&gt;54,IF(G209&lt;=($Q205-54),4,3)))))</f>
        <v>1</v>
      </c>
      <c r="H210" s="115">
        <f t="shared" ref="H210:O210" si="91">IF($Q205&lt;=18,IF(H209&lt;=$Q205,1,0),IF($Q205&lt;=36,IF(H209&lt;=($Q205-18),2,1),IF($Q205&lt;=54,IF(H209&lt;=($Q205-36),3,2),IF($Q205&gt;54,IF(H209&lt;=($Q205-54),4,3)))))</f>
        <v>1</v>
      </c>
      <c r="I210" s="115">
        <f t="shared" si="91"/>
        <v>0</v>
      </c>
      <c r="J210" s="115">
        <f t="shared" si="91"/>
        <v>0</v>
      </c>
      <c r="K210" s="115">
        <f t="shared" si="91"/>
        <v>1</v>
      </c>
      <c r="L210" s="115">
        <f t="shared" si="91"/>
        <v>1</v>
      </c>
      <c r="M210" s="115">
        <f t="shared" si="91"/>
        <v>1</v>
      </c>
      <c r="N210" s="115">
        <f t="shared" si="91"/>
        <v>0</v>
      </c>
      <c r="O210" s="116">
        <f t="shared" si="91"/>
        <v>1</v>
      </c>
      <c r="P210" s="117">
        <f>SUM(G210:O210)</f>
        <v>6</v>
      </c>
      <c r="Q210" s="116">
        <f t="shared" ref="Q210:Y210" si="92">IF($Q205&lt;=18,IF(Q209&lt;=$Q205,1,0),IF($Q205&lt;=36,IF(Q209&lt;=($Q205-18),2,1),IF($Q205&lt;=54,IF(Q209&lt;=($Q205-36),3,2),IF($Q205&gt;54,IF(Q209&lt;=($Q205-54),4,3)))))</f>
        <v>1</v>
      </c>
      <c r="R210" s="116">
        <f t="shared" si="92"/>
        <v>0</v>
      </c>
      <c r="S210" s="116">
        <f t="shared" si="92"/>
        <v>1</v>
      </c>
      <c r="T210" s="116">
        <f t="shared" si="92"/>
        <v>1</v>
      </c>
      <c r="U210" s="116">
        <f t="shared" si="92"/>
        <v>0</v>
      </c>
      <c r="V210" s="116">
        <f t="shared" si="92"/>
        <v>1</v>
      </c>
      <c r="W210" s="116">
        <f t="shared" si="92"/>
        <v>1</v>
      </c>
      <c r="X210" s="116">
        <f t="shared" si="92"/>
        <v>0</v>
      </c>
      <c r="Y210" s="116">
        <f t="shared" si="92"/>
        <v>0</v>
      </c>
      <c r="Z210" s="118">
        <f>SUM(Q210:Y210)</f>
        <v>5</v>
      </c>
      <c r="AA210" s="119">
        <f>P210+Z210</f>
        <v>11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3">G16</f>
        <v>6</v>
      </c>
      <c r="H211" s="121">
        <f t="shared" si="93"/>
        <v>4</v>
      </c>
      <c r="I211" s="121">
        <f t="shared" si="93"/>
        <v>7</v>
      </c>
      <c r="J211" s="121">
        <f t="shared" si="93"/>
        <v>4</v>
      </c>
      <c r="K211" s="121">
        <f t="shared" si="93"/>
        <v>4</v>
      </c>
      <c r="L211" s="121">
        <f t="shared" si="93"/>
        <v>6</v>
      </c>
      <c r="M211" s="121">
        <f t="shared" si="93"/>
        <v>4</v>
      </c>
      <c r="N211" s="121">
        <f t="shared" si="93"/>
        <v>4</v>
      </c>
      <c r="O211" s="121">
        <f t="shared" si="93"/>
        <v>5</v>
      </c>
      <c r="P211" s="122">
        <f>SUM(G211:O211)</f>
        <v>44</v>
      </c>
      <c r="Q211" s="123">
        <f t="shared" ref="Q211:Y211" si="94">Q16</f>
        <v>5</v>
      </c>
      <c r="R211" s="121">
        <f t="shared" si="94"/>
        <v>4</v>
      </c>
      <c r="S211" s="121">
        <f t="shared" si="94"/>
        <v>5</v>
      </c>
      <c r="T211" s="121">
        <f t="shared" si="94"/>
        <v>5</v>
      </c>
      <c r="U211" s="121">
        <f t="shared" si="94"/>
        <v>4</v>
      </c>
      <c r="V211" s="121">
        <f t="shared" si="94"/>
        <v>5</v>
      </c>
      <c r="W211" s="121">
        <f t="shared" si="94"/>
        <v>7</v>
      </c>
      <c r="X211" s="121">
        <f t="shared" si="94"/>
        <v>4</v>
      </c>
      <c r="Y211" s="124">
        <f t="shared" si="94"/>
        <v>6</v>
      </c>
      <c r="Z211" s="122">
        <f>SUM(Q211:Y211)</f>
        <v>45</v>
      </c>
      <c r="AA211" s="125">
        <f>P211+Z211</f>
        <v>89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1</v>
      </c>
      <c r="H212" s="127">
        <f t="shared" ref="H212:O212" si="95">IF(H211-H208=-1,3+H210)+IF(H211-H208=0,2+H210)+IF(H211-H208=1,1+H210)+IF(H211-H208=2,H210)+IF(H211-H208=3,IF(H210-1&gt;0,H210-1,0))+IF(H211-H208=4,IF(H210-2&gt;0,H210-2,0))</f>
        <v>3</v>
      </c>
      <c r="I212" s="127">
        <f t="shared" si="95"/>
        <v>0</v>
      </c>
      <c r="J212" s="127">
        <f t="shared" si="95"/>
        <v>1</v>
      </c>
      <c r="K212" s="127">
        <f t="shared" si="95"/>
        <v>3</v>
      </c>
      <c r="L212" s="127">
        <f t="shared" si="95"/>
        <v>1</v>
      </c>
      <c r="M212" s="127">
        <f t="shared" si="95"/>
        <v>3</v>
      </c>
      <c r="N212" s="127">
        <f t="shared" si="95"/>
        <v>1</v>
      </c>
      <c r="O212" s="128">
        <f t="shared" si="95"/>
        <v>2</v>
      </c>
      <c r="P212" s="129">
        <f>SUM(G212:O212)</f>
        <v>15</v>
      </c>
      <c r="Q212" s="130">
        <f t="shared" ref="Q212:Y212" si="96">IF(Q211-Q208=-1,3+Q210)+IF(Q211-Q208=0,2+Q210)+IF(Q211-Q208=1,1+Q210)+IF(Q211-Q208=2,Q210)+IF(Q211-Q208=3,IF(Q210-1&gt;0,Q210-1,0))+IF(Q211-Q208=4,IF(Q210-2&gt;0,Q210-2,0))</f>
        <v>3</v>
      </c>
      <c r="R212" s="131">
        <f t="shared" si="96"/>
        <v>2</v>
      </c>
      <c r="S212" s="131">
        <f t="shared" si="96"/>
        <v>3</v>
      </c>
      <c r="T212" s="131">
        <f t="shared" si="96"/>
        <v>3</v>
      </c>
      <c r="U212" s="131">
        <f t="shared" si="96"/>
        <v>1</v>
      </c>
      <c r="V212" s="131">
        <f t="shared" si="96"/>
        <v>2</v>
      </c>
      <c r="W212" s="131">
        <f t="shared" si="96"/>
        <v>0</v>
      </c>
      <c r="X212" s="131">
        <f t="shared" si="96"/>
        <v>1</v>
      </c>
      <c r="Y212" s="128">
        <f t="shared" si="96"/>
        <v>0</v>
      </c>
      <c r="Z212" s="129">
        <f>SUM(Q212:Y212)</f>
        <v>15</v>
      </c>
      <c r="AA212" s="132">
        <f>P212+Z212</f>
        <v>30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7">IF(G211-G208=-2,4)+IF(G211-G208=-1,3)+IF(G211-G208=0,2)+IF(G211-G208=1,1)+IF(G211-G208&gt;2,0)</f>
        <v>0</v>
      </c>
      <c r="H213" s="134">
        <f t="shared" si="97"/>
        <v>2</v>
      </c>
      <c r="I213" s="134">
        <f t="shared" si="97"/>
        <v>0</v>
      </c>
      <c r="J213" s="134">
        <f t="shared" si="97"/>
        <v>1</v>
      </c>
      <c r="K213" s="134">
        <f t="shared" si="97"/>
        <v>2</v>
      </c>
      <c r="L213" s="134">
        <f t="shared" si="97"/>
        <v>0</v>
      </c>
      <c r="M213" s="134">
        <f t="shared" si="97"/>
        <v>2</v>
      </c>
      <c r="N213" s="134">
        <f t="shared" si="97"/>
        <v>1</v>
      </c>
      <c r="O213" s="135">
        <f t="shared" si="97"/>
        <v>1</v>
      </c>
      <c r="P213" s="136">
        <f>SUM(G213:O213)</f>
        <v>9</v>
      </c>
      <c r="Q213" s="135">
        <f t="shared" ref="Q213:Y213" si="98">IF(Q211-Q208=-2,4)+IF(Q211-Q208=-1,3)+IF(Q211-Q208=0,2)+IF(Q211-Q208=1,1)+IF(Q211-Q208&gt;2,0)</f>
        <v>2</v>
      </c>
      <c r="R213" s="135">
        <f t="shared" si="98"/>
        <v>2</v>
      </c>
      <c r="S213" s="135">
        <f t="shared" si="98"/>
        <v>2</v>
      </c>
      <c r="T213" s="135">
        <f t="shared" si="98"/>
        <v>2</v>
      </c>
      <c r="U213" s="135">
        <f t="shared" si="98"/>
        <v>1</v>
      </c>
      <c r="V213" s="135">
        <f t="shared" si="98"/>
        <v>1</v>
      </c>
      <c r="W213" s="135">
        <f t="shared" si="98"/>
        <v>0</v>
      </c>
      <c r="X213" s="135">
        <f t="shared" si="98"/>
        <v>1</v>
      </c>
      <c r="Y213" s="135">
        <f t="shared" si="98"/>
        <v>0</v>
      </c>
      <c r="Z213" s="136">
        <f>SUM(Q213:Y213)</f>
        <v>11</v>
      </c>
      <c r="AA213" s="137">
        <f>P213+Z213</f>
        <v>20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2</v>
      </c>
      <c r="H214" s="24">
        <f t="shared" ref="H214:O214" si="99">H211-H208</f>
        <v>0</v>
      </c>
      <c r="I214" s="24">
        <f t="shared" si="99"/>
        <v>2</v>
      </c>
      <c r="J214" s="24">
        <f t="shared" si="99"/>
        <v>1</v>
      </c>
      <c r="K214" s="24">
        <f t="shared" si="99"/>
        <v>0</v>
      </c>
      <c r="L214" s="24">
        <f t="shared" si="99"/>
        <v>2</v>
      </c>
      <c r="M214" s="24">
        <f t="shared" si="99"/>
        <v>0</v>
      </c>
      <c r="N214" s="24">
        <f t="shared" si="99"/>
        <v>1</v>
      </c>
      <c r="O214" s="15">
        <f t="shared" si="99"/>
        <v>1</v>
      </c>
      <c r="P214" s="15"/>
      <c r="Q214" s="15">
        <f t="shared" ref="Q214:Y214" si="100">Q211-Q208</f>
        <v>0</v>
      </c>
      <c r="R214" s="15">
        <f t="shared" si="100"/>
        <v>0</v>
      </c>
      <c r="S214" s="15">
        <f t="shared" si="100"/>
        <v>0</v>
      </c>
      <c r="T214" s="15">
        <f t="shared" si="100"/>
        <v>0</v>
      </c>
      <c r="U214" s="15">
        <f t="shared" si="100"/>
        <v>1</v>
      </c>
      <c r="V214" s="15">
        <f t="shared" si="100"/>
        <v>1</v>
      </c>
      <c r="W214" s="15">
        <f t="shared" si="100"/>
        <v>3</v>
      </c>
      <c r="X214" s="15">
        <f t="shared" si="100"/>
        <v>1</v>
      </c>
      <c r="Y214" s="15">
        <f t="shared" si="100"/>
        <v>2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7</v>
      </c>
      <c r="P217" s="241" t="s">
        <v>86</v>
      </c>
      <c r="Q217" s="241"/>
      <c r="R217" s="241"/>
      <c r="S217" s="241"/>
      <c r="T217" s="241"/>
      <c r="U217" s="141">
        <f>COUNTIF(G214:Y214,"=2")</f>
        <v>4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6</v>
      </c>
      <c r="P218" s="241" t="s">
        <v>89</v>
      </c>
      <c r="Q218" s="241"/>
      <c r="R218" s="241"/>
      <c r="S218" s="241"/>
      <c r="T218" s="241"/>
      <c r="U218" s="144">
        <f>COUNTIF(G214:Y214,"&gt;=3")</f>
        <v>1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7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6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4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 t="str">
        <f>C17</f>
        <v>JACQUEMIN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str">
        <f>INDEX($C$11:$AC$40,MATCH(G227,$C$11:$C$40,0),27)</f>
        <v>H</v>
      </c>
      <c r="Z227" s="75" t="s">
        <v>16</v>
      </c>
      <c r="AA227" s="96">
        <f>$D$3</f>
        <v>45054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17.2</v>
      </c>
      <c r="H228" s="245"/>
      <c r="I228" s="245"/>
      <c r="J228" s="245"/>
      <c r="K228" s="1"/>
      <c r="L228" s="245">
        <f>IF(X227="H",IF($X228="Blancs",$G$3,IF($X228="Jaunes",$G$4,IF($X228="Bleus",$G$5,$G$6))),IF($X228="Blancs",$I$3,IF($X228="Jaunes",$I$4,IF($X228="Bleus",$I$5,$I$6))))</f>
        <v>135</v>
      </c>
      <c r="M228" s="245"/>
      <c r="N228" s="245"/>
      <c r="O228" s="245">
        <f>IF(X227="H",IF($X228="Blancs",$H$3,IF($X228="Jaunes",$H$4,IF($X228="Bleus",$H$5,$H$6))),IF($X228="Blancs",$J$3,IF($X228="Jaunes",$J$4,IF($X228="Bleus",$J$5,$J$6))))</f>
        <v>69.8</v>
      </c>
      <c r="P228" s="245"/>
      <c r="Q228" s="246">
        <f>ROUND((G228*(L228/113)+(O228-AA231)),0)</f>
        <v>18</v>
      </c>
      <c r="R228" s="246"/>
      <c r="S228" s="246"/>
      <c r="T228" s="246"/>
      <c r="U228" s="1"/>
      <c r="V228" s="266" t="s">
        <v>108</v>
      </c>
      <c r="W228" s="267"/>
      <c r="X228" s="187" t="str">
        <f>INDEX($C$11:$AC$40,MATCH(G227,$C$11:$C$40,0),26)</f>
        <v>Jaunes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1">H$9</f>
        <v>4</v>
      </c>
      <c r="I231" s="103">
        <f t="shared" si="101"/>
        <v>5</v>
      </c>
      <c r="J231" s="103">
        <f t="shared" si="101"/>
        <v>3</v>
      </c>
      <c r="K231" s="103">
        <f t="shared" si="101"/>
        <v>4</v>
      </c>
      <c r="L231" s="103">
        <f t="shared" si="101"/>
        <v>4</v>
      </c>
      <c r="M231" s="103">
        <f t="shared" si="101"/>
        <v>4</v>
      </c>
      <c r="N231" s="103">
        <f t="shared" si="101"/>
        <v>3</v>
      </c>
      <c r="O231" s="103">
        <f t="shared" si="101"/>
        <v>4</v>
      </c>
      <c r="P231" s="104">
        <f>SUM(G231:O231)</f>
        <v>35</v>
      </c>
      <c r="Q231" s="103">
        <f t="shared" ref="Q231:Y231" si="102">Q$9</f>
        <v>5</v>
      </c>
      <c r="R231" s="105">
        <f t="shared" si="102"/>
        <v>4</v>
      </c>
      <c r="S231" s="105">
        <f t="shared" si="102"/>
        <v>5</v>
      </c>
      <c r="T231" s="105">
        <f t="shared" si="102"/>
        <v>5</v>
      </c>
      <c r="U231" s="105">
        <f t="shared" si="102"/>
        <v>3</v>
      </c>
      <c r="V231" s="105">
        <f t="shared" si="102"/>
        <v>4</v>
      </c>
      <c r="W231" s="105">
        <f t="shared" si="102"/>
        <v>4</v>
      </c>
      <c r="X231" s="105">
        <f t="shared" si="102"/>
        <v>3</v>
      </c>
      <c r="Y231" s="106">
        <f t="shared" si="102"/>
        <v>4</v>
      </c>
      <c r="Z231" s="104">
        <f>SUM(Q231:Y231)</f>
        <v>37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3</v>
      </c>
      <c r="H232" s="108">
        <f t="shared" ref="H232:O232" si="103">H$10</f>
        <v>7</v>
      </c>
      <c r="I232" s="108">
        <f t="shared" si="103"/>
        <v>17</v>
      </c>
      <c r="J232" s="108">
        <f t="shared" si="103"/>
        <v>13</v>
      </c>
      <c r="K232" s="108">
        <f t="shared" si="103"/>
        <v>1</v>
      </c>
      <c r="L232" s="108">
        <f t="shared" si="103"/>
        <v>11</v>
      </c>
      <c r="M232" s="108">
        <f t="shared" si="103"/>
        <v>9</v>
      </c>
      <c r="N232" s="108">
        <f t="shared" si="103"/>
        <v>15</v>
      </c>
      <c r="O232" s="109">
        <f t="shared" si="103"/>
        <v>5</v>
      </c>
      <c r="P232" s="110"/>
      <c r="Q232" s="111">
        <f t="shared" ref="Q232:Y232" si="104">Q$10</f>
        <v>6</v>
      </c>
      <c r="R232" s="112">
        <f t="shared" si="104"/>
        <v>18</v>
      </c>
      <c r="S232" s="112">
        <f t="shared" si="104"/>
        <v>4</v>
      </c>
      <c r="T232" s="112">
        <f t="shared" si="104"/>
        <v>8</v>
      </c>
      <c r="U232" s="112">
        <f t="shared" si="104"/>
        <v>14</v>
      </c>
      <c r="V232" s="112">
        <f t="shared" si="104"/>
        <v>2</v>
      </c>
      <c r="W232" s="112">
        <f t="shared" si="104"/>
        <v>10</v>
      </c>
      <c r="X232" s="112">
        <f t="shared" si="104"/>
        <v>12</v>
      </c>
      <c r="Y232" s="109">
        <f t="shared" si="104"/>
        <v>16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>
        <f>IF($Q228&lt;=18,IF(G232&lt;=$Q228,1,0),IF($Q228&lt;=36,IF(G232&lt;=($Q228-18),2,1),IF($Q228&lt;=54,IF(G232&lt;=($Q228-36),3,2),IF($Q228&gt;54,IF(G232&lt;=($Q228-54),4,3)))))</f>
        <v>1</v>
      </c>
      <c r="H233" s="115">
        <f t="shared" ref="H233:O233" si="105">IF($Q228&lt;=18,IF(H232&lt;=$Q228,1,0),IF($Q228&lt;=36,IF(H232&lt;=($Q228-18),2,1),IF($Q228&lt;=54,IF(H232&lt;=($Q228-36),3,2),IF($Q228&gt;54,IF(H232&lt;=($Q228-54),4,3)))))</f>
        <v>1</v>
      </c>
      <c r="I233" s="115">
        <f t="shared" si="105"/>
        <v>1</v>
      </c>
      <c r="J233" s="115">
        <f t="shared" si="105"/>
        <v>1</v>
      </c>
      <c r="K233" s="115">
        <f t="shared" si="105"/>
        <v>1</v>
      </c>
      <c r="L233" s="115">
        <f t="shared" si="105"/>
        <v>1</v>
      </c>
      <c r="M233" s="115">
        <f t="shared" si="105"/>
        <v>1</v>
      </c>
      <c r="N233" s="115">
        <f t="shared" si="105"/>
        <v>1</v>
      </c>
      <c r="O233" s="116">
        <f t="shared" si="105"/>
        <v>1</v>
      </c>
      <c r="P233" s="117">
        <f>SUM(G233:O233)</f>
        <v>9</v>
      </c>
      <c r="Q233" s="116">
        <f t="shared" ref="Q233:Y233" si="106">IF($Q228&lt;=18,IF(Q232&lt;=$Q228,1,0),IF($Q228&lt;=36,IF(Q232&lt;=($Q228-18),2,1),IF($Q228&lt;=54,IF(Q232&lt;=($Q228-36),3,2),IF($Q228&gt;54,IF(Q232&lt;=($Q228-54),4,3)))))</f>
        <v>1</v>
      </c>
      <c r="R233" s="116">
        <f t="shared" si="106"/>
        <v>1</v>
      </c>
      <c r="S233" s="116">
        <f t="shared" si="106"/>
        <v>1</v>
      </c>
      <c r="T233" s="116">
        <f t="shared" si="106"/>
        <v>1</v>
      </c>
      <c r="U233" s="116">
        <f t="shared" si="106"/>
        <v>1</v>
      </c>
      <c r="V233" s="116">
        <f t="shared" si="106"/>
        <v>1</v>
      </c>
      <c r="W233" s="116">
        <f t="shared" si="106"/>
        <v>1</v>
      </c>
      <c r="X233" s="116">
        <f t="shared" si="106"/>
        <v>1</v>
      </c>
      <c r="Y233" s="116">
        <f t="shared" si="106"/>
        <v>1</v>
      </c>
      <c r="Z233" s="118">
        <f>SUM(Q233:Y233)</f>
        <v>9</v>
      </c>
      <c r="AA233" s="119">
        <f>P233+Z233</f>
        <v>18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7">G17</f>
        <v>5</v>
      </c>
      <c r="H234" s="121">
        <f t="shared" si="107"/>
        <v>7</v>
      </c>
      <c r="I234" s="121">
        <f t="shared" si="107"/>
        <v>6</v>
      </c>
      <c r="J234" s="121">
        <f t="shared" si="107"/>
        <v>3</v>
      </c>
      <c r="K234" s="121">
        <f t="shared" si="107"/>
        <v>5</v>
      </c>
      <c r="L234" s="121">
        <f t="shared" si="107"/>
        <v>5</v>
      </c>
      <c r="M234" s="121">
        <f t="shared" si="107"/>
        <v>5</v>
      </c>
      <c r="N234" s="121">
        <f t="shared" si="107"/>
        <v>5</v>
      </c>
      <c r="O234" s="121">
        <f t="shared" si="107"/>
        <v>7</v>
      </c>
      <c r="P234" s="122">
        <f>SUM(G234:O234)</f>
        <v>48</v>
      </c>
      <c r="Q234" s="123">
        <f t="shared" ref="Q234:Y234" si="108">Q17</f>
        <v>6</v>
      </c>
      <c r="R234" s="121">
        <f t="shared" si="108"/>
        <v>5</v>
      </c>
      <c r="S234" s="121">
        <f t="shared" si="108"/>
        <v>6</v>
      </c>
      <c r="T234" s="121">
        <f t="shared" si="108"/>
        <v>8</v>
      </c>
      <c r="U234" s="121">
        <f t="shared" si="108"/>
        <v>5</v>
      </c>
      <c r="V234" s="121">
        <f t="shared" si="108"/>
        <v>6</v>
      </c>
      <c r="W234" s="121">
        <f t="shared" si="108"/>
        <v>5</v>
      </c>
      <c r="X234" s="121">
        <f t="shared" si="108"/>
        <v>4</v>
      </c>
      <c r="Y234" s="124">
        <f t="shared" si="108"/>
        <v>5</v>
      </c>
      <c r="Z234" s="122">
        <f>SUM(Q234:Y234)</f>
        <v>50</v>
      </c>
      <c r="AA234" s="125">
        <f>P234+Z234</f>
        <v>98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2</v>
      </c>
      <c r="H235" s="127">
        <f t="shared" ref="H235:O235" si="109">IF(H234-H231=-1,3+H233)+IF(H234-H231=0,2+H233)+IF(H234-H231=1,1+H233)+IF(H234-H231=2,H233)+IF(H234-H231=3,IF(H233-1&gt;0,H233-1,0))+IF(H234-H231=4,IF(H233-2&gt;0,H233-2,0))</f>
        <v>0</v>
      </c>
      <c r="I235" s="127">
        <f t="shared" si="109"/>
        <v>2</v>
      </c>
      <c r="J235" s="127">
        <f t="shared" si="109"/>
        <v>3</v>
      </c>
      <c r="K235" s="127">
        <f t="shared" si="109"/>
        <v>2</v>
      </c>
      <c r="L235" s="127">
        <f t="shared" si="109"/>
        <v>2</v>
      </c>
      <c r="M235" s="127">
        <f t="shared" si="109"/>
        <v>2</v>
      </c>
      <c r="N235" s="127">
        <f t="shared" si="109"/>
        <v>1</v>
      </c>
      <c r="O235" s="128">
        <f t="shared" si="109"/>
        <v>0</v>
      </c>
      <c r="P235" s="129">
        <f>SUM(G235:O235)</f>
        <v>14</v>
      </c>
      <c r="Q235" s="130">
        <f t="shared" ref="Q235:Y235" si="110">IF(Q234-Q231=-1,3+Q233)+IF(Q234-Q231=0,2+Q233)+IF(Q234-Q231=1,1+Q233)+IF(Q234-Q231=2,Q233)+IF(Q234-Q231=3,IF(Q233-1&gt;0,Q233-1,0))+IF(Q234-Q231=4,IF(Q233-2&gt;0,Q233-2,0))</f>
        <v>2</v>
      </c>
      <c r="R235" s="131">
        <f t="shared" si="110"/>
        <v>2</v>
      </c>
      <c r="S235" s="131">
        <f t="shared" si="110"/>
        <v>2</v>
      </c>
      <c r="T235" s="131">
        <f t="shared" si="110"/>
        <v>0</v>
      </c>
      <c r="U235" s="131">
        <f t="shared" si="110"/>
        <v>1</v>
      </c>
      <c r="V235" s="131">
        <f t="shared" si="110"/>
        <v>1</v>
      </c>
      <c r="W235" s="131">
        <f t="shared" si="110"/>
        <v>2</v>
      </c>
      <c r="X235" s="131">
        <f t="shared" si="110"/>
        <v>2</v>
      </c>
      <c r="Y235" s="128">
        <f t="shared" si="110"/>
        <v>2</v>
      </c>
      <c r="Z235" s="129">
        <f>SUM(Q235:Y235)</f>
        <v>14</v>
      </c>
      <c r="AA235" s="132">
        <f>P235+Z235</f>
        <v>28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1">IF(G234-G231=-2,4)+IF(G234-G231=-1,3)+IF(G234-G231=0,2)+IF(G234-G231=1,1)+IF(G234-G231&gt;2,0)</f>
        <v>1</v>
      </c>
      <c r="H236" s="134">
        <f t="shared" si="111"/>
        <v>0</v>
      </c>
      <c r="I236" s="134">
        <f t="shared" si="111"/>
        <v>1</v>
      </c>
      <c r="J236" s="134">
        <f t="shared" si="111"/>
        <v>2</v>
      </c>
      <c r="K236" s="134">
        <f t="shared" si="111"/>
        <v>1</v>
      </c>
      <c r="L236" s="134">
        <f t="shared" si="111"/>
        <v>1</v>
      </c>
      <c r="M236" s="134">
        <f t="shared" si="111"/>
        <v>1</v>
      </c>
      <c r="N236" s="134">
        <f t="shared" si="111"/>
        <v>0</v>
      </c>
      <c r="O236" s="135">
        <f t="shared" si="111"/>
        <v>0</v>
      </c>
      <c r="P236" s="136">
        <f>SUM(G236:O236)</f>
        <v>7</v>
      </c>
      <c r="Q236" s="135">
        <f t="shared" ref="Q236:Y236" si="112">IF(Q234-Q231=-2,4)+IF(Q234-Q231=-1,3)+IF(Q234-Q231=0,2)+IF(Q234-Q231=1,1)+IF(Q234-Q231&gt;2,0)</f>
        <v>1</v>
      </c>
      <c r="R236" s="135">
        <f t="shared" si="112"/>
        <v>1</v>
      </c>
      <c r="S236" s="135">
        <f t="shared" si="112"/>
        <v>1</v>
      </c>
      <c r="T236" s="135">
        <f t="shared" si="112"/>
        <v>0</v>
      </c>
      <c r="U236" s="135">
        <f t="shared" si="112"/>
        <v>0</v>
      </c>
      <c r="V236" s="135">
        <f t="shared" si="112"/>
        <v>0</v>
      </c>
      <c r="W236" s="135">
        <f t="shared" si="112"/>
        <v>1</v>
      </c>
      <c r="X236" s="135">
        <f t="shared" si="112"/>
        <v>1</v>
      </c>
      <c r="Y236" s="135">
        <f t="shared" si="112"/>
        <v>1</v>
      </c>
      <c r="Z236" s="136">
        <f>SUM(Q236:Y236)</f>
        <v>6</v>
      </c>
      <c r="AA236" s="137">
        <f>P236+Z236</f>
        <v>13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1</v>
      </c>
      <c r="H237" s="24">
        <f t="shared" ref="H237:O237" si="113">H234-H231</f>
        <v>3</v>
      </c>
      <c r="I237" s="24">
        <f t="shared" si="113"/>
        <v>1</v>
      </c>
      <c r="J237" s="24">
        <f t="shared" si="113"/>
        <v>0</v>
      </c>
      <c r="K237" s="24">
        <f t="shared" si="113"/>
        <v>1</v>
      </c>
      <c r="L237" s="24">
        <f t="shared" si="113"/>
        <v>1</v>
      </c>
      <c r="M237" s="24">
        <f t="shared" si="113"/>
        <v>1</v>
      </c>
      <c r="N237" s="24">
        <f t="shared" si="113"/>
        <v>2</v>
      </c>
      <c r="O237" s="15">
        <f t="shared" si="113"/>
        <v>3</v>
      </c>
      <c r="P237" s="15"/>
      <c r="Q237" s="15">
        <f t="shared" ref="Q237:Y237" si="114">Q234-Q231</f>
        <v>1</v>
      </c>
      <c r="R237" s="15">
        <f t="shared" si="114"/>
        <v>1</v>
      </c>
      <c r="S237" s="15">
        <f t="shared" si="114"/>
        <v>1</v>
      </c>
      <c r="T237" s="15">
        <f t="shared" si="114"/>
        <v>3</v>
      </c>
      <c r="U237" s="15">
        <f t="shared" si="114"/>
        <v>2</v>
      </c>
      <c r="V237" s="15">
        <f t="shared" si="114"/>
        <v>2</v>
      </c>
      <c r="W237" s="15">
        <f t="shared" si="114"/>
        <v>1</v>
      </c>
      <c r="X237" s="15">
        <f t="shared" si="114"/>
        <v>1</v>
      </c>
      <c r="Y237" s="15">
        <f t="shared" si="114"/>
        <v>1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1</v>
      </c>
      <c r="P240" s="241" t="s">
        <v>86</v>
      </c>
      <c r="Q240" s="241"/>
      <c r="R240" s="241"/>
      <c r="S240" s="241"/>
      <c r="T240" s="241"/>
      <c r="U240" s="141">
        <f>COUNTIF(G237:Y237,"=2")</f>
        <v>3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11</v>
      </c>
      <c r="P241" s="241" t="s">
        <v>89</v>
      </c>
      <c r="Q241" s="241"/>
      <c r="R241" s="241"/>
      <c r="S241" s="241"/>
      <c r="T241" s="241"/>
      <c r="U241" s="144">
        <f>COUNTIF(G237:Y237,"&gt;=3")</f>
        <v>3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1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11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3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3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 t="str">
        <f>C18</f>
        <v>LEVEQUE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str">
        <f>INDEX($C$11:$AC$40,MATCH(G250,$C$11:$C$40,0),27)</f>
        <v>H</v>
      </c>
      <c r="Z250" s="75" t="s">
        <v>16</v>
      </c>
      <c r="AA250" s="96">
        <f>$D$3</f>
        <v>45054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24.1</v>
      </c>
      <c r="H251" s="245"/>
      <c r="I251" s="245"/>
      <c r="J251" s="245"/>
      <c r="K251" s="1"/>
      <c r="L251" s="245">
        <f>IF(X250="H",IF($X251="Blancs",$G$3,IF($X251="Jaunes",$G$4,IF($X251="Bleus",$G$5,$G$6))),IF($X251="Blancs",$I$3,IF($X251="Jaunes",$I$4,IF($X251="Bleus",$I$5,$I$6))))</f>
        <v>135</v>
      </c>
      <c r="M251" s="245"/>
      <c r="N251" s="245"/>
      <c r="O251" s="245">
        <f>IF(X250="H",IF($X251="Blancs",$H$3,IF($X251="Jaunes",$H$4,IF($X251="Bleus",$H$5,$H$6))),IF($X251="Blancs",$J$3,IF($X251="Jaunes",$J$4,IF($X251="Bleus",$J$5,$J$6))))</f>
        <v>69.8</v>
      </c>
      <c r="P251" s="245"/>
      <c r="Q251" s="246">
        <f>ROUND((G251*(L251/113)+(O251-AA254)),0)</f>
        <v>27</v>
      </c>
      <c r="R251" s="246"/>
      <c r="S251" s="246"/>
      <c r="T251" s="246"/>
      <c r="U251" s="1"/>
      <c r="V251" s="266" t="s">
        <v>108</v>
      </c>
      <c r="W251" s="267"/>
      <c r="X251" s="187" t="str">
        <f>INDEX($C$11:$AC$40,MATCH(G250,$C$11:$C$40,0),26)</f>
        <v>Jaunes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5">H$9</f>
        <v>4</v>
      </c>
      <c r="I254" s="103">
        <f t="shared" si="115"/>
        <v>5</v>
      </c>
      <c r="J254" s="103">
        <f t="shared" si="115"/>
        <v>3</v>
      </c>
      <c r="K254" s="103">
        <f t="shared" si="115"/>
        <v>4</v>
      </c>
      <c r="L254" s="103">
        <f t="shared" si="115"/>
        <v>4</v>
      </c>
      <c r="M254" s="103">
        <f t="shared" si="115"/>
        <v>4</v>
      </c>
      <c r="N254" s="103">
        <f t="shared" si="115"/>
        <v>3</v>
      </c>
      <c r="O254" s="103">
        <f t="shared" si="115"/>
        <v>4</v>
      </c>
      <c r="P254" s="104">
        <f>SUM(G254:O254)</f>
        <v>35</v>
      </c>
      <c r="Q254" s="103">
        <f t="shared" ref="Q254:Y254" si="116">Q$9</f>
        <v>5</v>
      </c>
      <c r="R254" s="105">
        <f t="shared" si="116"/>
        <v>4</v>
      </c>
      <c r="S254" s="105">
        <f t="shared" si="116"/>
        <v>5</v>
      </c>
      <c r="T254" s="105">
        <f t="shared" si="116"/>
        <v>5</v>
      </c>
      <c r="U254" s="105">
        <f t="shared" si="116"/>
        <v>3</v>
      </c>
      <c r="V254" s="105">
        <f t="shared" si="116"/>
        <v>4</v>
      </c>
      <c r="W254" s="105">
        <f t="shared" si="116"/>
        <v>4</v>
      </c>
      <c r="X254" s="105">
        <f t="shared" si="116"/>
        <v>3</v>
      </c>
      <c r="Y254" s="106">
        <f t="shared" si="116"/>
        <v>4</v>
      </c>
      <c r="Z254" s="104">
        <f>SUM(Q254:Y254)</f>
        <v>37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3</v>
      </c>
      <c r="H255" s="108">
        <f t="shared" ref="H255:O255" si="117">H$10</f>
        <v>7</v>
      </c>
      <c r="I255" s="108">
        <f t="shared" si="117"/>
        <v>17</v>
      </c>
      <c r="J255" s="108">
        <f t="shared" si="117"/>
        <v>13</v>
      </c>
      <c r="K255" s="108">
        <f t="shared" si="117"/>
        <v>1</v>
      </c>
      <c r="L255" s="108">
        <f t="shared" si="117"/>
        <v>11</v>
      </c>
      <c r="M255" s="108">
        <f t="shared" si="117"/>
        <v>9</v>
      </c>
      <c r="N255" s="108">
        <f t="shared" si="117"/>
        <v>15</v>
      </c>
      <c r="O255" s="109">
        <f t="shared" si="117"/>
        <v>5</v>
      </c>
      <c r="P255" s="110"/>
      <c r="Q255" s="111">
        <f t="shared" ref="Q255:Y255" si="118">Q$10</f>
        <v>6</v>
      </c>
      <c r="R255" s="112">
        <f t="shared" si="118"/>
        <v>18</v>
      </c>
      <c r="S255" s="112">
        <f t="shared" si="118"/>
        <v>4</v>
      </c>
      <c r="T255" s="112">
        <f t="shared" si="118"/>
        <v>8</v>
      </c>
      <c r="U255" s="112">
        <f t="shared" si="118"/>
        <v>14</v>
      </c>
      <c r="V255" s="112">
        <f t="shared" si="118"/>
        <v>2</v>
      </c>
      <c r="W255" s="112">
        <f t="shared" si="118"/>
        <v>10</v>
      </c>
      <c r="X255" s="112">
        <f t="shared" si="118"/>
        <v>12</v>
      </c>
      <c r="Y255" s="109">
        <f t="shared" si="118"/>
        <v>16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>
        <f>IF($Q251&lt;=18,IF(G255&lt;=$Q251,1,0),IF($Q251&lt;=36,IF(G255&lt;=($Q251-18),2,1),IF($Q251&lt;=54,IF(G255&lt;=($Q251-36),3,2),IF($Q251&gt;54,IF(G255&lt;=($Q251-54),4,3)))))</f>
        <v>2</v>
      </c>
      <c r="H256" s="115">
        <f t="shared" ref="H256:O256" si="119">IF($Q251&lt;=18,IF(H255&lt;=$Q251,1,0),IF($Q251&lt;=36,IF(H255&lt;=($Q251-18),2,1),IF($Q251&lt;=54,IF(H255&lt;=($Q251-36),3,2),IF($Q251&gt;54,IF(H255&lt;=($Q251-54),4,3)))))</f>
        <v>2</v>
      </c>
      <c r="I256" s="115">
        <f t="shared" si="119"/>
        <v>1</v>
      </c>
      <c r="J256" s="115">
        <f t="shared" si="119"/>
        <v>1</v>
      </c>
      <c r="K256" s="115">
        <f t="shared" si="119"/>
        <v>2</v>
      </c>
      <c r="L256" s="115">
        <f t="shared" si="119"/>
        <v>1</v>
      </c>
      <c r="M256" s="115">
        <f t="shared" si="119"/>
        <v>2</v>
      </c>
      <c r="N256" s="115">
        <f t="shared" si="119"/>
        <v>1</v>
      </c>
      <c r="O256" s="116">
        <f t="shared" si="119"/>
        <v>2</v>
      </c>
      <c r="P256" s="117">
        <f>SUM(G256:O256)</f>
        <v>14</v>
      </c>
      <c r="Q256" s="116">
        <f t="shared" ref="Q256:Y256" si="120">IF($Q251&lt;=18,IF(Q255&lt;=$Q251,1,0),IF($Q251&lt;=36,IF(Q255&lt;=($Q251-18),2,1),IF($Q251&lt;=54,IF(Q255&lt;=($Q251-36),3,2),IF($Q251&gt;54,IF(Q255&lt;=($Q251-54),4,3)))))</f>
        <v>2</v>
      </c>
      <c r="R256" s="116">
        <f t="shared" si="120"/>
        <v>1</v>
      </c>
      <c r="S256" s="116">
        <f t="shared" si="120"/>
        <v>2</v>
      </c>
      <c r="T256" s="116">
        <f t="shared" si="120"/>
        <v>2</v>
      </c>
      <c r="U256" s="116">
        <f t="shared" si="120"/>
        <v>1</v>
      </c>
      <c r="V256" s="116">
        <f t="shared" si="120"/>
        <v>2</v>
      </c>
      <c r="W256" s="116">
        <f t="shared" si="120"/>
        <v>1</v>
      </c>
      <c r="X256" s="116">
        <f t="shared" si="120"/>
        <v>1</v>
      </c>
      <c r="Y256" s="116">
        <f t="shared" si="120"/>
        <v>1</v>
      </c>
      <c r="Z256" s="118">
        <f>SUM(Q256:Y256)</f>
        <v>13</v>
      </c>
      <c r="AA256" s="119">
        <f>P256+Z256</f>
        <v>27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1">G18</f>
        <v>5</v>
      </c>
      <c r="H257" s="121">
        <f t="shared" si="121"/>
        <v>6</v>
      </c>
      <c r="I257" s="121">
        <f t="shared" si="121"/>
        <v>8</v>
      </c>
      <c r="J257" s="121">
        <f t="shared" si="121"/>
        <v>3</v>
      </c>
      <c r="K257" s="121">
        <f t="shared" si="121"/>
        <v>7</v>
      </c>
      <c r="L257" s="121">
        <f t="shared" si="121"/>
        <v>6</v>
      </c>
      <c r="M257" s="121">
        <f t="shared" si="121"/>
        <v>6</v>
      </c>
      <c r="N257" s="121">
        <f t="shared" si="121"/>
        <v>4</v>
      </c>
      <c r="O257" s="121">
        <f t="shared" si="121"/>
        <v>6</v>
      </c>
      <c r="P257" s="122">
        <f>SUM(G257:O257)</f>
        <v>51</v>
      </c>
      <c r="Q257" s="123">
        <f t="shared" ref="Q257:Y257" si="122">Q18</f>
        <v>8</v>
      </c>
      <c r="R257" s="121">
        <f t="shared" si="122"/>
        <v>5</v>
      </c>
      <c r="S257" s="121">
        <f t="shared" si="122"/>
        <v>6</v>
      </c>
      <c r="T257" s="121">
        <f t="shared" si="122"/>
        <v>8</v>
      </c>
      <c r="U257" s="121">
        <f t="shared" si="122"/>
        <v>4</v>
      </c>
      <c r="V257" s="121">
        <f t="shared" si="122"/>
        <v>5</v>
      </c>
      <c r="W257" s="121">
        <f t="shared" si="122"/>
        <v>6</v>
      </c>
      <c r="X257" s="121">
        <f t="shared" si="122"/>
        <v>5</v>
      </c>
      <c r="Y257" s="124">
        <f t="shared" si="122"/>
        <v>5</v>
      </c>
      <c r="Z257" s="122">
        <f>SUM(Q257:Y257)</f>
        <v>52</v>
      </c>
      <c r="AA257" s="125">
        <f>P257+Z257</f>
        <v>103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3</v>
      </c>
      <c r="H258" s="127">
        <f t="shared" ref="H258:O258" si="123">IF(H257-H254=-1,3+H256)+IF(H257-H254=0,2+H256)+IF(H257-H254=1,1+H256)+IF(H257-H254=2,H256)+IF(H257-H254=3,IF(H256-1&gt;0,H256-1,0))+IF(H257-H254=4,IF(H256-2&gt;0,H256-2,0))</f>
        <v>2</v>
      </c>
      <c r="I258" s="127">
        <f t="shared" si="123"/>
        <v>0</v>
      </c>
      <c r="J258" s="127">
        <f t="shared" si="123"/>
        <v>3</v>
      </c>
      <c r="K258" s="127">
        <f t="shared" si="123"/>
        <v>1</v>
      </c>
      <c r="L258" s="127">
        <f t="shared" si="123"/>
        <v>1</v>
      </c>
      <c r="M258" s="127">
        <f t="shared" si="123"/>
        <v>2</v>
      </c>
      <c r="N258" s="127">
        <f t="shared" si="123"/>
        <v>2</v>
      </c>
      <c r="O258" s="128">
        <f t="shared" si="123"/>
        <v>2</v>
      </c>
      <c r="P258" s="129">
        <f>SUM(G258:O258)</f>
        <v>16</v>
      </c>
      <c r="Q258" s="130">
        <f t="shared" ref="Q258:Y258" si="124">IF(Q257-Q254=-1,3+Q256)+IF(Q257-Q254=0,2+Q256)+IF(Q257-Q254=1,1+Q256)+IF(Q257-Q254=2,Q256)+IF(Q257-Q254=3,IF(Q256-1&gt;0,Q256-1,0))+IF(Q257-Q254=4,IF(Q256-2&gt;0,Q256-2,0))</f>
        <v>1</v>
      </c>
      <c r="R258" s="131">
        <f t="shared" si="124"/>
        <v>2</v>
      </c>
      <c r="S258" s="131">
        <f t="shared" si="124"/>
        <v>3</v>
      </c>
      <c r="T258" s="131">
        <f t="shared" si="124"/>
        <v>1</v>
      </c>
      <c r="U258" s="131">
        <f t="shared" si="124"/>
        <v>2</v>
      </c>
      <c r="V258" s="131">
        <f t="shared" si="124"/>
        <v>3</v>
      </c>
      <c r="W258" s="131">
        <f t="shared" si="124"/>
        <v>1</v>
      </c>
      <c r="X258" s="131">
        <f t="shared" si="124"/>
        <v>1</v>
      </c>
      <c r="Y258" s="128">
        <f t="shared" si="124"/>
        <v>2</v>
      </c>
      <c r="Z258" s="129">
        <f>SUM(Q258:Y258)</f>
        <v>16</v>
      </c>
      <c r="AA258" s="132">
        <f>P258+Z258</f>
        <v>32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5">IF(G257-G254=-2,4)+IF(G257-G254=-1,3)+IF(G257-G254=0,2)+IF(G257-G254=1,1)+IF(G257-G254&gt;2,0)</f>
        <v>1</v>
      </c>
      <c r="H259" s="134">
        <f t="shared" si="125"/>
        <v>0</v>
      </c>
      <c r="I259" s="134">
        <f t="shared" si="125"/>
        <v>0</v>
      </c>
      <c r="J259" s="134">
        <f t="shared" si="125"/>
        <v>2</v>
      </c>
      <c r="K259" s="134">
        <f t="shared" si="125"/>
        <v>0</v>
      </c>
      <c r="L259" s="134">
        <f t="shared" si="125"/>
        <v>0</v>
      </c>
      <c r="M259" s="134">
        <f t="shared" si="125"/>
        <v>0</v>
      </c>
      <c r="N259" s="134">
        <f t="shared" si="125"/>
        <v>1</v>
      </c>
      <c r="O259" s="135">
        <f t="shared" si="125"/>
        <v>0</v>
      </c>
      <c r="P259" s="136">
        <f>SUM(G259:O259)</f>
        <v>4</v>
      </c>
      <c r="Q259" s="135">
        <f t="shared" ref="Q259:Y259" si="126">IF(Q257-Q254=-2,4)+IF(Q257-Q254=-1,3)+IF(Q257-Q254=0,2)+IF(Q257-Q254=1,1)+IF(Q257-Q254&gt;2,0)</f>
        <v>0</v>
      </c>
      <c r="R259" s="135">
        <f t="shared" si="126"/>
        <v>1</v>
      </c>
      <c r="S259" s="135">
        <f t="shared" si="126"/>
        <v>1</v>
      </c>
      <c r="T259" s="135">
        <f t="shared" si="126"/>
        <v>0</v>
      </c>
      <c r="U259" s="135">
        <f t="shared" si="126"/>
        <v>1</v>
      </c>
      <c r="V259" s="135">
        <f t="shared" si="126"/>
        <v>1</v>
      </c>
      <c r="W259" s="135">
        <f t="shared" si="126"/>
        <v>0</v>
      </c>
      <c r="X259" s="135">
        <f t="shared" si="126"/>
        <v>0</v>
      </c>
      <c r="Y259" s="135">
        <f t="shared" si="126"/>
        <v>1</v>
      </c>
      <c r="Z259" s="136">
        <f>SUM(Q259:Y259)</f>
        <v>5</v>
      </c>
      <c r="AA259" s="137">
        <f>P259+Z259</f>
        <v>9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1</v>
      </c>
      <c r="H260" s="24">
        <f t="shared" ref="H260:O260" si="127">H257-H254</f>
        <v>2</v>
      </c>
      <c r="I260" s="24">
        <f t="shared" si="127"/>
        <v>3</v>
      </c>
      <c r="J260" s="24">
        <f t="shared" si="127"/>
        <v>0</v>
      </c>
      <c r="K260" s="24">
        <f t="shared" si="127"/>
        <v>3</v>
      </c>
      <c r="L260" s="24">
        <f t="shared" si="127"/>
        <v>2</v>
      </c>
      <c r="M260" s="24">
        <f t="shared" si="127"/>
        <v>2</v>
      </c>
      <c r="N260" s="24">
        <f t="shared" si="127"/>
        <v>1</v>
      </c>
      <c r="O260" s="15">
        <f t="shared" si="127"/>
        <v>2</v>
      </c>
      <c r="P260" s="15"/>
      <c r="Q260" s="15">
        <f t="shared" ref="Q260:Y260" si="128">Q257-Q254</f>
        <v>3</v>
      </c>
      <c r="R260" s="15">
        <f t="shared" si="128"/>
        <v>1</v>
      </c>
      <c r="S260" s="15">
        <f t="shared" si="128"/>
        <v>1</v>
      </c>
      <c r="T260" s="15">
        <f t="shared" si="128"/>
        <v>3</v>
      </c>
      <c r="U260" s="15">
        <f t="shared" si="128"/>
        <v>1</v>
      </c>
      <c r="V260" s="15">
        <f t="shared" si="128"/>
        <v>1</v>
      </c>
      <c r="W260" s="15">
        <f t="shared" si="128"/>
        <v>2</v>
      </c>
      <c r="X260" s="15">
        <f t="shared" si="128"/>
        <v>2</v>
      </c>
      <c r="Y260" s="15">
        <f t="shared" si="128"/>
        <v>1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1</v>
      </c>
      <c r="P263" s="241" t="s">
        <v>86</v>
      </c>
      <c r="Q263" s="241"/>
      <c r="R263" s="241"/>
      <c r="S263" s="241"/>
      <c r="T263" s="241"/>
      <c r="U263" s="141">
        <f>COUNTIF(G260:Y260,"=2")</f>
        <v>6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7</v>
      </c>
      <c r="P264" s="241" t="s">
        <v>89</v>
      </c>
      <c r="Q264" s="241"/>
      <c r="R264" s="241"/>
      <c r="S264" s="241"/>
      <c r="T264" s="241"/>
      <c r="U264" s="144">
        <f>COUNTIF(G260:Y260,"&gt;=3")</f>
        <v>4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1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7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6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4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 t="str">
        <f>C19</f>
        <v>MAITRE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str">
        <f>INDEX($C$11:$AC$40,MATCH(G273,$C$11:$C$40,0),27)</f>
        <v>H</v>
      </c>
      <c r="Z273" s="75" t="s">
        <v>16</v>
      </c>
      <c r="AA273" s="96">
        <f>$D$3</f>
        <v>45054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23.8</v>
      </c>
      <c r="H274" s="245"/>
      <c r="I274" s="245"/>
      <c r="J274" s="245"/>
      <c r="K274" s="1"/>
      <c r="L274" s="245">
        <f>IF(X273="H",IF($X274="Blancs",$G$3,IF($X274="Jaunes",$G$4,IF($X274="Bleus",$G$5,$G$6))),IF($X274="Blancs",$I$3,IF($X274="Jaunes",$I$4,IF($X274="Bleus",$I$5,$I$6))))</f>
        <v>135</v>
      </c>
      <c r="M274" s="245"/>
      <c r="N274" s="245"/>
      <c r="O274" s="245">
        <f>IF(X273="H",IF($X274="Blancs",$H$3,IF($X274="Jaunes",$H$4,IF($X274="Bleus",$H$5,$H$6))),IF($X274="Blancs",$J$3,IF($X274="Jaunes",$J$4,IF($X274="Bleus",$J$5,$J$6))))</f>
        <v>69.8</v>
      </c>
      <c r="P274" s="245"/>
      <c r="Q274" s="246">
        <f>ROUND((G274*(L274/113)+(O274-AA277)),0)</f>
        <v>26</v>
      </c>
      <c r="R274" s="246"/>
      <c r="S274" s="246"/>
      <c r="T274" s="246"/>
      <c r="U274" s="1"/>
      <c r="V274" s="266" t="s">
        <v>108</v>
      </c>
      <c r="W274" s="267"/>
      <c r="X274" s="187" t="str">
        <f>INDEX($C$11:$AC$40,MATCH(G273,$C$11:$C$40,0),26)</f>
        <v>Jaunes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9">H$9</f>
        <v>4</v>
      </c>
      <c r="I277" s="103">
        <f t="shared" si="129"/>
        <v>5</v>
      </c>
      <c r="J277" s="103">
        <f t="shared" si="129"/>
        <v>3</v>
      </c>
      <c r="K277" s="103">
        <f t="shared" si="129"/>
        <v>4</v>
      </c>
      <c r="L277" s="103">
        <f t="shared" si="129"/>
        <v>4</v>
      </c>
      <c r="M277" s="103">
        <f t="shared" si="129"/>
        <v>4</v>
      </c>
      <c r="N277" s="103">
        <f t="shared" si="129"/>
        <v>3</v>
      </c>
      <c r="O277" s="103">
        <f t="shared" si="129"/>
        <v>4</v>
      </c>
      <c r="P277" s="104">
        <f>SUM(G277:O277)</f>
        <v>35</v>
      </c>
      <c r="Q277" s="103">
        <f t="shared" ref="Q277:Y277" si="130">Q$9</f>
        <v>5</v>
      </c>
      <c r="R277" s="105">
        <f t="shared" si="130"/>
        <v>4</v>
      </c>
      <c r="S277" s="105">
        <f t="shared" si="130"/>
        <v>5</v>
      </c>
      <c r="T277" s="105">
        <f t="shared" si="130"/>
        <v>5</v>
      </c>
      <c r="U277" s="105">
        <f t="shared" si="130"/>
        <v>3</v>
      </c>
      <c r="V277" s="105">
        <f t="shared" si="130"/>
        <v>4</v>
      </c>
      <c r="W277" s="105">
        <f t="shared" si="130"/>
        <v>4</v>
      </c>
      <c r="X277" s="105">
        <f t="shared" si="130"/>
        <v>3</v>
      </c>
      <c r="Y277" s="106">
        <f t="shared" si="130"/>
        <v>4</v>
      </c>
      <c r="Z277" s="104">
        <f>SUM(Q277:Y277)</f>
        <v>37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3</v>
      </c>
      <c r="H278" s="108">
        <f t="shared" ref="H278:O278" si="131">H$10</f>
        <v>7</v>
      </c>
      <c r="I278" s="108">
        <f t="shared" si="131"/>
        <v>17</v>
      </c>
      <c r="J278" s="108">
        <f t="shared" si="131"/>
        <v>13</v>
      </c>
      <c r="K278" s="108">
        <f t="shared" si="131"/>
        <v>1</v>
      </c>
      <c r="L278" s="108">
        <f t="shared" si="131"/>
        <v>11</v>
      </c>
      <c r="M278" s="108">
        <f t="shared" si="131"/>
        <v>9</v>
      </c>
      <c r="N278" s="108">
        <f t="shared" si="131"/>
        <v>15</v>
      </c>
      <c r="O278" s="109">
        <f t="shared" si="131"/>
        <v>5</v>
      </c>
      <c r="P278" s="110"/>
      <c r="Q278" s="111">
        <f t="shared" ref="Q278:Y278" si="132">Q$10</f>
        <v>6</v>
      </c>
      <c r="R278" s="112">
        <f t="shared" si="132"/>
        <v>18</v>
      </c>
      <c r="S278" s="112">
        <f t="shared" si="132"/>
        <v>4</v>
      </c>
      <c r="T278" s="112">
        <f t="shared" si="132"/>
        <v>8</v>
      </c>
      <c r="U278" s="112">
        <f t="shared" si="132"/>
        <v>14</v>
      </c>
      <c r="V278" s="112">
        <f t="shared" si="132"/>
        <v>2</v>
      </c>
      <c r="W278" s="112">
        <f t="shared" si="132"/>
        <v>10</v>
      </c>
      <c r="X278" s="112">
        <f t="shared" si="132"/>
        <v>12</v>
      </c>
      <c r="Y278" s="109">
        <f t="shared" si="132"/>
        <v>16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>
        <f>IF($Q274&lt;=18,IF(G278&lt;=$Q274,1,0),IF($Q274&lt;=36,IF(G278&lt;=($Q274-18),2,1),IF($Q274&lt;=54,IF(G278&lt;=($Q274-36),3,2),IF($Q274&gt;54,IF(G278&lt;=($Q274-54),4,3)))))</f>
        <v>2</v>
      </c>
      <c r="H279" s="115">
        <f t="shared" ref="H279:O279" si="133">IF($Q274&lt;=18,IF(H278&lt;=$Q274,1,0),IF($Q274&lt;=36,IF(H278&lt;=($Q274-18),2,1),IF($Q274&lt;=54,IF(H278&lt;=($Q274-36),3,2),IF($Q274&gt;54,IF(H278&lt;=($Q274-54),4,3)))))</f>
        <v>2</v>
      </c>
      <c r="I279" s="115">
        <f t="shared" si="133"/>
        <v>1</v>
      </c>
      <c r="J279" s="115">
        <f t="shared" si="133"/>
        <v>1</v>
      </c>
      <c r="K279" s="115">
        <f t="shared" si="133"/>
        <v>2</v>
      </c>
      <c r="L279" s="115">
        <f t="shared" si="133"/>
        <v>1</v>
      </c>
      <c r="M279" s="115">
        <f t="shared" si="133"/>
        <v>1</v>
      </c>
      <c r="N279" s="115">
        <f t="shared" si="133"/>
        <v>1</v>
      </c>
      <c r="O279" s="116">
        <f t="shared" si="133"/>
        <v>2</v>
      </c>
      <c r="P279" s="117">
        <f>SUM(G279:O279)</f>
        <v>13</v>
      </c>
      <c r="Q279" s="116">
        <f t="shared" ref="Q279:Y279" si="134">IF($Q274&lt;=18,IF(Q278&lt;=$Q274,1,0),IF($Q274&lt;=36,IF(Q278&lt;=($Q274-18),2,1),IF($Q274&lt;=54,IF(Q278&lt;=($Q274-36),3,2),IF($Q274&gt;54,IF(Q278&lt;=($Q274-54),4,3)))))</f>
        <v>2</v>
      </c>
      <c r="R279" s="116">
        <f t="shared" si="134"/>
        <v>1</v>
      </c>
      <c r="S279" s="116">
        <f t="shared" si="134"/>
        <v>2</v>
      </c>
      <c r="T279" s="116">
        <f t="shared" si="134"/>
        <v>2</v>
      </c>
      <c r="U279" s="116">
        <f t="shared" si="134"/>
        <v>1</v>
      </c>
      <c r="V279" s="116">
        <f t="shared" si="134"/>
        <v>2</v>
      </c>
      <c r="W279" s="116">
        <f t="shared" si="134"/>
        <v>1</v>
      </c>
      <c r="X279" s="116">
        <f t="shared" si="134"/>
        <v>1</v>
      </c>
      <c r="Y279" s="116">
        <f t="shared" si="134"/>
        <v>1</v>
      </c>
      <c r="Z279" s="118">
        <f>SUM(Q279:Y279)</f>
        <v>13</v>
      </c>
      <c r="AA279" s="119">
        <f>P279+Z279</f>
        <v>26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5">G19</f>
        <v>5</v>
      </c>
      <c r="H280" s="121">
        <f t="shared" si="135"/>
        <v>7</v>
      </c>
      <c r="I280" s="121">
        <f t="shared" si="135"/>
        <v>8</v>
      </c>
      <c r="J280" s="121">
        <f t="shared" si="135"/>
        <v>4</v>
      </c>
      <c r="K280" s="121">
        <f t="shared" si="135"/>
        <v>5</v>
      </c>
      <c r="L280" s="121">
        <f t="shared" si="135"/>
        <v>5</v>
      </c>
      <c r="M280" s="121">
        <f t="shared" si="135"/>
        <v>10</v>
      </c>
      <c r="N280" s="121">
        <f t="shared" si="135"/>
        <v>4</v>
      </c>
      <c r="O280" s="121">
        <f t="shared" si="135"/>
        <v>6</v>
      </c>
      <c r="P280" s="122">
        <f>SUM(G280:O280)</f>
        <v>54</v>
      </c>
      <c r="Q280" s="123">
        <f t="shared" ref="Q280:Y280" si="136">Q19</f>
        <v>8</v>
      </c>
      <c r="R280" s="121">
        <f t="shared" si="136"/>
        <v>5</v>
      </c>
      <c r="S280" s="121">
        <f t="shared" si="136"/>
        <v>7</v>
      </c>
      <c r="T280" s="121">
        <f t="shared" si="136"/>
        <v>7</v>
      </c>
      <c r="U280" s="121">
        <f t="shared" si="136"/>
        <v>3</v>
      </c>
      <c r="V280" s="121">
        <f t="shared" si="136"/>
        <v>5</v>
      </c>
      <c r="W280" s="121">
        <f t="shared" si="136"/>
        <v>5</v>
      </c>
      <c r="X280" s="121">
        <f t="shared" si="136"/>
        <v>6</v>
      </c>
      <c r="Y280" s="124">
        <f t="shared" si="136"/>
        <v>5</v>
      </c>
      <c r="Z280" s="122">
        <f>SUM(Q280:Y280)</f>
        <v>51</v>
      </c>
      <c r="AA280" s="125">
        <f>P280+Z280</f>
        <v>105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3</v>
      </c>
      <c r="H281" s="127">
        <f t="shared" ref="H281:O281" si="137">IF(H280-H277=-1,3+H279)+IF(H280-H277=0,2+H279)+IF(H280-H277=1,1+H279)+IF(H280-H277=2,H279)+IF(H280-H277=3,IF(H279-1&gt;0,H279-1,0))+IF(H280-H277=4,IF(H279-2&gt;0,H279-2,0))</f>
        <v>1</v>
      </c>
      <c r="I281" s="127">
        <f t="shared" si="137"/>
        <v>0</v>
      </c>
      <c r="J281" s="127">
        <f t="shared" si="137"/>
        <v>2</v>
      </c>
      <c r="K281" s="127">
        <f t="shared" si="137"/>
        <v>3</v>
      </c>
      <c r="L281" s="127">
        <f t="shared" si="137"/>
        <v>2</v>
      </c>
      <c r="M281" s="127">
        <f t="shared" si="137"/>
        <v>0</v>
      </c>
      <c r="N281" s="127">
        <f t="shared" si="137"/>
        <v>2</v>
      </c>
      <c r="O281" s="128">
        <f t="shared" si="137"/>
        <v>2</v>
      </c>
      <c r="P281" s="129">
        <f>SUM(G281:O281)</f>
        <v>15</v>
      </c>
      <c r="Q281" s="130">
        <f t="shared" ref="Q281:Y281" si="138">IF(Q280-Q277=-1,3+Q279)+IF(Q280-Q277=0,2+Q279)+IF(Q280-Q277=1,1+Q279)+IF(Q280-Q277=2,Q279)+IF(Q280-Q277=3,IF(Q279-1&gt;0,Q279-1,0))+IF(Q280-Q277=4,IF(Q279-2&gt;0,Q279-2,0))</f>
        <v>1</v>
      </c>
      <c r="R281" s="131">
        <f t="shared" si="138"/>
        <v>2</v>
      </c>
      <c r="S281" s="131">
        <f t="shared" si="138"/>
        <v>2</v>
      </c>
      <c r="T281" s="131">
        <f t="shared" si="138"/>
        <v>2</v>
      </c>
      <c r="U281" s="131">
        <f t="shared" si="138"/>
        <v>3</v>
      </c>
      <c r="V281" s="131">
        <f t="shared" si="138"/>
        <v>3</v>
      </c>
      <c r="W281" s="131">
        <f t="shared" si="138"/>
        <v>2</v>
      </c>
      <c r="X281" s="131">
        <f t="shared" si="138"/>
        <v>0</v>
      </c>
      <c r="Y281" s="128">
        <f t="shared" si="138"/>
        <v>2</v>
      </c>
      <c r="Z281" s="129">
        <f>SUM(Q281:Y281)</f>
        <v>17</v>
      </c>
      <c r="AA281" s="132">
        <f>P281+Z281</f>
        <v>32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9">IF(G280-G277=-2,4)+IF(G280-G277=-1,3)+IF(G280-G277=0,2)+IF(G280-G277=1,1)+IF(G280-G277&gt;2,0)</f>
        <v>1</v>
      </c>
      <c r="H282" s="134">
        <f t="shared" si="139"/>
        <v>0</v>
      </c>
      <c r="I282" s="134">
        <f t="shared" si="139"/>
        <v>0</v>
      </c>
      <c r="J282" s="134">
        <f t="shared" si="139"/>
        <v>1</v>
      </c>
      <c r="K282" s="134">
        <f t="shared" si="139"/>
        <v>1</v>
      </c>
      <c r="L282" s="134">
        <f t="shared" si="139"/>
        <v>1</v>
      </c>
      <c r="M282" s="134">
        <f t="shared" si="139"/>
        <v>0</v>
      </c>
      <c r="N282" s="134">
        <f t="shared" si="139"/>
        <v>1</v>
      </c>
      <c r="O282" s="135">
        <f t="shared" si="139"/>
        <v>0</v>
      </c>
      <c r="P282" s="136">
        <f>SUM(G282:O282)</f>
        <v>5</v>
      </c>
      <c r="Q282" s="135">
        <f t="shared" ref="Q282:Y282" si="140">IF(Q280-Q277=-2,4)+IF(Q280-Q277=-1,3)+IF(Q280-Q277=0,2)+IF(Q280-Q277=1,1)+IF(Q280-Q277&gt;2,0)</f>
        <v>0</v>
      </c>
      <c r="R282" s="135">
        <f t="shared" si="140"/>
        <v>1</v>
      </c>
      <c r="S282" s="135">
        <f t="shared" si="140"/>
        <v>0</v>
      </c>
      <c r="T282" s="135">
        <f t="shared" si="140"/>
        <v>0</v>
      </c>
      <c r="U282" s="135">
        <f t="shared" si="140"/>
        <v>2</v>
      </c>
      <c r="V282" s="135">
        <f t="shared" si="140"/>
        <v>1</v>
      </c>
      <c r="W282" s="135">
        <f t="shared" si="140"/>
        <v>1</v>
      </c>
      <c r="X282" s="135">
        <f t="shared" si="140"/>
        <v>0</v>
      </c>
      <c r="Y282" s="135">
        <f t="shared" si="140"/>
        <v>1</v>
      </c>
      <c r="Z282" s="136">
        <f>SUM(Q282:Y282)</f>
        <v>6</v>
      </c>
      <c r="AA282" s="137">
        <f>P282+Z282</f>
        <v>11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1</v>
      </c>
      <c r="H283" s="24">
        <f t="shared" ref="H283:O283" si="141">H280-H277</f>
        <v>3</v>
      </c>
      <c r="I283" s="24">
        <f t="shared" si="141"/>
        <v>3</v>
      </c>
      <c r="J283" s="24">
        <f t="shared" si="141"/>
        <v>1</v>
      </c>
      <c r="K283" s="24">
        <f t="shared" si="141"/>
        <v>1</v>
      </c>
      <c r="L283" s="24">
        <f t="shared" si="141"/>
        <v>1</v>
      </c>
      <c r="M283" s="24">
        <f t="shared" si="141"/>
        <v>6</v>
      </c>
      <c r="N283" s="24">
        <f t="shared" si="141"/>
        <v>1</v>
      </c>
      <c r="O283" s="15">
        <f t="shared" si="141"/>
        <v>2</v>
      </c>
      <c r="P283" s="15"/>
      <c r="Q283" s="15">
        <f t="shared" ref="Q283:Y283" si="142">Q280-Q277</f>
        <v>3</v>
      </c>
      <c r="R283" s="15">
        <f t="shared" si="142"/>
        <v>1</v>
      </c>
      <c r="S283" s="15">
        <f t="shared" si="142"/>
        <v>2</v>
      </c>
      <c r="T283" s="15">
        <f t="shared" si="142"/>
        <v>2</v>
      </c>
      <c r="U283" s="15">
        <f t="shared" si="142"/>
        <v>0</v>
      </c>
      <c r="V283" s="15">
        <f t="shared" si="142"/>
        <v>1</v>
      </c>
      <c r="W283" s="15">
        <f t="shared" si="142"/>
        <v>1</v>
      </c>
      <c r="X283" s="15">
        <f t="shared" si="142"/>
        <v>3</v>
      </c>
      <c r="Y283" s="15">
        <f t="shared" si="142"/>
        <v>1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1</v>
      </c>
      <c r="P286" s="241" t="s">
        <v>86</v>
      </c>
      <c r="Q286" s="241"/>
      <c r="R286" s="241"/>
      <c r="S286" s="241"/>
      <c r="T286" s="241"/>
      <c r="U286" s="141">
        <f>COUNTIF(G283:Y283,"=2")</f>
        <v>3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9</v>
      </c>
      <c r="P287" s="241" t="s">
        <v>89</v>
      </c>
      <c r="Q287" s="241"/>
      <c r="R287" s="241"/>
      <c r="S287" s="241"/>
      <c r="T287" s="241"/>
      <c r="U287" s="144">
        <f>COUNTIF(G283:Y283,"&gt;=3")</f>
        <v>5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1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9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3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5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 t="str">
        <f>C20</f>
        <v>MORVAN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str">
        <f>INDEX($C$11:$AC$40,MATCH(G296,$C$11:$C$40,0),27)</f>
        <v>H</v>
      </c>
      <c r="Z296" s="75" t="s">
        <v>16</v>
      </c>
      <c r="AA296" s="96">
        <f>$D$3</f>
        <v>45054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54</v>
      </c>
      <c r="H297" s="245"/>
      <c r="I297" s="245"/>
      <c r="J297" s="245"/>
      <c r="K297" s="1"/>
      <c r="L297" s="245">
        <f>IF(X296="H",IF($X297="Blancs",$G$3,IF($X297="Jaunes",$G$4,IF($X297="Bleus",$G$5,$G$6))),IF($X297="Blancs",$I$3,IF($X297="Jaunes",$I$4,IF($X297="Bleus",$I$5,$I$6))))</f>
        <v>135</v>
      </c>
      <c r="M297" s="245"/>
      <c r="N297" s="245"/>
      <c r="O297" s="245">
        <f>IF(X296="H",IF($X297="Blancs",$H$3,IF($X297="Jaunes",$H$4,IF($X297="Bleus",$H$5,$H$6))),IF($X297="Blancs",$J$3,IF($X297="Jaunes",$J$4,IF($X297="Bleus",$J$5,$J$6))))</f>
        <v>69.8</v>
      </c>
      <c r="P297" s="245"/>
      <c r="Q297" s="246">
        <f>ROUND((G297*(L297/113)+(O297-AA300)),0)</f>
        <v>62</v>
      </c>
      <c r="R297" s="246"/>
      <c r="S297" s="246"/>
      <c r="T297" s="246"/>
      <c r="U297" s="1"/>
      <c r="V297" s="266" t="s">
        <v>108</v>
      </c>
      <c r="W297" s="267"/>
      <c r="X297" s="187" t="str">
        <f>INDEX($C$11:$AC$40,MATCH(G296,$C$11:$C$40,0),26)</f>
        <v>Jaunes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3">H$9</f>
        <v>4</v>
      </c>
      <c r="I300" s="103">
        <f t="shared" si="143"/>
        <v>5</v>
      </c>
      <c r="J300" s="103">
        <f t="shared" si="143"/>
        <v>3</v>
      </c>
      <c r="K300" s="103">
        <f t="shared" si="143"/>
        <v>4</v>
      </c>
      <c r="L300" s="103">
        <f t="shared" si="143"/>
        <v>4</v>
      </c>
      <c r="M300" s="103">
        <f t="shared" si="143"/>
        <v>4</v>
      </c>
      <c r="N300" s="103">
        <f t="shared" si="143"/>
        <v>3</v>
      </c>
      <c r="O300" s="103">
        <f t="shared" si="143"/>
        <v>4</v>
      </c>
      <c r="P300" s="104">
        <f>SUM(G300:O300)</f>
        <v>35</v>
      </c>
      <c r="Q300" s="103">
        <f t="shared" ref="Q300:Y300" si="144">Q$9</f>
        <v>5</v>
      </c>
      <c r="R300" s="105">
        <f t="shared" si="144"/>
        <v>4</v>
      </c>
      <c r="S300" s="105">
        <f t="shared" si="144"/>
        <v>5</v>
      </c>
      <c r="T300" s="105">
        <f t="shared" si="144"/>
        <v>5</v>
      </c>
      <c r="U300" s="105">
        <f t="shared" si="144"/>
        <v>3</v>
      </c>
      <c r="V300" s="105">
        <f t="shared" si="144"/>
        <v>4</v>
      </c>
      <c r="W300" s="105">
        <f t="shared" si="144"/>
        <v>4</v>
      </c>
      <c r="X300" s="105">
        <f t="shared" si="144"/>
        <v>3</v>
      </c>
      <c r="Y300" s="106">
        <f t="shared" si="144"/>
        <v>4</v>
      </c>
      <c r="Z300" s="104">
        <f>SUM(Q300:Y300)</f>
        <v>37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3</v>
      </c>
      <c r="H301" s="108">
        <f t="shared" ref="H301:O301" si="145">H$10</f>
        <v>7</v>
      </c>
      <c r="I301" s="108">
        <f t="shared" si="145"/>
        <v>17</v>
      </c>
      <c r="J301" s="108">
        <f t="shared" si="145"/>
        <v>13</v>
      </c>
      <c r="K301" s="108">
        <f t="shared" si="145"/>
        <v>1</v>
      </c>
      <c r="L301" s="108">
        <f t="shared" si="145"/>
        <v>11</v>
      </c>
      <c r="M301" s="108">
        <f t="shared" si="145"/>
        <v>9</v>
      </c>
      <c r="N301" s="108">
        <f t="shared" si="145"/>
        <v>15</v>
      </c>
      <c r="O301" s="109">
        <f t="shared" si="145"/>
        <v>5</v>
      </c>
      <c r="P301" s="110"/>
      <c r="Q301" s="111">
        <f t="shared" ref="Q301:Y301" si="146">Q$10</f>
        <v>6</v>
      </c>
      <c r="R301" s="112">
        <f t="shared" si="146"/>
        <v>18</v>
      </c>
      <c r="S301" s="112">
        <f t="shared" si="146"/>
        <v>4</v>
      </c>
      <c r="T301" s="112">
        <f t="shared" si="146"/>
        <v>8</v>
      </c>
      <c r="U301" s="112">
        <f t="shared" si="146"/>
        <v>14</v>
      </c>
      <c r="V301" s="112">
        <f t="shared" si="146"/>
        <v>2</v>
      </c>
      <c r="W301" s="112">
        <f t="shared" si="146"/>
        <v>10</v>
      </c>
      <c r="X301" s="112">
        <f t="shared" si="146"/>
        <v>12</v>
      </c>
      <c r="Y301" s="109">
        <f t="shared" si="146"/>
        <v>16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>
        <f>IF($Q297&lt;=18,IF(G301&lt;=$Q297,1,0),IF($Q297&lt;=36,IF(G301&lt;=($Q297-18),2,1),IF($Q297&lt;=54,IF(G301&lt;=($Q297-36),3,2),IF($Q297&gt;54,IF(G301&lt;=($Q297-54),4,3)))))</f>
        <v>4</v>
      </c>
      <c r="H302" s="115">
        <f t="shared" ref="H302:O302" si="147">IF($Q297&lt;=18,IF(H301&lt;=$Q297,1,0),IF($Q297&lt;=36,IF(H301&lt;=($Q297-18),2,1),IF($Q297&lt;=54,IF(H301&lt;=($Q297-36),3,2),IF($Q297&gt;54,IF(H301&lt;=($Q297-54),4,3)))))</f>
        <v>4</v>
      </c>
      <c r="I302" s="115">
        <f t="shared" si="147"/>
        <v>3</v>
      </c>
      <c r="J302" s="115">
        <f t="shared" si="147"/>
        <v>3</v>
      </c>
      <c r="K302" s="115">
        <f t="shared" si="147"/>
        <v>4</v>
      </c>
      <c r="L302" s="115">
        <f t="shared" si="147"/>
        <v>3</v>
      </c>
      <c r="M302" s="115">
        <f t="shared" si="147"/>
        <v>3</v>
      </c>
      <c r="N302" s="115">
        <f t="shared" si="147"/>
        <v>3</v>
      </c>
      <c r="O302" s="116">
        <f t="shared" si="147"/>
        <v>4</v>
      </c>
      <c r="P302" s="117">
        <f>SUM(G302:O302)</f>
        <v>31</v>
      </c>
      <c r="Q302" s="116">
        <f t="shared" ref="Q302:Y302" si="148">IF($Q297&lt;=18,IF(Q301&lt;=$Q297,1,0),IF($Q297&lt;=36,IF(Q301&lt;=($Q297-18),2,1),IF($Q297&lt;=54,IF(Q301&lt;=($Q297-36),3,2),IF($Q297&gt;54,IF(Q301&lt;=($Q297-54),4,3)))))</f>
        <v>4</v>
      </c>
      <c r="R302" s="116">
        <f t="shared" si="148"/>
        <v>3</v>
      </c>
      <c r="S302" s="116">
        <f t="shared" si="148"/>
        <v>4</v>
      </c>
      <c r="T302" s="116">
        <f t="shared" si="148"/>
        <v>4</v>
      </c>
      <c r="U302" s="116">
        <f t="shared" si="148"/>
        <v>3</v>
      </c>
      <c r="V302" s="116">
        <f t="shared" si="148"/>
        <v>4</v>
      </c>
      <c r="W302" s="116">
        <f t="shared" si="148"/>
        <v>3</v>
      </c>
      <c r="X302" s="116">
        <f t="shared" si="148"/>
        <v>3</v>
      </c>
      <c r="Y302" s="116">
        <f t="shared" si="148"/>
        <v>3</v>
      </c>
      <c r="Z302" s="118">
        <f>SUM(Q302:Y302)</f>
        <v>31</v>
      </c>
      <c r="AA302" s="119">
        <f>P302+Z302</f>
        <v>62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9">G20</f>
        <v>5</v>
      </c>
      <c r="H303" s="121">
        <f t="shared" si="149"/>
        <v>10</v>
      </c>
      <c r="I303" s="121">
        <f t="shared" si="149"/>
        <v>8</v>
      </c>
      <c r="J303" s="121">
        <f t="shared" si="149"/>
        <v>5</v>
      </c>
      <c r="K303" s="121">
        <f t="shared" si="149"/>
        <v>5</v>
      </c>
      <c r="L303" s="121">
        <f t="shared" si="149"/>
        <v>9</v>
      </c>
      <c r="M303" s="121">
        <f t="shared" si="149"/>
        <v>7</v>
      </c>
      <c r="N303" s="121">
        <f t="shared" si="149"/>
        <v>5</v>
      </c>
      <c r="O303" s="121">
        <f t="shared" si="149"/>
        <v>9</v>
      </c>
      <c r="P303" s="122">
        <f>SUM(G303:O303)</f>
        <v>63</v>
      </c>
      <c r="Q303" s="123">
        <f t="shared" ref="Q303:Y303" si="150">Q20</f>
        <v>9</v>
      </c>
      <c r="R303" s="121">
        <f t="shared" si="150"/>
        <v>5</v>
      </c>
      <c r="S303" s="121">
        <f t="shared" si="150"/>
        <v>8</v>
      </c>
      <c r="T303" s="121">
        <f t="shared" si="150"/>
        <v>8</v>
      </c>
      <c r="U303" s="121">
        <f t="shared" si="150"/>
        <v>5</v>
      </c>
      <c r="V303" s="121">
        <f t="shared" si="150"/>
        <v>5</v>
      </c>
      <c r="W303" s="121">
        <f t="shared" si="150"/>
        <v>10</v>
      </c>
      <c r="X303" s="121">
        <f t="shared" si="150"/>
        <v>4</v>
      </c>
      <c r="Y303" s="124">
        <f t="shared" si="150"/>
        <v>8</v>
      </c>
      <c r="Z303" s="122">
        <f>SUM(Q303:Y303)</f>
        <v>62</v>
      </c>
      <c r="AA303" s="125">
        <f>P303+Z303</f>
        <v>125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5</v>
      </c>
      <c r="H304" s="127">
        <f t="shared" ref="H304:O304" si="151">IF(H303-H300=-1,3+H302)+IF(H303-H300=0,2+H302)+IF(H303-H300=1,1+H302)+IF(H303-H300=2,H302)+IF(H303-H300=3,IF(H302-1&gt;0,H302-1,0))+IF(H303-H300=4,IF(H302-2&gt;0,H302-2,0))</f>
        <v>0</v>
      </c>
      <c r="I304" s="127">
        <f t="shared" si="151"/>
        <v>2</v>
      </c>
      <c r="J304" s="127">
        <f t="shared" si="151"/>
        <v>3</v>
      </c>
      <c r="K304" s="127">
        <f t="shared" si="151"/>
        <v>5</v>
      </c>
      <c r="L304" s="127">
        <f t="shared" si="151"/>
        <v>0</v>
      </c>
      <c r="M304" s="127">
        <f t="shared" si="151"/>
        <v>2</v>
      </c>
      <c r="N304" s="127">
        <f t="shared" si="151"/>
        <v>3</v>
      </c>
      <c r="O304" s="128">
        <f t="shared" si="151"/>
        <v>0</v>
      </c>
      <c r="P304" s="129">
        <f>SUM(G304:O304)</f>
        <v>20</v>
      </c>
      <c r="Q304" s="130">
        <f t="shared" ref="Q304:Y304" si="152">IF(Q303-Q300=-1,3+Q302)+IF(Q303-Q300=0,2+Q302)+IF(Q303-Q300=1,1+Q302)+IF(Q303-Q300=2,Q302)+IF(Q303-Q300=3,IF(Q302-1&gt;0,Q302-1,0))+IF(Q303-Q300=4,IF(Q302-2&gt;0,Q302-2,0))</f>
        <v>2</v>
      </c>
      <c r="R304" s="131">
        <f t="shared" si="152"/>
        <v>4</v>
      </c>
      <c r="S304" s="131">
        <f t="shared" si="152"/>
        <v>3</v>
      </c>
      <c r="T304" s="131">
        <f t="shared" si="152"/>
        <v>3</v>
      </c>
      <c r="U304" s="131">
        <f t="shared" si="152"/>
        <v>3</v>
      </c>
      <c r="V304" s="131">
        <f t="shared" si="152"/>
        <v>5</v>
      </c>
      <c r="W304" s="131">
        <f t="shared" si="152"/>
        <v>0</v>
      </c>
      <c r="X304" s="131">
        <f t="shared" si="152"/>
        <v>4</v>
      </c>
      <c r="Y304" s="128">
        <f t="shared" si="152"/>
        <v>1</v>
      </c>
      <c r="Z304" s="129">
        <f>SUM(Q304:Y304)</f>
        <v>25</v>
      </c>
      <c r="AA304" s="132">
        <f>P304+Z304</f>
        <v>45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3">IF(G303-G300=-2,4)+IF(G303-G300=-1,3)+IF(G303-G300=0,2)+IF(G303-G300=1,1)+IF(G303-G300&gt;2,0)</f>
        <v>1</v>
      </c>
      <c r="H305" s="134">
        <f t="shared" si="153"/>
        <v>0</v>
      </c>
      <c r="I305" s="134">
        <f t="shared" si="153"/>
        <v>0</v>
      </c>
      <c r="J305" s="134">
        <f t="shared" si="153"/>
        <v>0</v>
      </c>
      <c r="K305" s="134">
        <f t="shared" si="153"/>
        <v>1</v>
      </c>
      <c r="L305" s="134">
        <f t="shared" si="153"/>
        <v>0</v>
      </c>
      <c r="M305" s="134">
        <f t="shared" si="153"/>
        <v>0</v>
      </c>
      <c r="N305" s="134">
        <f t="shared" si="153"/>
        <v>0</v>
      </c>
      <c r="O305" s="135">
        <f t="shared" si="153"/>
        <v>0</v>
      </c>
      <c r="P305" s="136">
        <f>SUM(G305:O305)</f>
        <v>2</v>
      </c>
      <c r="Q305" s="135">
        <f t="shared" ref="Q305:Y305" si="154">IF(Q303-Q300=-2,4)+IF(Q303-Q300=-1,3)+IF(Q303-Q300=0,2)+IF(Q303-Q300=1,1)+IF(Q303-Q300&gt;2,0)</f>
        <v>0</v>
      </c>
      <c r="R305" s="135">
        <f t="shared" si="154"/>
        <v>1</v>
      </c>
      <c r="S305" s="135">
        <f t="shared" si="154"/>
        <v>0</v>
      </c>
      <c r="T305" s="135">
        <f t="shared" si="154"/>
        <v>0</v>
      </c>
      <c r="U305" s="135">
        <f t="shared" si="154"/>
        <v>0</v>
      </c>
      <c r="V305" s="135">
        <f t="shared" si="154"/>
        <v>1</v>
      </c>
      <c r="W305" s="135">
        <f t="shared" si="154"/>
        <v>0</v>
      </c>
      <c r="X305" s="135">
        <f t="shared" si="154"/>
        <v>1</v>
      </c>
      <c r="Y305" s="135">
        <f t="shared" si="154"/>
        <v>0</v>
      </c>
      <c r="Z305" s="136">
        <f>SUM(Q305:Y305)</f>
        <v>3</v>
      </c>
      <c r="AA305" s="137">
        <f>P305+Z305</f>
        <v>5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1</v>
      </c>
      <c r="H306" s="24">
        <f t="shared" ref="H306:O306" si="155">H303-H300</f>
        <v>6</v>
      </c>
      <c r="I306" s="24">
        <f t="shared" si="155"/>
        <v>3</v>
      </c>
      <c r="J306" s="24">
        <f t="shared" si="155"/>
        <v>2</v>
      </c>
      <c r="K306" s="24">
        <f t="shared" si="155"/>
        <v>1</v>
      </c>
      <c r="L306" s="24">
        <f t="shared" si="155"/>
        <v>5</v>
      </c>
      <c r="M306" s="24">
        <f t="shared" si="155"/>
        <v>3</v>
      </c>
      <c r="N306" s="24">
        <f t="shared" si="155"/>
        <v>2</v>
      </c>
      <c r="O306" s="15">
        <f t="shared" si="155"/>
        <v>5</v>
      </c>
      <c r="P306" s="15"/>
      <c r="Q306" s="15">
        <f t="shared" ref="Q306:Y306" si="156">Q303-Q300</f>
        <v>4</v>
      </c>
      <c r="R306" s="15">
        <f t="shared" si="156"/>
        <v>1</v>
      </c>
      <c r="S306" s="15">
        <f t="shared" si="156"/>
        <v>3</v>
      </c>
      <c r="T306" s="15">
        <f t="shared" si="156"/>
        <v>3</v>
      </c>
      <c r="U306" s="15">
        <f t="shared" si="156"/>
        <v>2</v>
      </c>
      <c r="V306" s="15">
        <f t="shared" si="156"/>
        <v>1</v>
      </c>
      <c r="W306" s="15">
        <f t="shared" si="156"/>
        <v>6</v>
      </c>
      <c r="X306" s="15">
        <f t="shared" si="156"/>
        <v>1</v>
      </c>
      <c r="Y306" s="15">
        <f t="shared" si="156"/>
        <v>4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3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5</v>
      </c>
      <c r="P310" s="241" t="s">
        <v>89</v>
      </c>
      <c r="Q310" s="241"/>
      <c r="R310" s="241"/>
      <c r="S310" s="241"/>
      <c r="T310" s="241"/>
      <c r="U310" s="144">
        <f>COUNTIF(G306:Y306,"&gt;=3")</f>
        <v>10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5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3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10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 t="str">
        <f>C21</f>
        <v>VERRIER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str">
        <f>INDEX($C$11:$AC$40,MATCH(G319,$C$11:$C$40,0),27)</f>
        <v>H</v>
      </c>
      <c r="Z319" s="75" t="s">
        <v>16</v>
      </c>
      <c r="AA319" s="96">
        <f>$D$3</f>
        <v>45054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14.8</v>
      </c>
      <c r="H320" s="245"/>
      <c r="I320" s="245"/>
      <c r="J320" s="245"/>
      <c r="K320" s="1"/>
      <c r="L320" s="245">
        <f>IF(X319="H",IF($X320="Blancs",$G$3,IF($X320="Jaunes",$G$4,IF($X320="Bleus",$G$5,$G$6))),IF($X320="Blancs",$I$3,IF($X320="Jaunes",$I$4,IF($X320="Bleus",$I$5,$I$6))))</f>
        <v>135</v>
      </c>
      <c r="M320" s="245"/>
      <c r="N320" s="245"/>
      <c r="O320" s="245">
        <f>IF(X319="H",IF($X320="Blancs",$H$3,IF($X320="Jaunes",$H$4,IF($X320="Bleus",$H$5,$H$6))),IF($X320="Blancs",$J$3,IF($X320="Jaunes",$J$4,IF($X320="Bleus",$J$5,$J$6))))</f>
        <v>69.8</v>
      </c>
      <c r="P320" s="245"/>
      <c r="Q320" s="246">
        <f>ROUND((G320*(L320/113)+(O320-AA323)),0)</f>
        <v>15</v>
      </c>
      <c r="R320" s="246"/>
      <c r="S320" s="246"/>
      <c r="T320" s="246"/>
      <c r="U320" s="1"/>
      <c r="V320" s="266" t="s">
        <v>108</v>
      </c>
      <c r="W320" s="267"/>
      <c r="X320" s="187" t="str">
        <f>INDEX($C$11:$AC$40,MATCH(G319,$C$11:$C$40,0),26)</f>
        <v>Jaunes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7">H$9</f>
        <v>4</v>
      </c>
      <c r="I323" s="103">
        <f t="shared" si="157"/>
        <v>5</v>
      </c>
      <c r="J323" s="103">
        <f t="shared" si="157"/>
        <v>3</v>
      </c>
      <c r="K323" s="103">
        <f t="shared" si="157"/>
        <v>4</v>
      </c>
      <c r="L323" s="103">
        <f t="shared" si="157"/>
        <v>4</v>
      </c>
      <c r="M323" s="103">
        <f t="shared" si="157"/>
        <v>4</v>
      </c>
      <c r="N323" s="103">
        <f t="shared" si="157"/>
        <v>3</v>
      </c>
      <c r="O323" s="103">
        <f t="shared" si="157"/>
        <v>4</v>
      </c>
      <c r="P323" s="104">
        <f>SUM(G323:O323)</f>
        <v>35</v>
      </c>
      <c r="Q323" s="103">
        <f t="shared" ref="Q323:Y323" si="158">Q$9</f>
        <v>5</v>
      </c>
      <c r="R323" s="105">
        <f t="shared" si="158"/>
        <v>4</v>
      </c>
      <c r="S323" s="105">
        <f t="shared" si="158"/>
        <v>5</v>
      </c>
      <c r="T323" s="105">
        <f t="shared" si="158"/>
        <v>5</v>
      </c>
      <c r="U323" s="105">
        <f t="shared" si="158"/>
        <v>3</v>
      </c>
      <c r="V323" s="105">
        <f t="shared" si="158"/>
        <v>4</v>
      </c>
      <c r="W323" s="105">
        <f t="shared" si="158"/>
        <v>4</v>
      </c>
      <c r="X323" s="105">
        <f t="shared" si="158"/>
        <v>3</v>
      </c>
      <c r="Y323" s="106">
        <f t="shared" si="158"/>
        <v>4</v>
      </c>
      <c r="Z323" s="104">
        <f>SUM(Q323:Y323)</f>
        <v>37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3</v>
      </c>
      <c r="H324" s="108">
        <f t="shared" ref="H324:O324" si="159">H$10</f>
        <v>7</v>
      </c>
      <c r="I324" s="108">
        <f t="shared" si="159"/>
        <v>17</v>
      </c>
      <c r="J324" s="108">
        <f t="shared" si="159"/>
        <v>13</v>
      </c>
      <c r="K324" s="108">
        <f t="shared" si="159"/>
        <v>1</v>
      </c>
      <c r="L324" s="108">
        <f t="shared" si="159"/>
        <v>11</v>
      </c>
      <c r="M324" s="108">
        <f t="shared" si="159"/>
        <v>9</v>
      </c>
      <c r="N324" s="108">
        <f t="shared" si="159"/>
        <v>15</v>
      </c>
      <c r="O324" s="109">
        <f t="shared" si="159"/>
        <v>5</v>
      </c>
      <c r="P324" s="110"/>
      <c r="Q324" s="111">
        <f t="shared" ref="Q324:Y324" si="160">Q$10</f>
        <v>6</v>
      </c>
      <c r="R324" s="112">
        <f t="shared" si="160"/>
        <v>18</v>
      </c>
      <c r="S324" s="112">
        <f t="shared" si="160"/>
        <v>4</v>
      </c>
      <c r="T324" s="112">
        <f t="shared" si="160"/>
        <v>8</v>
      </c>
      <c r="U324" s="112">
        <f t="shared" si="160"/>
        <v>14</v>
      </c>
      <c r="V324" s="112">
        <f t="shared" si="160"/>
        <v>2</v>
      </c>
      <c r="W324" s="112">
        <f t="shared" si="160"/>
        <v>10</v>
      </c>
      <c r="X324" s="112">
        <f t="shared" si="160"/>
        <v>12</v>
      </c>
      <c r="Y324" s="109">
        <f t="shared" si="160"/>
        <v>16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>
        <f>IF($Q320&lt;=18,IF(G324&lt;=$Q320,1,0),IF($Q320&lt;=36,IF(G324&lt;=($Q320-18),2,1),IF($Q320&lt;=54,IF(G324&lt;=($Q320-36),3,2),IF($Q320&gt;54,IF(G324&lt;=($Q320-54),4,3)))))</f>
        <v>1</v>
      </c>
      <c r="H325" s="115">
        <f t="shared" ref="H325:O325" si="161">IF($Q320&lt;=18,IF(H324&lt;=$Q320,1,0),IF($Q320&lt;=36,IF(H324&lt;=($Q320-18),2,1),IF($Q320&lt;=54,IF(H324&lt;=($Q320-36),3,2),IF($Q320&gt;54,IF(H324&lt;=($Q320-54),4,3)))))</f>
        <v>1</v>
      </c>
      <c r="I325" s="115">
        <f t="shared" si="161"/>
        <v>0</v>
      </c>
      <c r="J325" s="115">
        <f t="shared" si="161"/>
        <v>1</v>
      </c>
      <c r="K325" s="115">
        <f t="shared" si="161"/>
        <v>1</v>
      </c>
      <c r="L325" s="115">
        <f t="shared" si="161"/>
        <v>1</v>
      </c>
      <c r="M325" s="115">
        <f t="shared" si="161"/>
        <v>1</v>
      </c>
      <c r="N325" s="115">
        <f t="shared" si="161"/>
        <v>1</v>
      </c>
      <c r="O325" s="116">
        <f t="shared" si="161"/>
        <v>1</v>
      </c>
      <c r="P325" s="117">
        <f>SUM(G325:O325)</f>
        <v>8</v>
      </c>
      <c r="Q325" s="116">
        <f t="shared" ref="Q325:Y325" si="162">IF($Q320&lt;=18,IF(Q324&lt;=$Q320,1,0),IF($Q320&lt;=36,IF(Q324&lt;=($Q320-18),2,1),IF($Q320&lt;=54,IF(Q324&lt;=($Q320-36),3,2),IF($Q320&gt;54,IF(Q324&lt;=($Q320-54),4,3)))))</f>
        <v>1</v>
      </c>
      <c r="R325" s="116">
        <f t="shared" si="162"/>
        <v>0</v>
      </c>
      <c r="S325" s="116">
        <f t="shared" si="162"/>
        <v>1</v>
      </c>
      <c r="T325" s="116">
        <f t="shared" si="162"/>
        <v>1</v>
      </c>
      <c r="U325" s="116">
        <f t="shared" si="162"/>
        <v>1</v>
      </c>
      <c r="V325" s="116">
        <f t="shared" si="162"/>
        <v>1</v>
      </c>
      <c r="W325" s="116">
        <f t="shared" si="162"/>
        <v>1</v>
      </c>
      <c r="X325" s="116">
        <f t="shared" si="162"/>
        <v>1</v>
      </c>
      <c r="Y325" s="116">
        <f t="shared" si="162"/>
        <v>0</v>
      </c>
      <c r="Z325" s="118">
        <f>SUM(Q325:Y325)</f>
        <v>7</v>
      </c>
      <c r="AA325" s="119">
        <f>P325+Z325</f>
        <v>15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3">G21</f>
        <v>5</v>
      </c>
      <c r="H326" s="121">
        <f t="shared" si="163"/>
        <v>4</v>
      </c>
      <c r="I326" s="121">
        <f t="shared" si="163"/>
        <v>6</v>
      </c>
      <c r="J326" s="121">
        <f t="shared" si="163"/>
        <v>2</v>
      </c>
      <c r="K326" s="121">
        <f t="shared" si="163"/>
        <v>5</v>
      </c>
      <c r="L326" s="121">
        <f t="shared" si="163"/>
        <v>7</v>
      </c>
      <c r="M326" s="121">
        <f t="shared" si="163"/>
        <v>5</v>
      </c>
      <c r="N326" s="121">
        <f t="shared" si="163"/>
        <v>4</v>
      </c>
      <c r="O326" s="121">
        <f t="shared" si="163"/>
        <v>7</v>
      </c>
      <c r="P326" s="122">
        <f>SUM(G326:O326)</f>
        <v>45</v>
      </c>
      <c r="Q326" s="123">
        <f t="shared" ref="Q326:Y326" si="164">Q21</f>
        <v>6</v>
      </c>
      <c r="R326" s="121">
        <f t="shared" si="164"/>
        <v>7</v>
      </c>
      <c r="S326" s="121">
        <f t="shared" si="164"/>
        <v>6</v>
      </c>
      <c r="T326" s="121">
        <f t="shared" si="164"/>
        <v>7</v>
      </c>
      <c r="U326" s="121">
        <f t="shared" si="164"/>
        <v>5</v>
      </c>
      <c r="V326" s="121">
        <f t="shared" si="164"/>
        <v>5</v>
      </c>
      <c r="W326" s="121">
        <f t="shared" si="164"/>
        <v>4</v>
      </c>
      <c r="X326" s="121">
        <f t="shared" si="164"/>
        <v>3</v>
      </c>
      <c r="Y326" s="124">
        <f t="shared" si="164"/>
        <v>5</v>
      </c>
      <c r="Z326" s="122">
        <f>SUM(Q326:Y326)</f>
        <v>48</v>
      </c>
      <c r="AA326" s="125">
        <f>P326+Z326</f>
        <v>93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2</v>
      </c>
      <c r="H327" s="127">
        <f t="shared" ref="H327:O327" si="165">IF(H326-H323=-1,3+H325)+IF(H326-H323=0,2+H325)+IF(H326-H323=1,1+H325)+IF(H326-H323=2,H325)+IF(H326-H323=3,IF(H325-1&gt;0,H325-1,0))+IF(H326-H323=4,IF(H325-2&gt;0,H325-2,0))</f>
        <v>3</v>
      </c>
      <c r="I327" s="127">
        <f t="shared" si="165"/>
        <v>1</v>
      </c>
      <c r="J327" s="127">
        <f t="shared" si="165"/>
        <v>4</v>
      </c>
      <c r="K327" s="127">
        <f t="shared" si="165"/>
        <v>2</v>
      </c>
      <c r="L327" s="127">
        <f t="shared" si="165"/>
        <v>0</v>
      </c>
      <c r="M327" s="127">
        <f t="shared" si="165"/>
        <v>2</v>
      </c>
      <c r="N327" s="127">
        <f t="shared" si="165"/>
        <v>2</v>
      </c>
      <c r="O327" s="128">
        <f t="shared" si="165"/>
        <v>0</v>
      </c>
      <c r="P327" s="129">
        <f>SUM(G327:O327)</f>
        <v>16</v>
      </c>
      <c r="Q327" s="130">
        <f t="shared" ref="Q327:Y327" si="166">IF(Q326-Q323=-1,3+Q325)+IF(Q326-Q323=0,2+Q325)+IF(Q326-Q323=1,1+Q325)+IF(Q326-Q323=2,Q325)+IF(Q326-Q323=3,IF(Q325-1&gt;0,Q325-1,0))+IF(Q326-Q323=4,IF(Q325-2&gt;0,Q325-2,0))</f>
        <v>2</v>
      </c>
      <c r="R327" s="131">
        <f t="shared" si="166"/>
        <v>0</v>
      </c>
      <c r="S327" s="131">
        <f t="shared" si="166"/>
        <v>2</v>
      </c>
      <c r="T327" s="131">
        <f t="shared" si="166"/>
        <v>1</v>
      </c>
      <c r="U327" s="131">
        <f t="shared" si="166"/>
        <v>1</v>
      </c>
      <c r="V327" s="131">
        <f t="shared" si="166"/>
        <v>2</v>
      </c>
      <c r="W327" s="131">
        <f t="shared" si="166"/>
        <v>3</v>
      </c>
      <c r="X327" s="131">
        <f t="shared" si="166"/>
        <v>3</v>
      </c>
      <c r="Y327" s="128">
        <f t="shared" si="166"/>
        <v>1</v>
      </c>
      <c r="Z327" s="129">
        <f>SUM(Q327:Y327)</f>
        <v>15</v>
      </c>
      <c r="AA327" s="132">
        <f>P327+Z327</f>
        <v>31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7">IF(G326-G323=-2,4)+IF(G326-G323=-1,3)+IF(G326-G323=0,2)+IF(G326-G323=1,1)+IF(G326-G323&gt;2,0)</f>
        <v>1</v>
      </c>
      <c r="H328" s="134">
        <f t="shared" si="167"/>
        <v>2</v>
      </c>
      <c r="I328" s="134">
        <f t="shared" si="167"/>
        <v>1</v>
      </c>
      <c r="J328" s="134">
        <f t="shared" si="167"/>
        <v>3</v>
      </c>
      <c r="K328" s="134">
        <f t="shared" si="167"/>
        <v>1</v>
      </c>
      <c r="L328" s="134">
        <f t="shared" si="167"/>
        <v>0</v>
      </c>
      <c r="M328" s="134">
        <f t="shared" si="167"/>
        <v>1</v>
      </c>
      <c r="N328" s="134">
        <f t="shared" si="167"/>
        <v>1</v>
      </c>
      <c r="O328" s="135">
        <f t="shared" si="167"/>
        <v>0</v>
      </c>
      <c r="P328" s="136">
        <f>SUM(G328:O328)</f>
        <v>10</v>
      </c>
      <c r="Q328" s="135">
        <f t="shared" ref="Q328:Y328" si="168">IF(Q326-Q323=-2,4)+IF(Q326-Q323=-1,3)+IF(Q326-Q323=0,2)+IF(Q326-Q323=1,1)+IF(Q326-Q323&gt;2,0)</f>
        <v>1</v>
      </c>
      <c r="R328" s="135">
        <f t="shared" si="168"/>
        <v>0</v>
      </c>
      <c r="S328" s="135">
        <f t="shared" si="168"/>
        <v>1</v>
      </c>
      <c r="T328" s="135">
        <f t="shared" si="168"/>
        <v>0</v>
      </c>
      <c r="U328" s="135">
        <f t="shared" si="168"/>
        <v>0</v>
      </c>
      <c r="V328" s="135">
        <f t="shared" si="168"/>
        <v>1</v>
      </c>
      <c r="W328" s="135">
        <f t="shared" si="168"/>
        <v>2</v>
      </c>
      <c r="X328" s="135">
        <f t="shared" si="168"/>
        <v>2</v>
      </c>
      <c r="Y328" s="135">
        <f t="shared" si="168"/>
        <v>1</v>
      </c>
      <c r="Z328" s="136">
        <f>SUM(Q328:Y328)</f>
        <v>8</v>
      </c>
      <c r="AA328" s="137">
        <f>P328+Z328</f>
        <v>18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1</v>
      </c>
      <c r="H329" s="24">
        <f t="shared" ref="H329:O329" si="169">H326-H323</f>
        <v>0</v>
      </c>
      <c r="I329" s="24">
        <f t="shared" si="169"/>
        <v>1</v>
      </c>
      <c r="J329" s="24">
        <f t="shared" si="169"/>
        <v>-1</v>
      </c>
      <c r="K329" s="24">
        <f t="shared" si="169"/>
        <v>1</v>
      </c>
      <c r="L329" s="24">
        <f t="shared" si="169"/>
        <v>3</v>
      </c>
      <c r="M329" s="24">
        <f t="shared" si="169"/>
        <v>1</v>
      </c>
      <c r="N329" s="24">
        <f t="shared" si="169"/>
        <v>1</v>
      </c>
      <c r="O329" s="15">
        <f t="shared" si="169"/>
        <v>3</v>
      </c>
      <c r="P329" s="15"/>
      <c r="Q329" s="15">
        <f t="shared" ref="Q329:Y329" si="170">Q326-Q323</f>
        <v>1</v>
      </c>
      <c r="R329" s="15">
        <f t="shared" si="170"/>
        <v>3</v>
      </c>
      <c r="S329" s="15">
        <f t="shared" si="170"/>
        <v>1</v>
      </c>
      <c r="T329" s="15">
        <f t="shared" si="170"/>
        <v>2</v>
      </c>
      <c r="U329" s="15">
        <f t="shared" si="170"/>
        <v>2</v>
      </c>
      <c r="V329" s="15">
        <f t="shared" si="170"/>
        <v>1</v>
      </c>
      <c r="W329" s="15">
        <f t="shared" si="170"/>
        <v>0</v>
      </c>
      <c r="X329" s="15">
        <f t="shared" si="170"/>
        <v>0</v>
      </c>
      <c r="Y329" s="15">
        <f t="shared" si="170"/>
        <v>1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3</v>
      </c>
      <c r="P332" s="241" t="s">
        <v>86</v>
      </c>
      <c r="Q332" s="241"/>
      <c r="R332" s="241"/>
      <c r="S332" s="241"/>
      <c r="T332" s="241"/>
      <c r="U332" s="141">
        <f>COUNTIF(G329:Y329,"=2")</f>
        <v>2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1</v>
      </c>
      <c r="M333" s="251" t="s">
        <v>88</v>
      </c>
      <c r="N333" s="251"/>
      <c r="O333" s="145">
        <f>COUNTIF(G329:Y329,"=1")</f>
        <v>9</v>
      </c>
      <c r="P333" s="241" t="s">
        <v>89</v>
      </c>
      <c r="Q333" s="241"/>
      <c r="R333" s="241"/>
      <c r="S333" s="241"/>
      <c r="T333" s="241"/>
      <c r="U333" s="144">
        <f>COUNTIF(G329:Y329,"&gt;=3")</f>
        <v>3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3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9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2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3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 t="str">
        <f>C22</f>
        <v>ZIAR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str">
        <f>INDEX($C$11:$AC$40,MATCH(G342,$C$11:$C$40,0),27)</f>
        <v>H</v>
      </c>
      <c r="Z342" s="75" t="s">
        <v>16</v>
      </c>
      <c r="AA342" s="96">
        <f>$D$3</f>
        <v>45054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17.899999999999999</v>
      </c>
      <c r="H343" s="245"/>
      <c r="I343" s="245"/>
      <c r="J343" s="245"/>
      <c r="K343" s="1"/>
      <c r="L343" s="245">
        <f>IF(X342="H",IF($X343="Blancs",$G$3,IF($X343="Jaunes",$G$4,IF($X343="Bleus",$G$5,$G$6))),IF($X343="Blancs",$I$3,IF($X343="Jaunes",$I$4,IF($X343="Bleus",$I$5,$I$6))))</f>
        <v>135</v>
      </c>
      <c r="M343" s="245"/>
      <c r="N343" s="245"/>
      <c r="O343" s="245">
        <f>IF(X342="H",IF($X343="Blancs",$H$3,IF($X343="Jaunes",$H$4,IF($X343="Bleus",$H$5,$H$6))),IF($X343="Blancs",$J$3,IF($X343="Jaunes",$J$4,IF($X343="Bleus",$J$5,$J$6))))</f>
        <v>69.8</v>
      </c>
      <c r="P343" s="245"/>
      <c r="Q343" s="246">
        <f>ROUND((G343*(L343/113)+(O343-AA346)),0)</f>
        <v>19</v>
      </c>
      <c r="R343" s="246"/>
      <c r="S343" s="246"/>
      <c r="T343" s="246"/>
      <c r="U343" s="1"/>
      <c r="V343" s="266" t="s">
        <v>108</v>
      </c>
      <c r="W343" s="267"/>
      <c r="X343" s="187" t="str">
        <f>INDEX($C$11:$AC$40,MATCH(G342,$C$11:$C$40,0),26)</f>
        <v>Jaunes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1">H$9</f>
        <v>4</v>
      </c>
      <c r="I346" s="103">
        <f t="shared" si="171"/>
        <v>5</v>
      </c>
      <c r="J346" s="103">
        <f t="shared" si="171"/>
        <v>3</v>
      </c>
      <c r="K346" s="103">
        <f t="shared" si="171"/>
        <v>4</v>
      </c>
      <c r="L346" s="103">
        <f t="shared" si="171"/>
        <v>4</v>
      </c>
      <c r="M346" s="103">
        <f t="shared" si="171"/>
        <v>4</v>
      </c>
      <c r="N346" s="103">
        <f t="shared" si="171"/>
        <v>3</v>
      </c>
      <c r="O346" s="103">
        <f t="shared" si="171"/>
        <v>4</v>
      </c>
      <c r="P346" s="104">
        <f>SUM(G346:O346)</f>
        <v>35</v>
      </c>
      <c r="Q346" s="103">
        <f t="shared" ref="Q346:Y346" si="172">Q$9</f>
        <v>5</v>
      </c>
      <c r="R346" s="105">
        <f t="shared" si="172"/>
        <v>4</v>
      </c>
      <c r="S346" s="105">
        <f t="shared" si="172"/>
        <v>5</v>
      </c>
      <c r="T346" s="105">
        <f t="shared" si="172"/>
        <v>5</v>
      </c>
      <c r="U346" s="105">
        <f t="shared" si="172"/>
        <v>3</v>
      </c>
      <c r="V346" s="105">
        <f t="shared" si="172"/>
        <v>4</v>
      </c>
      <c r="W346" s="105">
        <f t="shared" si="172"/>
        <v>4</v>
      </c>
      <c r="X346" s="105">
        <f t="shared" si="172"/>
        <v>3</v>
      </c>
      <c r="Y346" s="106">
        <f t="shared" si="172"/>
        <v>4</v>
      </c>
      <c r="Z346" s="104">
        <f>SUM(Q346:Y346)</f>
        <v>37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3</v>
      </c>
      <c r="H347" s="108">
        <f t="shared" ref="H347:O347" si="173">H$10</f>
        <v>7</v>
      </c>
      <c r="I347" s="108">
        <f t="shared" si="173"/>
        <v>17</v>
      </c>
      <c r="J347" s="108">
        <f t="shared" si="173"/>
        <v>13</v>
      </c>
      <c r="K347" s="108">
        <f t="shared" si="173"/>
        <v>1</v>
      </c>
      <c r="L347" s="108">
        <f t="shared" si="173"/>
        <v>11</v>
      </c>
      <c r="M347" s="108">
        <f t="shared" si="173"/>
        <v>9</v>
      </c>
      <c r="N347" s="108">
        <f t="shared" si="173"/>
        <v>15</v>
      </c>
      <c r="O347" s="109">
        <f t="shared" si="173"/>
        <v>5</v>
      </c>
      <c r="P347" s="110"/>
      <c r="Q347" s="111">
        <f t="shared" ref="Q347:Y347" si="174">Q$10</f>
        <v>6</v>
      </c>
      <c r="R347" s="112">
        <f t="shared" si="174"/>
        <v>18</v>
      </c>
      <c r="S347" s="112">
        <f t="shared" si="174"/>
        <v>4</v>
      </c>
      <c r="T347" s="112">
        <f t="shared" si="174"/>
        <v>8</v>
      </c>
      <c r="U347" s="112">
        <f t="shared" si="174"/>
        <v>14</v>
      </c>
      <c r="V347" s="112">
        <f t="shared" si="174"/>
        <v>2</v>
      </c>
      <c r="W347" s="112">
        <f t="shared" si="174"/>
        <v>10</v>
      </c>
      <c r="X347" s="112">
        <f t="shared" si="174"/>
        <v>12</v>
      </c>
      <c r="Y347" s="109">
        <f t="shared" si="174"/>
        <v>16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>
        <f>IF($Q343&lt;=18,IF(G347&lt;=$Q343,1,0),IF($Q343&lt;=36,IF(G347&lt;=($Q343-18),2,1),IF($Q343&lt;=54,IF(G347&lt;=($Q343-36),3,2),IF($Q343&gt;54,IF(G347&lt;=($Q343-54),4,3)))))</f>
        <v>1</v>
      </c>
      <c r="H348" s="115">
        <f t="shared" ref="H348:O348" si="175">IF($Q343&lt;=18,IF(H347&lt;=$Q343,1,0),IF($Q343&lt;=36,IF(H347&lt;=($Q343-18),2,1),IF($Q343&lt;=54,IF(H347&lt;=($Q343-36),3,2),IF($Q343&gt;54,IF(H347&lt;=($Q343-54),4,3)))))</f>
        <v>1</v>
      </c>
      <c r="I348" s="115">
        <f t="shared" si="175"/>
        <v>1</v>
      </c>
      <c r="J348" s="115">
        <f t="shared" si="175"/>
        <v>1</v>
      </c>
      <c r="K348" s="115">
        <f t="shared" si="175"/>
        <v>2</v>
      </c>
      <c r="L348" s="115">
        <f t="shared" si="175"/>
        <v>1</v>
      </c>
      <c r="M348" s="115">
        <f t="shared" si="175"/>
        <v>1</v>
      </c>
      <c r="N348" s="115">
        <f t="shared" si="175"/>
        <v>1</v>
      </c>
      <c r="O348" s="116">
        <f t="shared" si="175"/>
        <v>1</v>
      </c>
      <c r="P348" s="117">
        <f>SUM(G348:O348)</f>
        <v>10</v>
      </c>
      <c r="Q348" s="116">
        <f t="shared" ref="Q348:Y348" si="176">IF($Q343&lt;=18,IF(Q347&lt;=$Q343,1,0),IF($Q343&lt;=36,IF(Q347&lt;=($Q343-18),2,1),IF($Q343&lt;=54,IF(Q347&lt;=($Q343-36),3,2),IF($Q343&gt;54,IF(Q347&lt;=($Q343-54),4,3)))))</f>
        <v>1</v>
      </c>
      <c r="R348" s="116">
        <f t="shared" si="176"/>
        <v>1</v>
      </c>
      <c r="S348" s="116">
        <f t="shared" si="176"/>
        <v>1</v>
      </c>
      <c r="T348" s="116">
        <f t="shared" si="176"/>
        <v>1</v>
      </c>
      <c r="U348" s="116">
        <f t="shared" si="176"/>
        <v>1</v>
      </c>
      <c r="V348" s="116">
        <f t="shared" si="176"/>
        <v>1</v>
      </c>
      <c r="W348" s="116">
        <f t="shared" si="176"/>
        <v>1</v>
      </c>
      <c r="X348" s="116">
        <f t="shared" si="176"/>
        <v>1</v>
      </c>
      <c r="Y348" s="116">
        <f t="shared" si="176"/>
        <v>1</v>
      </c>
      <c r="Z348" s="118">
        <f>SUM(Q348:Y348)</f>
        <v>9</v>
      </c>
      <c r="AA348" s="119">
        <f>P348+Z348</f>
        <v>19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7">G22</f>
        <v>5</v>
      </c>
      <c r="H349" s="121">
        <f t="shared" si="177"/>
        <v>6</v>
      </c>
      <c r="I349" s="121">
        <f t="shared" si="177"/>
        <v>5</v>
      </c>
      <c r="J349" s="121">
        <f t="shared" si="177"/>
        <v>3</v>
      </c>
      <c r="K349" s="121">
        <f t="shared" si="177"/>
        <v>5</v>
      </c>
      <c r="L349" s="121">
        <f t="shared" si="177"/>
        <v>5</v>
      </c>
      <c r="M349" s="121">
        <f t="shared" si="177"/>
        <v>5</v>
      </c>
      <c r="N349" s="121">
        <f t="shared" si="177"/>
        <v>5</v>
      </c>
      <c r="O349" s="121">
        <f t="shared" si="177"/>
        <v>5</v>
      </c>
      <c r="P349" s="122">
        <f>SUM(G349:O349)</f>
        <v>44</v>
      </c>
      <c r="Q349" s="123">
        <f t="shared" ref="Q349:Y349" si="178">Q22</f>
        <v>5</v>
      </c>
      <c r="R349" s="121">
        <f t="shared" si="178"/>
        <v>4</v>
      </c>
      <c r="S349" s="121">
        <f t="shared" si="178"/>
        <v>5</v>
      </c>
      <c r="T349" s="121">
        <f t="shared" si="178"/>
        <v>6</v>
      </c>
      <c r="U349" s="121">
        <f t="shared" si="178"/>
        <v>5</v>
      </c>
      <c r="V349" s="121">
        <f t="shared" si="178"/>
        <v>5</v>
      </c>
      <c r="W349" s="121">
        <f t="shared" si="178"/>
        <v>7</v>
      </c>
      <c r="X349" s="121">
        <f t="shared" si="178"/>
        <v>4</v>
      </c>
      <c r="Y349" s="124">
        <f t="shared" si="178"/>
        <v>5</v>
      </c>
      <c r="Z349" s="122">
        <f>SUM(Q349:Y349)</f>
        <v>46</v>
      </c>
      <c r="AA349" s="125">
        <f>P349+Z349</f>
        <v>90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2</v>
      </c>
      <c r="H350" s="127">
        <f t="shared" ref="H350:O350" si="179">IF(H349-H346=-1,3+H348)+IF(H349-H346=0,2+H348)+IF(H349-H346=1,1+H348)+IF(H349-H346=2,H348)+IF(H349-H346=3,IF(H348-1&gt;0,H348-1,0))+IF(H349-H346=4,IF(H348-2&gt;0,H348-2,0))</f>
        <v>1</v>
      </c>
      <c r="I350" s="127">
        <f t="shared" si="179"/>
        <v>3</v>
      </c>
      <c r="J350" s="127">
        <f t="shared" si="179"/>
        <v>3</v>
      </c>
      <c r="K350" s="127">
        <f t="shared" si="179"/>
        <v>3</v>
      </c>
      <c r="L350" s="127">
        <f t="shared" si="179"/>
        <v>2</v>
      </c>
      <c r="M350" s="127">
        <f t="shared" si="179"/>
        <v>2</v>
      </c>
      <c r="N350" s="127">
        <f t="shared" si="179"/>
        <v>1</v>
      </c>
      <c r="O350" s="128">
        <f t="shared" si="179"/>
        <v>2</v>
      </c>
      <c r="P350" s="129">
        <f>SUM(G350:O350)</f>
        <v>19</v>
      </c>
      <c r="Q350" s="130">
        <f t="shared" ref="Q350:Y350" si="180">IF(Q349-Q346=-1,3+Q348)+IF(Q349-Q346=0,2+Q348)+IF(Q349-Q346=1,1+Q348)+IF(Q349-Q346=2,Q348)+IF(Q349-Q346=3,IF(Q348-1&gt;0,Q348-1,0))+IF(Q349-Q346=4,IF(Q348-2&gt;0,Q348-2,0))</f>
        <v>3</v>
      </c>
      <c r="R350" s="131">
        <f t="shared" si="180"/>
        <v>3</v>
      </c>
      <c r="S350" s="131">
        <f t="shared" si="180"/>
        <v>3</v>
      </c>
      <c r="T350" s="131">
        <f t="shared" si="180"/>
        <v>2</v>
      </c>
      <c r="U350" s="131">
        <f t="shared" si="180"/>
        <v>1</v>
      </c>
      <c r="V350" s="131">
        <f t="shared" si="180"/>
        <v>2</v>
      </c>
      <c r="W350" s="131">
        <f t="shared" si="180"/>
        <v>0</v>
      </c>
      <c r="X350" s="131">
        <f t="shared" si="180"/>
        <v>2</v>
      </c>
      <c r="Y350" s="128">
        <f t="shared" si="180"/>
        <v>2</v>
      </c>
      <c r="Z350" s="129">
        <f>SUM(Q350:Y350)</f>
        <v>18</v>
      </c>
      <c r="AA350" s="132">
        <f>P350+Z350</f>
        <v>37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1">IF(G349-G346=-2,4)+IF(G349-G346=-1,3)+IF(G349-G346=0,2)+IF(G349-G346=1,1)+IF(G349-G346&gt;2,0)</f>
        <v>1</v>
      </c>
      <c r="H351" s="134">
        <f t="shared" si="181"/>
        <v>0</v>
      </c>
      <c r="I351" s="134">
        <f t="shared" si="181"/>
        <v>2</v>
      </c>
      <c r="J351" s="134">
        <f t="shared" si="181"/>
        <v>2</v>
      </c>
      <c r="K351" s="134">
        <f t="shared" si="181"/>
        <v>1</v>
      </c>
      <c r="L351" s="134">
        <f t="shared" si="181"/>
        <v>1</v>
      </c>
      <c r="M351" s="134">
        <f t="shared" si="181"/>
        <v>1</v>
      </c>
      <c r="N351" s="134">
        <f t="shared" si="181"/>
        <v>0</v>
      </c>
      <c r="O351" s="135">
        <f t="shared" si="181"/>
        <v>1</v>
      </c>
      <c r="P351" s="136">
        <f>SUM(G351:O351)</f>
        <v>9</v>
      </c>
      <c r="Q351" s="135">
        <f t="shared" ref="Q351:Y351" si="182">IF(Q349-Q346=-2,4)+IF(Q349-Q346=-1,3)+IF(Q349-Q346=0,2)+IF(Q349-Q346=1,1)+IF(Q349-Q346&gt;2,0)</f>
        <v>2</v>
      </c>
      <c r="R351" s="135">
        <f t="shared" si="182"/>
        <v>2</v>
      </c>
      <c r="S351" s="135">
        <f t="shared" si="182"/>
        <v>2</v>
      </c>
      <c r="T351" s="135">
        <f t="shared" si="182"/>
        <v>1</v>
      </c>
      <c r="U351" s="135">
        <f t="shared" si="182"/>
        <v>0</v>
      </c>
      <c r="V351" s="135">
        <f t="shared" si="182"/>
        <v>1</v>
      </c>
      <c r="W351" s="135">
        <f t="shared" si="182"/>
        <v>0</v>
      </c>
      <c r="X351" s="135">
        <f t="shared" si="182"/>
        <v>1</v>
      </c>
      <c r="Y351" s="135">
        <f t="shared" si="182"/>
        <v>1</v>
      </c>
      <c r="Z351" s="136">
        <f>SUM(Q351:Y351)</f>
        <v>10</v>
      </c>
      <c r="AA351" s="137">
        <f>P351+Z351</f>
        <v>19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1</v>
      </c>
      <c r="H352" s="24">
        <f t="shared" ref="H352:O352" si="183">H349-H346</f>
        <v>2</v>
      </c>
      <c r="I352" s="24">
        <f t="shared" si="183"/>
        <v>0</v>
      </c>
      <c r="J352" s="24">
        <f t="shared" si="183"/>
        <v>0</v>
      </c>
      <c r="K352" s="24">
        <f t="shared" si="183"/>
        <v>1</v>
      </c>
      <c r="L352" s="24">
        <f t="shared" si="183"/>
        <v>1</v>
      </c>
      <c r="M352" s="24">
        <f t="shared" si="183"/>
        <v>1</v>
      </c>
      <c r="N352" s="24">
        <f t="shared" si="183"/>
        <v>2</v>
      </c>
      <c r="O352" s="15">
        <f t="shared" si="183"/>
        <v>1</v>
      </c>
      <c r="P352" s="15"/>
      <c r="Q352" s="15">
        <f t="shared" ref="Q352:Y352" si="184">Q349-Q346</f>
        <v>0</v>
      </c>
      <c r="R352" s="15">
        <f t="shared" si="184"/>
        <v>0</v>
      </c>
      <c r="S352" s="15">
        <f t="shared" si="184"/>
        <v>0</v>
      </c>
      <c r="T352" s="15">
        <f t="shared" si="184"/>
        <v>1</v>
      </c>
      <c r="U352" s="15">
        <f t="shared" si="184"/>
        <v>2</v>
      </c>
      <c r="V352" s="15">
        <f t="shared" si="184"/>
        <v>1</v>
      </c>
      <c r="W352" s="15">
        <f t="shared" si="184"/>
        <v>3</v>
      </c>
      <c r="X352" s="15">
        <f t="shared" si="184"/>
        <v>1</v>
      </c>
      <c r="Y352" s="15">
        <f t="shared" si="184"/>
        <v>1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5</v>
      </c>
      <c r="P355" s="241" t="s">
        <v>86</v>
      </c>
      <c r="Q355" s="241"/>
      <c r="R355" s="241"/>
      <c r="S355" s="241"/>
      <c r="T355" s="241"/>
      <c r="U355" s="141">
        <f>COUNTIF(G352:Y352,"=2")</f>
        <v>3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9</v>
      </c>
      <c r="P356" s="241" t="s">
        <v>89</v>
      </c>
      <c r="Q356" s="241"/>
      <c r="R356" s="241"/>
      <c r="S356" s="241"/>
      <c r="T356" s="241"/>
      <c r="U356" s="144">
        <f>COUNTIF(G352:Y352,"&gt;=3")</f>
        <v>1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5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9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3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 t="str">
        <f>C23</f>
        <v>ZIAR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str">
        <f>INDEX($C$11:$AC$40,MATCH(G365,$C$11:$C$40,0),27)</f>
        <v>H</v>
      </c>
      <c r="Z365" s="75" t="s">
        <v>16</v>
      </c>
      <c r="AA365" s="96">
        <f>$D$3</f>
        <v>45054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8</v>
      </c>
      <c r="H366" s="245"/>
      <c r="I366" s="245"/>
      <c r="J366" s="245"/>
      <c r="K366" s="1"/>
      <c r="L366" s="245">
        <f>IF(X365="H",IF($X366="Blancs",$G$3,IF($X366="Jaunes",$G$4,IF($X366="Bleus",$G$5,$G$6))),IF($X366="Blancs",$I$3,IF($X366="Jaunes",$I$4,IF($X366="Bleus",$I$5,$I$6))))</f>
        <v>135</v>
      </c>
      <c r="M366" s="245"/>
      <c r="N366" s="245"/>
      <c r="O366" s="245">
        <f>IF(X365="H",IF($X366="Blancs",$H$3,IF($X366="Jaunes",$H$4,IF($X366="Bleus",$H$5,$H$6))),IF($X366="Blancs",$J$3,IF($X366="Jaunes",$J$4,IF($X366="Bleus",$J$5,$J$6))))</f>
        <v>69.8</v>
      </c>
      <c r="P366" s="245"/>
      <c r="Q366" s="246">
        <f>ROUND((G366*(L366/113)+(O366-AA369)),0)</f>
        <v>7</v>
      </c>
      <c r="R366" s="246"/>
      <c r="S366" s="246"/>
      <c r="T366" s="246"/>
      <c r="U366" s="1"/>
      <c r="V366" s="266" t="s">
        <v>108</v>
      </c>
      <c r="W366" s="267"/>
      <c r="X366" s="187" t="str">
        <f>INDEX($C$11:$AC$40,MATCH(G365,$C$11:$C$40,0),26)</f>
        <v>Jaunes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5">H$9</f>
        <v>4</v>
      </c>
      <c r="I369" s="103">
        <f t="shared" si="185"/>
        <v>5</v>
      </c>
      <c r="J369" s="103">
        <f t="shared" si="185"/>
        <v>3</v>
      </c>
      <c r="K369" s="103">
        <f t="shared" si="185"/>
        <v>4</v>
      </c>
      <c r="L369" s="103">
        <f t="shared" si="185"/>
        <v>4</v>
      </c>
      <c r="M369" s="103">
        <f t="shared" si="185"/>
        <v>4</v>
      </c>
      <c r="N369" s="103">
        <f t="shared" si="185"/>
        <v>3</v>
      </c>
      <c r="O369" s="103">
        <f t="shared" si="185"/>
        <v>4</v>
      </c>
      <c r="P369" s="104">
        <f>SUM(G369:O369)</f>
        <v>35</v>
      </c>
      <c r="Q369" s="103">
        <f t="shared" ref="Q369:Y369" si="186">Q$9</f>
        <v>5</v>
      </c>
      <c r="R369" s="105">
        <f t="shared" si="186"/>
        <v>4</v>
      </c>
      <c r="S369" s="105">
        <f t="shared" si="186"/>
        <v>5</v>
      </c>
      <c r="T369" s="105">
        <f t="shared" si="186"/>
        <v>5</v>
      </c>
      <c r="U369" s="105">
        <f t="shared" si="186"/>
        <v>3</v>
      </c>
      <c r="V369" s="105">
        <f t="shared" si="186"/>
        <v>4</v>
      </c>
      <c r="W369" s="105">
        <f t="shared" si="186"/>
        <v>4</v>
      </c>
      <c r="X369" s="105">
        <f t="shared" si="186"/>
        <v>3</v>
      </c>
      <c r="Y369" s="106">
        <f t="shared" si="186"/>
        <v>4</v>
      </c>
      <c r="Z369" s="104">
        <f>SUM(Q369:Y369)</f>
        <v>37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3</v>
      </c>
      <c r="H370" s="108">
        <f t="shared" ref="H370:O370" si="187">H$10</f>
        <v>7</v>
      </c>
      <c r="I370" s="108">
        <f t="shared" si="187"/>
        <v>17</v>
      </c>
      <c r="J370" s="108">
        <f t="shared" si="187"/>
        <v>13</v>
      </c>
      <c r="K370" s="108">
        <f t="shared" si="187"/>
        <v>1</v>
      </c>
      <c r="L370" s="108">
        <f t="shared" si="187"/>
        <v>11</v>
      </c>
      <c r="M370" s="108">
        <f t="shared" si="187"/>
        <v>9</v>
      </c>
      <c r="N370" s="108">
        <f t="shared" si="187"/>
        <v>15</v>
      </c>
      <c r="O370" s="109">
        <f t="shared" si="187"/>
        <v>5</v>
      </c>
      <c r="P370" s="110"/>
      <c r="Q370" s="111">
        <f t="shared" ref="Q370:Y370" si="188">Q$10</f>
        <v>6</v>
      </c>
      <c r="R370" s="112">
        <f t="shared" si="188"/>
        <v>18</v>
      </c>
      <c r="S370" s="112">
        <f t="shared" si="188"/>
        <v>4</v>
      </c>
      <c r="T370" s="112">
        <f t="shared" si="188"/>
        <v>8</v>
      </c>
      <c r="U370" s="112">
        <f t="shared" si="188"/>
        <v>14</v>
      </c>
      <c r="V370" s="112">
        <f t="shared" si="188"/>
        <v>2</v>
      </c>
      <c r="W370" s="112">
        <f t="shared" si="188"/>
        <v>10</v>
      </c>
      <c r="X370" s="112">
        <f t="shared" si="188"/>
        <v>12</v>
      </c>
      <c r="Y370" s="109">
        <f t="shared" si="188"/>
        <v>16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>
        <f>IF($Q366&lt;=18,IF(G370&lt;=$Q366,1,0),IF($Q366&lt;=36,IF(G370&lt;=($Q366-18),2,1),IF($Q366&lt;=54,IF(G370&lt;=($Q366-36),3,2),IF($Q366&gt;54,IF(G370&lt;=($Q366-54),4,3)))))</f>
        <v>1</v>
      </c>
      <c r="H371" s="115">
        <f t="shared" ref="H371:O371" si="189">IF($Q366&lt;=18,IF(H370&lt;=$Q366,1,0),IF($Q366&lt;=36,IF(H370&lt;=($Q366-18),2,1),IF($Q366&lt;=54,IF(H370&lt;=($Q366-36),3,2),IF($Q366&gt;54,IF(H370&lt;=($Q366-54),4,3)))))</f>
        <v>1</v>
      </c>
      <c r="I371" s="115">
        <f t="shared" si="189"/>
        <v>0</v>
      </c>
      <c r="J371" s="115">
        <f t="shared" si="189"/>
        <v>0</v>
      </c>
      <c r="K371" s="115">
        <f t="shared" si="189"/>
        <v>1</v>
      </c>
      <c r="L371" s="115">
        <f t="shared" si="189"/>
        <v>0</v>
      </c>
      <c r="M371" s="115">
        <f t="shared" si="189"/>
        <v>0</v>
      </c>
      <c r="N371" s="115">
        <f t="shared" si="189"/>
        <v>0</v>
      </c>
      <c r="O371" s="116">
        <f t="shared" si="189"/>
        <v>1</v>
      </c>
      <c r="P371" s="117">
        <f>SUM(G371:O371)</f>
        <v>4</v>
      </c>
      <c r="Q371" s="116">
        <f t="shared" ref="Q371:Y371" si="190">IF($Q366&lt;=18,IF(Q370&lt;=$Q366,1,0),IF($Q366&lt;=36,IF(Q370&lt;=($Q366-18),2,1),IF($Q366&lt;=54,IF(Q370&lt;=($Q366-36),3,2),IF($Q366&gt;54,IF(Q370&lt;=($Q366-54),4,3)))))</f>
        <v>1</v>
      </c>
      <c r="R371" s="116">
        <f t="shared" si="190"/>
        <v>0</v>
      </c>
      <c r="S371" s="116">
        <f t="shared" si="190"/>
        <v>1</v>
      </c>
      <c r="T371" s="116">
        <f t="shared" si="190"/>
        <v>0</v>
      </c>
      <c r="U371" s="116">
        <f t="shared" si="190"/>
        <v>0</v>
      </c>
      <c r="V371" s="116">
        <f t="shared" si="190"/>
        <v>1</v>
      </c>
      <c r="W371" s="116">
        <f t="shared" si="190"/>
        <v>0</v>
      </c>
      <c r="X371" s="116">
        <f t="shared" si="190"/>
        <v>0</v>
      </c>
      <c r="Y371" s="116">
        <f t="shared" si="190"/>
        <v>0</v>
      </c>
      <c r="Z371" s="118">
        <f>SUM(Q371:Y371)</f>
        <v>3</v>
      </c>
      <c r="AA371" s="119">
        <f>P371+Z371</f>
        <v>7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1">G23</f>
        <v>6</v>
      </c>
      <c r="H372" s="121">
        <f t="shared" si="191"/>
        <v>7</v>
      </c>
      <c r="I372" s="121">
        <f t="shared" si="191"/>
        <v>6</v>
      </c>
      <c r="J372" s="121">
        <f t="shared" si="191"/>
        <v>3</v>
      </c>
      <c r="K372" s="121">
        <f t="shared" si="191"/>
        <v>5</v>
      </c>
      <c r="L372" s="121">
        <f t="shared" si="191"/>
        <v>10</v>
      </c>
      <c r="M372" s="121">
        <f t="shared" si="191"/>
        <v>6</v>
      </c>
      <c r="N372" s="121">
        <f t="shared" si="191"/>
        <v>5</v>
      </c>
      <c r="O372" s="121">
        <f t="shared" si="191"/>
        <v>5</v>
      </c>
      <c r="P372" s="122">
        <f>SUM(G372:O372)</f>
        <v>53</v>
      </c>
      <c r="Q372" s="123">
        <f t="shared" ref="Q372:Y372" si="192">Q23</f>
        <v>5</v>
      </c>
      <c r="R372" s="121">
        <f t="shared" si="192"/>
        <v>7</v>
      </c>
      <c r="S372" s="121">
        <f t="shared" si="192"/>
        <v>5</v>
      </c>
      <c r="T372" s="121">
        <f t="shared" si="192"/>
        <v>6</v>
      </c>
      <c r="U372" s="121">
        <f t="shared" si="192"/>
        <v>10</v>
      </c>
      <c r="V372" s="121">
        <f t="shared" si="192"/>
        <v>7</v>
      </c>
      <c r="W372" s="121">
        <f t="shared" si="192"/>
        <v>6</v>
      </c>
      <c r="X372" s="121">
        <f t="shared" si="192"/>
        <v>4</v>
      </c>
      <c r="Y372" s="124">
        <f t="shared" si="192"/>
        <v>4</v>
      </c>
      <c r="Z372" s="122">
        <f>SUM(Q372:Y372)</f>
        <v>54</v>
      </c>
      <c r="AA372" s="125">
        <f>P372+Z372</f>
        <v>107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1</v>
      </c>
      <c r="H373" s="127">
        <f t="shared" ref="H373:O373" si="193">IF(H372-H369=-1,3+H371)+IF(H372-H369=0,2+H371)+IF(H372-H369=1,1+H371)+IF(H372-H369=2,H371)+IF(H372-H369=3,IF(H371-1&gt;0,H371-1,0))+IF(H372-H369=4,IF(H371-2&gt;0,H371-2,0))</f>
        <v>0</v>
      </c>
      <c r="I373" s="127">
        <f t="shared" si="193"/>
        <v>1</v>
      </c>
      <c r="J373" s="127">
        <f t="shared" si="193"/>
        <v>2</v>
      </c>
      <c r="K373" s="127">
        <f t="shared" si="193"/>
        <v>2</v>
      </c>
      <c r="L373" s="127">
        <f t="shared" si="193"/>
        <v>0</v>
      </c>
      <c r="M373" s="127">
        <f t="shared" si="193"/>
        <v>0</v>
      </c>
      <c r="N373" s="127">
        <f t="shared" si="193"/>
        <v>0</v>
      </c>
      <c r="O373" s="128">
        <f t="shared" si="193"/>
        <v>2</v>
      </c>
      <c r="P373" s="129">
        <f>SUM(G373:O373)</f>
        <v>8</v>
      </c>
      <c r="Q373" s="130">
        <f t="shared" ref="Q373:Y373" si="194">IF(Q372-Q369=-1,3+Q371)+IF(Q372-Q369=0,2+Q371)+IF(Q372-Q369=1,1+Q371)+IF(Q372-Q369=2,Q371)+IF(Q372-Q369=3,IF(Q371-1&gt;0,Q371-1,0))+IF(Q372-Q369=4,IF(Q371-2&gt;0,Q371-2,0))</f>
        <v>3</v>
      </c>
      <c r="R373" s="131">
        <f t="shared" si="194"/>
        <v>0</v>
      </c>
      <c r="S373" s="131">
        <f t="shared" si="194"/>
        <v>3</v>
      </c>
      <c r="T373" s="131">
        <f t="shared" si="194"/>
        <v>1</v>
      </c>
      <c r="U373" s="131">
        <f t="shared" si="194"/>
        <v>0</v>
      </c>
      <c r="V373" s="131">
        <f t="shared" si="194"/>
        <v>0</v>
      </c>
      <c r="W373" s="131">
        <f t="shared" si="194"/>
        <v>0</v>
      </c>
      <c r="X373" s="131">
        <f t="shared" si="194"/>
        <v>1</v>
      </c>
      <c r="Y373" s="128">
        <f t="shared" si="194"/>
        <v>2</v>
      </c>
      <c r="Z373" s="129">
        <f>SUM(Q373:Y373)</f>
        <v>10</v>
      </c>
      <c r="AA373" s="132">
        <f>P373+Z373</f>
        <v>18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5">IF(G372-G369=-2,4)+IF(G372-G369=-1,3)+IF(G372-G369=0,2)+IF(G372-G369=1,1)+IF(G372-G369&gt;2,0)</f>
        <v>0</v>
      </c>
      <c r="H374" s="134">
        <f t="shared" si="195"/>
        <v>0</v>
      </c>
      <c r="I374" s="134">
        <f t="shared" si="195"/>
        <v>1</v>
      </c>
      <c r="J374" s="134">
        <f t="shared" si="195"/>
        <v>2</v>
      </c>
      <c r="K374" s="134">
        <f t="shared" si="195"/>
        <v>1</v>
      </c>
      <c r="L374" s="134">
        <f t="shared" si="195"/>
        <v>0</v>
      </c>
      <c r="M374" s="134">
        <f t="shared" si="195"/>
        <v>0</v>
      </c>
      <c r="N374" s="134">
        <f t="shared" si="195"/>
        <v>0</v>
      </c>
      <c r="O374" s="135">
        <f t="shared" si="195"/>
        <v>1</v>
      </c>
      <c r="P374" s="136">
        <f>SUM(G374:O374)</f>
        <v>5</v>
      </c>
      <c r="Q374" s="135">
        <f t="shared" ref="Q374:Y374" si="196">IF(Q372-Q369=-2,4)+IF(Q372-Q369=-1,3)+IF(Q372-Q369=0,2)+IF(Q372-Q369=1,1)+IF(Q372-Q369&gt;2,0)</f>
        <v>2</v>
      </c>
      <c r="R374" s="135">
        <f t="shared" si="196"/>
        <v>0</v>
      </c>
      <c r="S374" s="135">
        <f t="shared" si="196"/>
        <v>2</v>
      </c>
      <c r="T374" s="135">
        <f t="shared" si="196"/>
        <v>1</v>
      </c>
      <c r="U374" s="135">
        <f t="shared" si="196"/>
        <v>0</v>
      </c>
      <c r="V374" s="135">
        <f t="shared" si="196"/>
        <v>0</v>
      </c>
      <c r="W374" s="135">
        <f t="shared" si="196"/>
        <v>0</v>
      </c>
      <c r="X374" s="135">
        <f t="shared" si="196"/>
        <v>1</v>
      </c>
      <c r="Y374" s="135">
        <f t="shared" si="196"/>
        <v>2</v>
      </c>
      <c r="Z374" s="136">
        <f>SUM(Q374:Y374)</f>
        <v>8</v>
      </c>
      <c r="AA374" s="137">
        <f>P374+Z374</f>
        <v>13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2</v>
      </c>
      <c r="H375" s="24">
        <f t="shared" ref="H375:O375" si="197">H372-H369</f>
        <v>3</v>
      </c>
      <c r="I375" s="24">
        <f t="shared" si="197"/>
        <v>1</v>
      </c>
      <c r="J375" s="24">
        <f t="shared" si="197"/>
        <v>0</v>
      </c>
      <c r="K375" s="24">
        <f t="shared" si="197"/>
        <v>1</v>
      </c>
      <c r="L375" s="24">
        <f t="shared" si="197"/>
        <v>6</v>
      </c>
      <c r="M375" s="24">
        <f t="shared" si="197"/>
        <v>2</v>
      </c>
      <c r="N375" s="24">
        <f t="shared" si="197"/>
        <v>2</v>
      </c>
      <c r="O375" s="15">
        <f t="shared" si="197"/>
        <v>1</v>
      </c>
      <c r="P375" s="15"/>
      <c r="Q375" s="15">
        <f t="shared" ref="Q375:Y375" si="198">Q372-Q369</f>
        <v>0</v>
      </c>
      <c r="R375" s="15">
        <f t="shared" si="198"/>
        <v>3</v>
      </c>
      <c r="S375" s="15">
        <f t="shared" si="198"/>
        <v>0</v>
      </c>
      <c r="T375" s="15">
        <f t="shared" si="198"/>
        <v>1</v>
      </c>
      <c r="U375" s="15">
        <f t="shared" si="198"/>
        <v>7</v>
      </c>
      <c r="V375" s="15">
        <f t="shared" si="198"/>
        <v>3</v>
      </c>
      <c r="W375" s="15">
        <f t="shared" si="198"/>
        <v>2</v>
      </c>
      <c r="X375" s="15">
        <f t="shared" si="198"/>
        <v>1</v>
      </c>
      <c r="Y375" s="15">
        <f t="shared" si="198"/>
        <v>0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4</v>
      </c>
      <c r="P378" s="241" t="s">
        <v>86</v>
      </c>
      <c r="Q378" s="241"/>
      <c r="R378" s="241"/>
      <c r="S378" s="241"/>
      <c r="T378" s="241"/>
      <c r="U378" s="141">
        <f>COUNTIF(G375:Y375,"=2")</f>
        <v>4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5</v>
      </c>
      <c r="P379" s="241" t="s">
        <v>89</v>
      </c>
      <c r="Q379" s="241"/>
      <c r="R379" s="241"/>
      <c r="S379" s="241"/>
      <c r="T379" s="241"/>
      <c r="U379" s="144">
        <f>COUNTIF(G375:Y375,"&gt;=3")</f>
        <v>5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4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5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4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5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45054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9">H$9</f>
        <v>4</v>
      </c>
      <c r="I392" s="103">
        <f t="shared" si="199"/>
        <v>5</v>
      </c>
      <c r="J392" s="103">
        <f t="shared" si="199"/>
        <v>3</v>
      </c>
      <c r="K392" s="103">
        <f t="shared" si="199"/>
        <v>4</v>
      </c>
      <c r="L392" s="103">
        <f t="shared" si="199"/>
        <v>4</v>
      </c>
      <c r="M392" s="103">
        <f t="shared" si="199"/>
        <v>4</v>
      </c>
      <c r="N392" s="103">
        <f t="shared" si="199"/>
        <v>3</v>
      </c>
      <c r="O392" s="103">
        <f t="shared" si="199"/>
        <v>4</v>
      </c>
      <c r="P392" s="104">
        <f>SUM(G392:O392)</f>
        <v>35</v>
      </c>
      <c r="Q392" s="103">
        <f t="shared" ref="Q392:Y392" si="200">Q$9</f>
        <v>5</v>
      </c>
      <c r="R392" s="105">
        <f t="shared" si="200"/>
        <v>4</v>
      </c>
      <c r="S392" s="105">
        <f t="shared" si="200"/>
        <v>5</v>
      </c>
      <c r="T392" s="105">
        <f t="shared" si="200"/>
        <v>5</v>
      </c>
      <c r="U392" s="105">
        <f t="shared" si="200"/>
        <v>3</v>
      </c>
      <c r="V392" s="105">
        <f t="shared" si="200"/>
        <v>4</v>
      </c>
      <c r="W392" s="105">
        <f t="shared" si="200"/>
        <v>4</v>
      </c>
      <c r="X392" s="105">
        <f t="shared" si="200"/>
        <v>3</v>
      </c>
      <c r="Y392" s="106">
        <f t="shared" si="200"/>
        <v>4</v>
      </c>
      <c r="Z392" s="104">
        <f>SUM(Q392:Y392)</f>
        <v>37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3</v>
      </c>
      <c r="H393" s="108">
        <f t="shared" ref="H393:O393" si="201">H$10</f>
        <v>7</v>
      </c>
      <c r="I393" s="108">
        <f t="shared" si="201"/>
        <v>17</v>
      </c>
      <c r="J393" s="108">
        <f t="shared" si="201"/>
        <v>13</v>
      </c>
      <c r="K393" s="108">
        <f t="shared" si="201"/>
        <v>1</v>
      </c>
      <c r="L393" s="108">
        <f t="shared" si="201"/>
        <v>11</v>
      </c>
      <c r="M393" s="108">
        <f t="shared" si="201"/>
        <v>9</v>
      </c>
      <c r="N393" s="108">
        <f t="shared" si="201"/>
        <v>15</v>
      </c>
      <c r="O393" s="109">
        <f t="shared" si="201"/>
        <v>5</v>
      </c>
      <c r="P393" s="110"/>
      <c r="Q393" s="111">
        <f t="shared" ref="Q393:Y393" si="202">Q$10</f>
        <v>6</v>
      </c>
      <c r="R393" s="112">
        <f t="shared" si="202"/>
        <v>18</v>
      </c>
      <c r="S393" s="112">
        <f t="shared" si="202"/>
        <v>4</v>
      </c>
      <c r="T393" s="112">
        <f t="shared" si="202"/>
        <v>8</v>
      </c>
      <c r="U393" s="112">
        <f t="shared" si="202"/>
        <v>14</v>
      </c>
      <c r="V393" s="112">
        <f t="shared" si="202"/>
        <v>2</v>
      </c>
      <c r="W393" s="112">
        <f t="shared" si="202"/>
        <v>10</v>
      </c>
      <c r="X393" s="112">
        <f t="shared" si="202"/>
        <v>12</v>
      </c>
      <c r="Y393" s="109">
        <f t="shared" si="202"/>
        <v>16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3">IF($Q389&lt;=18,IF(H393&lt;=$Q389,1,0),IF($Q389&lt;=36,IF(H393&lt;=($Q389-18),2,1),IF($Q389&lt;=54,IF(H393&lt;=($Q389-36),3,2),IF($Q389&gt;54,IF(H393&lt;=($Q389-54),4,3)))))</f>
        <v>#N/A</v>
      </c>
      <c r="I394" s="115" t="e">
        <f t="shared" si="203"/>
        <v>#N/A</v>
      </c>
      <c r="J394" s="115" t="e">
        <f t="shared" si="203"/>
        <v>#N/A</v>
      </c>
      <c r="K394" s="115" t="e">
        <f t="shared" si="203"/>
        <v>#N/A</v>
      </c>
      <c r="L394" s="115" t="e">
        <f t="shared" si="203"/>
        <v>#N/A</v>
      </c>
      <c r="M394" s="115" t="e">
        <f t="shared" si="203"/>
        <v>#N/A</v>
      </c>
      <c r="N394" s="115" t="e">
        <f t="shared" si="203"/>
        <v>#N/A</v>
      </c>
      <c r="O394" s="116" t="e">
        <f t="shared" si="203"/>
        <v>#N/A</v>
      </c>
      <c r="P394" s="117" t="e">
        <f>SUM(G394:O394)</f>
        <v>#N/A</v>
      </c>
      <c r="Q394" s="116" t="e">
        <f t="shared" ref="Q394:Y394" si="204">IF($Q389&lt;=18,IF(Q393&lt;=$Q389,1,0),IF($Q389&lt;=36,IF(Q393&lt;=($Q389-18),2,1),IF($Q389&lt;=54,IF(Q393&lt;=($Q389-36),3,2),IF($Q389&gt;54,IF(Q393&lt;=($Q389-54),4,3)))))</f>
        <v>#N/A</v>
      </c>
      <c r="R394" s="116" t="e">
        <f t="shared" si="204"/>
        <v>#N/A</v>
      </c>
      <c r="S394" s="116" t="e">
        <f t="shared" si="204"/>
        <v>#N/A</v>
      </c>
      <c r="T394" s="116" t="e">
        <f t="shared" si="204"/>
        <v>#N/A</v>
      </c>
      <c r="U394" s="116" t="e">
        <f t="shared" si="204"/>
        <v>#N/A</v>
      </c>
      <c r="V394" s="116" t="e">
        <f t="shared" si="204"/>
        <v>#N/A</v>
      </c>
      <c r="W394" s="116" t="e">
        <f t="shared" si="204"/>
        <v>#N/A</v>
      </c>
      <c r="X394" s="116" t="e">
        <f t="shared" si="204"/>
        <v>#N/A</v>
      </c>
      <c r="Y394" s="116" t="e">
        <f t="shared" si="204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5">G24</f>
        <v>10</v>
      </c>
      <c r="H395" s="121">
        <f t="shared" si="205"/>
        <v>10</v>
      </c>
      <c r="I395" s="121">
        <f t="shared" si="205"/>
        <v>10</v>
      </c>
      <c r="J395" s="121">
        <f t="shared" si="205"/>
        <v>10</v>
      </c>
      <c r="K395" s="121">
        <f t="shared" si="205"/>
        <v>10</v>
      </c>
      <c r="L395" s="121">
        <f t="shared" si="205"/>
        <v>10</v>
      </c>
      <c r="M395" s="121">
        <f t="shared" si="205"/>
        <v>10</v>
      </c>
      <c r="N395" s="121">
        <f t="shared" si="205"/>
        <v>10</v>
      </c>
      <c r="O395" s="121">
        <f t="shared" si="205"/>
        <v>10</v>
      </c>
      <c r="P395" s="122">
        <f>SUM(G395:O395)</f>
        <v>90</v>
      </c>
      <c r="Q395" s="123">
        <f t="shared" ref="Q395:Y395" si="206">Q24</f>
        <v>10</v>
      </c>
      <c r="R395" s="121">
        <f t="shared" si="206"/>
        <v>10</v>
      </c>
      <c r="S395" s="121">
        <f t="shared" si="206"/>
        <v>10</v>
      </c>
      <c r="T395" s="121">
        <f t="shared" si="206"/>
        <v>10</v>
      </c>
      <c r="U395" s="121">
        <f t="shared" si="206"/>
        <v>10</v>
      </c>
      <c r="V395" s="121">
        <f t="shared" si="206"/>
        <v>10</v>
      </c>
      <c r="W395" s="121">
        <f t="shared" si="206"/>
        <v>10</v>
      </c>
      <c r="X395" s="121">
        <f t="shared" si="206"/>
        <v>10</v>
      </c>
      <c r="Y395" s="124">
        <f t="shared" si="206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7">IF(H395-H392=-1,3+H394)+IF(H395-H392=0,2+H394)+IF(H395-H392=1,1+H394)+IF(H395-H392=2,H394)+IF(H395-H392=3,IF(H394-1&gt;0,H394-1,0))+IF(H395-H392=4,IF(H394-2&gt;0,H394-2,0))</f>
        <v>0</v>
      </c>
      <c r="I396" s="127">
        <f t="shared" si="207"/>
        <v>0</v>
      </c>
      <c r="J396" s="127">
        <f t="shared" si="207"/>
        <v>0</v>
      </c>
      <c r="K396" s="127">
        <f t="shared" si="207"/>
        <v>0</v>
      </c>
      <c r="L396" s="127">
        <f t="shared" si="207"/>
        <v>0</v>
      </c>
      <c r="M396" s="127">
        <f t="shared" si="207"/>
        <v>0</v>
      </c>
      <c r="N396" s="127">
        <f t="shared" si="207"/>
        <v>0</v>
      </c>
      <c r="O396" s="128">
        <f t="shared" si="207"/>
        <v>0</v>
      </c>
      <c r="P396" s="129">
        <f>SUM(G396:O396)</f>
        <v>0</v>
      </c>
      <c r="Q396" s="130">
        <f t="shared" ref="Q396:Y396" si="208">IF(Q395-Q392=-1,3+Q394)+IF(Q395-Q392=0,2+Q394)+IF(Q395-Q392=1,1+Q394)+IF(Q395-Q392=2,Q394)+IF(Q395-Q392=3,IF(Q394-1&gt;0,Q394-1,0))+IF(Q395-Q392=4,IF(Q394-2&gt;0,Q394-2,0))</f>
        <v>0</v>
      </c>
      <c r="R396" s="131">
        <f t="shared" si="208"/>
        <v>0</v>
      </c>
      <c r="S396" s="131">
        <f t="shared" si="208"/>
        <v>0</v>
      </c>
      <c r="T396" s="131">
        <f t="shared" si="208"/>
        <v>0</v>
      </c>
      <c r="U396" s="131">
        <f t="shared" si="208"/>
        <v>0</v>
      </c>
      <c r="V396" s="131">
        <f t="shared" si="208"/>
        <v>0</v>
      </c>
      <c r="W396" s="131">
        <f t="shared" si="208"/>
        <v>0</v>
      </c>
      <c r="X396" s="131">
        <f t="shared" si="208"/>
        <v>0</v>
      </c>
      <c r="Y396" s="128">
        <f t="shared" si="208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9">IF(G395-G392=-2,4)+IF(G395-G392=-1,3)+IF(G395-G392=0,2)+IF(G395-G392=1,1)+IF(G395-G392&gt;2,0)</f>
        <v>0</v>
      </c>
      <c r="H397" s="134">
        <f t="shared" si="209"/>
        <v>0</v>
      </c>
      <c r="I397" s="134">
        <f t="shared" si="209"/>
        <v>0</v>
      </c>
      <c r="J397" s="134">
        <f t="shared" si="209"/>
        <v>0</v>
      </c>
      <c r="K397" s="134">
        <f t="shared" si="209"/>
        <v>0</v>
      </c>
      <c r="L397" s="134">
        <f t="shared" si="209"/>
        <v>0</v>
      </c>
      <c r="M397" s="134">
        <f t="shared" si="209"/>
        <v>0</v>
      </c>
      <c r="N397" s="134">
        <f t="shared" si="209"/>
        <v>0</v>
      </c>
      <c r="O397" s="135">
        <f t="shared" si="209"/>
        <v>0</v>
      </c>
      <c r="P397" s="136">
        <f>SUM(G397:O397)</f>
        <v>0</v>
      </c>
      <c r="Q397" s="135">
        <f t="shared" ref="Q397:Y397" si="210">IF(Q395-Q392=-2,4)+IF(Q395-Q392=-1,3)+IF(Q395-Q392=0,2)+IF(Q395-Q392=1,1)+IF(Q395-Q392&gt;2,0)</f>
        <v>0</v>
      </c>
      <c r="R397" s="135">
        <f t="shared" si="210"/>
        <v>0</v>
      </c>
      <c r="S397" s="135">
        <f t="shared" si="210"/>
        <v>0</v>
      </c>
      <c r="T397" s="135">
        <f t="shared" si="210"/>
        <v>0</v>
      </c>
      <c r="U397" s="135">
        <f t="shared" si="210"/>
        <v>0</v>
      </c>
      <c r="V397" s="135">
        <f t="shared" si="210"/>
        <v>0</v>
      </c>
      <c r="W397" s="135">
        <f t="shared" si="210"/>
        <v>0</v>
      </c>
      <c r="X397" s="135">
        <f t="shared" si="210"/>
        <v>0</v>
      </c>
      <c r="Y397" s="135">
        <f t="shared" si="210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1">H395-H392</f>
        <v>6</v>
      </c>
      <c r="I398" s="24">
        <f t="shared" si="211"/>
        <v>5</v>
      </c>
      <c r="J398" s="24">
        <f t="shared" si="211"/>
        <v>7</v>
      </c>
      <c r="K398" s="24">
        <f t="shared" si="211"/>
        <v>6</v>
      </c>
      <c r="L398" s="24">
        <f t="shared" si="211"/>
        <v>6</v>
      </c>
      <c r="M398" s="24">
        <f t="shared" si="211"/>
        <v>6</v>
      </c>
      <c r="N398" s="24">
        <f t="shared" si="211"/>
        <v>7</v>
      </c>
      <c r="O398" s="15">
        <f t="shared" si="211"/>
        <v>6</v>
      </c>
      <c r="P398" s="15"/>
      <c r="Q398" s="15">
        <f t="shared" ref="Q398:Y398" si="212">Q395-Q392</f>
        <v>5</v>
      </c>
      <c r="R398" s="15">
        <f t="shared" si="212"/>
        <v>6</v>
      </c>
      <c r="S398" s="15">
        <f t="shared" si="212"/>
        <v>5</v>
      </c>
      <c r="T398" s="15">
        <f t="shared" si="212"/>
        <v>5</v>
      </c>
      <c r="U398" s="15">
        <f t="shared" si="212"/>
        <v>7</v>
      </c>
      <c r="V398" s="15">
        <f t="shared" si="212"/>
        <v>6</v>
      </c>
      <c r="W398" s="15">
        <f t="shared" si="212"/>
        <v>6</v>
      </c>
      <c r="X398" s="15">
        <f t="shared" si="212"/>
        <v>7</v>
      </c>
      <c r="Y398" s="15">
        <f t="shared" si="212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45054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3">H$9</f>
        <v>4</v>
      </c>
      <c r="I415" s="103">
        <f t="shared" si="213"/>
        <v>5</v>
      </c>
      <c r="J415" s="103">
        <f t="shared" si="213"/>
        <v>3</v>
      </c>
      <c r="K415" s="103">
        <f t="shared" si="213"/>
        <v>4</v>
      </c>
      <c r="L415" s="103">
        <f t="shared" si="213"/>
        <v>4</v>
      </c>
      <c r="M415" s="103">
        <f t="shared" si="213"/>
        <v>4</v>
      </c>
      <c r="N415" s="103">
        <f t="shared" si="213"/>
        <v>3</v>
      </c>
      <c r="O415" s="103">
        <f t="shared" si="213"/>
        <v>4</v>
      </c>
      <c r="P415" s="104">
        <f>SUM(G415:O415)</f>
        <v>35</v>
      </c>
      <c r="Q415" s="103">
        <f t="shared" ref="Q415:Y415" si="214">Q$9</f>
        <v>5</v>
      </c>
      <c r="R415" s="105">
        <f t="shared" si="214"/>
        <v>4</v>
      </c>
      <c r="S415" s="105">
        <f t="shared" si="214"/>
        <v>5</v>
      </c>
      <c r="T415" s="105">
        <f t="shared" si="214"/>
        <v>5</v>
      </c>
      <c r="U415" s="105">
        <f t="shared" si="214"/>
        <v>3</v>
      </c>
      <c r="V415" s="105">
        <f t="shared" si="214"/>
        <v>4</v>
      </c>
      <c r="W415" s="105">
        <f t="shared" si="214"/>
        <v>4</v>
      </c>
      <c r="X415" s="105">
        <f t="shared" si="214"/>
        <v>3</v>
      </c>
      <c r="Y415" s="106">
        <f t="shared" si="214"/>
        <v>4</v>
      </c>
      <c r="Z415" s="104">
        <f>SUM(Q415:Y415)</f>
        <v>37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3</v>
      </c>
      <c r="H416" s="108">
        <f t="shared" ref="H416:O416" si="215">H$10</f>
        <v>7</v>
      </c>
      <c r="I416" s="108">
        <f t="shared" si="215"/>
        <v>17</v>
      </c>
      <c r="J416" s="108">
        <f t="shared" si="215"/>
        <v>13</v>
      </c>
      <c r="K416" s="108">
        <f t="shared" si="215"/>
        <v>1</v>
      </c>
      <c r="L416" s="108">
        <f t="shared" si="215"/>
        <v>11</v>
      </c>
      <c r="M416" s="108">
        <f t="shared" si="215"/>
        <v>9</v>
      </c>
      <c r="N416" s="108">
        <f t="shared" si="215"/>
        <v>15</v>
      </c>
      <c r="O416" s="109">
        <f t="shared" si="215"/>
        <v>5</v>
      </c>
      <c r="P416" s="110"/>
      <c r="Q416" s="111">
        <f t="shared" ref="Q416:Y416" si="216">Q$10</f>
        <v>6</v>
      </c>
      <c r="R416" s="112">
        <f t="shared" si="216"/>
        <v>18</v>
      </c>
      <c r="S416" s="112">
        <f t="shared" si="216"/>
        <v>4</v>
      </c>
      <c r="T416" s="112">
        <f t="shared" si="216"/>
        <v>8</v>
      </c>
      <c r="U416" s="112">
        <f t="shared" si="216"/>
        <v>14</v>
      </c>
      <c r="V416" s="112">
        <f t="shared" si="216"/>
        <v>2</v>
      </c>
      <c r="W416" s="112">
        <f t="shared" si="216"/>
        <v>10</v>
      </c>
      <c r="X416" s="112">
        <f t="shared" si="216"/>
        <v>12</v>
      </c>
      <c r="Y416" s="109">
        <f t="shared" si="216"/>
        <v>16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7">IF($Q412&lt;=18,IF(H416&lt;=$Q412,1,0),IF($Q412&lt;=36,IF(H416&lt;=($Q412-18),2,1),IF($Q412&lt;=54,IF(H416&lt;=($Q412-36),3,2),IF($Q412&gt;54,IF(H416&lt;=($Q412-54),4,3)))))</f>
        <v>#N/A</v>
      </c>
      <c r="I417" s="115" t="e">
        <f t="shared" si="217"/>
        <v>#N/A</v>
      </c>
      <c r="J417" s="115" t="e">
        <f t="shared" si="217"/>
        <v>#N/A</v>
      </c>
      <c r="K417" s="115" t="e">
        <f t="shared" si="217"/>
        <v>#N/A</v>
      </c>
      <c r="L417" s="115" t="e">
        <f t="shared" si="217"/>
        <v>#N/A</v>
      </c>
      <c r="M417" s="115" t="e">
        <f t="shared" si="217"/>
        <v>#N/A</v>
      </c>
      <c r="N417" s="115" t="e">
        <f t="shared" si="217"/>
        <v>#N/A</v>
      </c>
      <c r="O417" s="116" t="e">
        <f t="shared" si="217"/>
        <v>#N/A</v>
      </c>
      <c r="P417" s="117" t="e">
        <f>SUM(G417:O417)</f>
        <v>#N/A</v>
      </c>
      <c r="Q417" s="116" t="e">
        <f t="shared" ref="Q417:Y417" si="218">IF($Q412&lt;=18,IF(Q416&lt;=$Q412,1,0),IF($Q412&lt;=36,IF(Q416&lt;=($Q412-18),2,1),IF($Q412&lt;=54,IF(Q416&lt;=($Q412-36),3,2),IF($Q412&gt;54,IF(Q416&lt;=($Q412-54),4,3)))))</f>
        <v>#N/A</v>
      </c>
      <c r="R417" s="116" t="e">
        <f t="shared" si="218"/>
        <v>#N/A</v>
      </c>
      <c r="S417" s="116" t="e">
        <f t="shared" si="218"/>
        <v>#N/A</v>
      </c>
      <c r="T417" s="116" t="e">
        <f t="shared" si="218"/>
        <v>#N/A</v>
      </c>
      <c r="U417" s="116" t="e">
        <f t="shared" si="218"/>
        <v>#N/A</v>
      </c>
      <c r="V417" s="116" t="e">
        <f t="shared" si="218"/>
        <v>#N/A</v>
      </c>
      <c r="W417" s="116" t="e">
        <f t="shared" si="218"/>
        <v>#N/A</v>
      </c>
      <c r="X417" s="116" t="e">
        <f t="shared" si="218"/>
        <v>#N/A</v>
      </c>
      <c r="Y417" s="116" t="e">
        <f t="shared" si="218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9">G25</f>
        <v>10</v>
      </c>
      <c r="H418" s="121">
        <f t="shared" si="219"/>
        <v>10</v>
      </c>
      <c r="I418" s="121">
        <f t="shared" si="219"/>
        <v>10</v>
      </c>
      <c r="J418" s="121">
        <f t="shared" si="219"/>
        <v>10</v>
      </c>
      <c r="K418" s="121">
        <f t="shared" si="219"/>
        <v>10</v>
      </c>
      <c r="L418" s="121">
        <f t="shared" si="219"/>
        <v>10</v>
      </c>
      <c r="M418" s="121">
        <f t="shared" si="219"/>
        <v>10</v>
      </c>
      <c r="N418" s="121">
        <f t="shared" si="219"/>
        <v>10</v>
      </c>
      <c r="O418" s="121">
        <f t="shared" si="219"/>
        <v>10</v>
      </c>
      <c r="P418" s="122">
        <f>SUM(G418:O418)</f>
        <v>90</v>
      </c>
      <c r="Q418" s="123">
        <f t="shared" ref="Q418:Y418" si="220">Q25</f>
        <v>10</v>
      </c>
      <c r="R418" s="121">
        <f t="shared" si="220"/>
        <v>10</v>
      </c>
      <c r="S418" s="121">
        <f t="shared" si="220"/>
        <v>10</v>
      </c>
      <c r="T418" s="121">
        <f t="shared" si="220"/>
        <v>10</v>
      </c>
      <c r="U418" s="121">
        <f t="shared" si="220"/>
        <v>10</v>
      </c>
      <c r="V418" s="121">
        <f t="shared" si="220"/>
        <v>10</v>
      </c>
      <c r="W418" s="121">
        <f t="shared" si="220"/>
        <v>10</v>
      </c>
      <c r="X418" s="121">
        <f t="shared" si="220"/>
        <v>10</v>
      </c>
      <c r="Y418" s="124">
        <f t="shared" si="220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1">IF(H418-H415=-1,3+H417)+IF(H418-H415=0,2+H417)+IF(H418-H415=1,1+H417)+IF(H418-H415=2,H417)+IF(H418-H415=3,IF(H417-1&gt;0,H417-1,0))+IF(H418-H415=4,IF(H417-2&gt;0,H417-2,0))</f>
        <v>0</v>
      </c>
      <c r="I419" s="127">
        <f t="shared" si="221"/>
        <v>0</v>
      </c>
      <c r="J419" s="127">
        <f t="shared" si="221"/>
        <v>0</v>
      </c>
      <c r="K419" s="127">
        <f t="shared" si="221"/>
        <v>0</v>
      </c>
      <c r="L419" s="127">
        <f t="shared" si="221"/>
        <v>0</v>
      </c>
      <c r="M419" s="127">
        <f t="shared" si="221"/>
        <v>0</v>
      </c>
      <c r="N419" s="127">
        <f t="shared" si="221"/>
        <v>0</v>
      </c>
      <c r="O419" s="128">
        <f t="shared" si="221"/>
        <v>0</v>
      </c>
      <c r="P419" s="129">
        <f>SUM(G419:O419)</f>
        <v>0</v>
      </c>
      <c r="Q419" s="130">
        <f t="shared" ref="Q419:Y419" si="222">IF(Q418-Q415=-1,3+Q417)+IF(Q418-Q415=0,2+Q417)+IF(Q418-Q415=1,1+Q417)+IF(Q418-Q415=2,Q417)+IF(Q418-Q415=3,IF(Q417-1&gt;0,Q417-1,0))+IF(Q418-Q415=4,IF(Q417-2&gt;0,Q417-2,0))</f>
        <v>0</v>
      </c>
      <c r="R419" s="131">
        <f t="shared" si="222"/>
        <v>0</v>
      </c>
      <c r="S419" s="131">
        <f t="shared" si="222"/>
        <v>0</v>
      </c>
      <c r="T419" s="131">
        <f t="shared" si="222"/>
        <v>0</v>
      </c>
      <c r="U419" s="131">
        <f t="shared" si="222"/>
        <v>0</v>
      </c>
      <c r="V419" s="131">
        <f t="shared" si="222"/>
        <v>0</v>
      </c>
      <c r="W419" s="131">
        <f t="shared" si="222"/>
        <v>0</v>
      </c>
      <c r="X419" s="131">
        <f t="shared" si="222"/>
        <v>0</v>
      </c>
      <c r="Y419" s="128">
        <f t="shared" si="222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3">IF(G418-G415=-2,4)+IF(G418-G415=-1,3)+IF(G418-G415=0,2)+IF(G418-G415=1,1)+IF(G418-G415&gt;2,0)</f>
        <v>0</v>
      </c>
      <c r="H420" s="134">
        <f t="shared" si="223"/>
        <v>0</v>
      </c>
      <c r="I420" s="134">
        <f t="shared" si="223"/>
        <v>0</v>
      </c>
      <c r="J420" s="134">
        <f t="shared" si="223"/>
        <v>0</v>
      </c>
      <c r="K420" s="134">
        <f t="shared" si="223"/>
        <v>0</v>
      </c>
      <c r="L420" s="134">
        <f t="shared" si="223"/>
        <v>0</v>
      </c>
      <c r="M420" s="134">
        <f t="shared" si="223"/>
        <v>0</v>
      </c>
      <c r="N420" s="134">
        <f t="shared" si="223"/>
        <v>0</v>
      </c>
      <c r="O420" s="135">
        <f t="shared" si="223"/>
        <v>0</v>
      </c>
      <c r="P420" s="136">
        <f>SUM(G420:O420)</f>
        <v>0</v>
      </c>
      <c r="Q420" s="135">
        <f t="shared" ref="Q420:Y420" si="224">IF(Q418-Q415=-2,4)+IF(Q418-Q415=-1,3)+IF(Q418-Q415=0,2)+IF(Q418-Q415=1,1)+IF(Q418-Q415&gt;2,0)</f>
        <v>0</v>
      </c>
      <c r="R420" s="135">
        <f t="shared" si="224"/>
        <v>0</v>
      </c>
      <c r="S420" s="135">
        <f t="shared" si="224"/>
        <v>0</v>
      </c>
      <c r="T420" s="135">
        <f t="shared" si="224"/>
        <v>0</v>
      </c>
      <c r="U420" s="135">
        <f t="shared" si="224"/>
        <v>0</v>
      </c>
      <c r="V420" s="135">
        <f t="shared" si="224"/>
        <v>0</v>
      </c>
      <c r="W420" s="135">
        <f t="shared" si="224"/>
        <v>0</v>
      </c>
      <c r="X420" s="135">
        <f t="shared" si="224"/>
        <v>0</v>
      </c>
      <c r="Y420" s="135">
        <f t="shared" si="224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5">H418-H415</f>
        <v>6</v>
      </c>
      <c r="I421" s="24">
        <f t="shared" si="225"/>
        <v>5</v>
      </c>
      <c r="J421" s="24">
        <f t="shared" si="225"/>
        <v>7</v>
      </c>
      <c r="K421" s="24">
        <f t="shared" si="225"/>
        <v>6</v>
      </c>
      <c r="L421" s="24">
        <f t="shared" si="225"/>
        <v>6</v>
      </c>
      <c r="M421" s="24">
        <f t="shared" si="225"/>
        <v>6</v>
      </c>
      <c r="N421" s="24">
        <f t="shared" si="225"/>
        <v>7</v>
      </c>
      <c r="O421" s="15">
        <f t="shared" si="225"/>
        <v>6</v>
      </c>
      <c r="P421" s="15"/>
      <c r="Q421" s="15">
        <f t="shared" ref="Q421:Y421" si="226">Q418-Q415</f>
        <v>5</v>
      </c>
      <c r="R421" s="15">
        <f t="shared" si="226"/>
        <v>6</v>
      </c>
      <c r="S421" s="15">
        <f t="shared" si="226"/>
        <v>5</v>
      </c>
      <c r="T421" s="15">
        <f t="shared" si="226"/>
        <v>5</v>
      </c>
      <c r="U421" s="15">
        <f t="shared" si="226"/>
        <v>7</v>
      </c>
      <c r="V421" s="15">
        <f t="shared" si="226"/>
        <v>6</v>
      </c>
      <c r="W421" s="15">
        <f t="shared" si="226"/>
        <v>6</v>
      </c>
      <c r="X421" s="15">
        <f t="shared" si="226"/>
        <v>7</v>
      </c>
      <c r="Y421" s="15">
        <f t="shared" si="226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45054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7">H$9</f>
        <v>4</v>
      </c>
      <c r="I438" s="103">
        <f t="shared" si="227"/>
        <v>5</v>
      </c>
      <c r="J438" s="103">
        <f t="shared" si="227"/>
        <v>3</v>
      </c>
      <c r="K438" s="103">
        <f t="shared" si="227"/>
        <v>4</v>
      </c>
      <c r="L438" s="103">
        <f t="shared" si="227"/>
        <v>4</v>
      </c>
      <c r="M438" s="103">
        <f t="shared" si="227"/>
        <v>4</v>
      </c>
      <c r="N438" s="103">
        <f t="shared" si="227"/>
        <v>3</v>
      </c>
      <c r="O438" s="103">
        <f t="shared" si="227"/>
        <v>4</v>
      </c>
      <c r="P438" s="104">
        <f>SUM(G438:O438)</f>
        <v>35</v>
      </c>
      <c r="Q438" s="103">
        <f t="shared" ref="Q438:Y438" si="228">Q$9</f>
        <v>5</v>
      </c>
      <c r="R438" s="105">
        <f t="shared" si="228"/>
        <v>4</v>
      </c>
      <c r="S438" s="105">
        <f t="shared" si="228"/>
        <v>5</v>
      </c>
      <c r="T438" s="105">
        <f t="shared" si="228"/>
        <v>5</v>
      </c>
      <c r="U438" s="105">
        <f t="shared" si="228"/>
        <v>3</v>
      </c>
      <c r="V438" s="105">
        <f t="shared" si="228"/>
        <v>4</v>
      </c>
      <c r="W438" s="105">
        <f t="shared" si="228"/>
        <v>4</v>
      </c>
      <c r="X438" s="105">
        <f t="shared" si="228"/>
        <v>3</v>
      </c>
      <c r="Y438" s="106">
        <f t="shared" si="228"/>
        <v>4</v>
      </c>
      <c r="Z438" s="104">
        <f>SUM(Q438:Y438)</f>
        <v>37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3</v>
      </c>
      <c r="H439" s="108">
        <f t="shared" ref="H439:O439" si="229">H$10</f>
        <v>7</v>
      </c>
      <c r="I439" s="108">
        <f t="shared" si="229"/>
        <v>17</v>
      </c>
      <c r="J439" s="108">
        <f t="shared" si="229"/>
        <v>13</v>
      </c>
      <c r="K439" s="108">
        <f t="shared" si="229"/>
        <v>1</v>
      </c>
      <c r="L439" s="108">
        <f t="shared" si="229"/>
        <v>11</v>
      </c>
      <c r="M439" s="108">
        <f t="shared" si="229"/>
        <v>9</v>
      </c>
      <c r="N439" s="108">
        <f t="shared" si="229"/>
        <v>15</v>
      </c>
      <c r="O439" s="109">
        <f t="shared" si="229"/>
        <v>5</v>
      </c>
      <c r="P439" s="110"/>
      <c r="Q439" s="111">
        <f t="shared" ref="Q439:Y439" si="230">Q$10</f>
        <v>6</v>
      </c>
      <c r="R439" s="112">
        <f t="shared" si="230"/>
        <v>18</v>
      </c>
      <c r="S439" s="112">
        <f t="shared" si="230"/>
        <v>4</v>
      </c>
      <c r="T439" s="112">
        <f t="shared" si="230"/>
        <v>8</v>
      </c>
      <c r="U439" s="112">
        <f t="shared" si="230"/>
        <v>14</v>
      </c>
      <c r="V439" s="112">
        <f t="shared" si="230"/>
        <v>2</v>
      </c>
      <c r="W439" s="112">
        <f t="shared" si="230"/>
        <v>10</v>
      </c>
      <c r="X439" s="112">
        <f t="shared" si="230"/>
        <v>12</v>
      </c>
      <c r="Y439" s="109">
        <f t="shared" si="230"/>
        <v>16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1">IF($Q435&lt;=18,IF(H439&lt;=$Q435,1,0),IF($Q435&lt;=36,IF(H439&lt;=($Q435-18),2,1),IF($Q435&lt;=54,IF(H439&lt;=($Q435-36),3,2),IF($Q435&gt;54,IF(H439&lt;=($Q435-54),4,3)))))</f>
        <v>#N/A</v>
      </c>
      <c r="I440" s="115" t="e">
        <f t="shared" si="231"/>
        <v>#N/A</v>
      </c>
      <c r="J440" s="115" t="e">
        <f t="shared" si="231"/>
        <v>#N/A</v>
      </c>
      <c r="K440" s="115" t="e">
        <f t="shared" si="231"/>
        <v>#N/A</v>
      </c>
      <c r="L440" s="115" t="e">
        <f t="shared" si="231"/>
        <v>#N/A</v>
      </c>
      <c r="M440" s="115" t="e">
        <f t="shared" si="231"/>
        <v>#N/A</v>
      </c>
      <c r="N440" s="115" t="e">
        <f t="shared" si="231"/>
        <v>#N/A</v>
      </c>
      <c r="O440" s="116" t="e">
        <f t="shared" si="231"/>
        <v>#N/A</v>
      </c>
      <c r="P440" s="117" t="e">
        <f>SUM(G440:O440)</f>
        <v>#N/A</v>
      </c>
      <c r="Q440" s="116" t="e">
        <f t="shared" ref="Q440:Y440" si="232">IF($Q435&lt;=18,IF(Q439&lt;=$Q435,1,0),IF($Q435&lt;=36,IF(Q439&lt;=($Q435-18),2,1),IF($Q435&lt;=54,IF(Q439&lt;=($Q435-36),3,2),IF($Q435&gt;54,IF(Q439&lt;=($Q435-54),4,3)))))</f>
        <v>#N/A</v>
      </c>
      <c r="R440" s="116" t="e">
        <f t="shared" si="232"/>
        <v>#N/A</v>
      </c>
      <c r="S440" s="116" t="e">
        <f t="shared" si="232"/>
        <v>#N/A</v>
      </c>
      <c r="T440" s="116" t="e">
        <f t="shared" si="232"/>
        <v>#N/A</v>
      </c>
      <c r="U440" s="116" t="e">
        <f t="shared" si="232"/>
        <v>#N/A</v>
      </c>
      <c r="V440" s="116" t="e">
        <f t="shared" si="232"/>
        <v>#N/A</v>
      </c>
      <c r="W440" s="116" t="e">
        <f t="shared" si="232"/>
        <v>#N/A</v>
      </c>
      <c r="X440" s="116" t="e">
        <f t="shared" si="232"/>
        <v>#N/A</v>
      </c>
      <c r="Y440" s="116" t="e">
        <f t="shared" si="232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3">G26</f>
        <v>10</v>
      </c>
      <c r="H441" s="121">
        <f t="shared" si="233"/>
        <v>10</v>
      </c>
      <c r="I441" s="121">
        <f t="shared" si="233"/>
        <v>10</v>
      </c>
      <c r="J441" s="121">
        <f t="shared" si="233"/>
        <v>10</v>
      </c>
      <c r="K441" s="121">
        <f t="shared" si="233"/>
        <v>10</v>
      </c>
      <c r="L441" s="121">
        <f t="shared" si="233"/>
        <v>10</v>
      </c>
      <c r="M441" s="121">
        <f t="shared" si="233"/>
        <v>10</v>
      </c>
      <c r="N441" s="121">
        <f t="shared" si="233"/>
        <v>10</v>
      </c>
      <c r="O441" s="121">
        <f t="shared" si="233"/>
        <v>10</v>
      </c>
      <c r="P441" s="122">
        <f>SUM(G441:O441)</f>
        <v>90</v>
      </c>
      <c r="Q441" s="123">
        <f t="shared" ref="Q441:Y441" si="234">Q26</f>
        <v>10</v>
      </c>
      <c r="R441" s="121">
        <f t="shared" si="234"/>
        <v>10</v>
      </c>
      <c r="S441" s="121">
        <f t="shared" si="234"/>
        <v>10</v>
      </c>
      <c r="T441" s="121">
        <f t="shared" si="234"/>
        <v>10</v>
      </c>
      <c r="U441" s="121">
        <f t="shared" si="234"/>
        <v>10</v>
      </c>
      <c r="V441" s="121">
        <f t="shared" si="234"/>
        <v>10</v>
      </c>
      <c r="W441" s="121">
        <f t="shared" si="234"/>
        <v>10</v>
      </c>
      <c r="X441" s="121">
        <f t="shared" si="234"/>
        <v>10</v>
      </c>
      <c r="Y441" s="124">
        <f t="shared" si="234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5">IF(H441-H438=-1,3+H440)+IF(H441-H438=0,2+H440)+IF(H441-H438=1,1+H440)+IF(H441-H438=2,H440)+IF(H441-H438=3,IF(H440-1&gt;0,H440-1,0))+IF(H441-H438=4,IF(H440-2&gt;0,H440-2,0))</f>
        <v>0</v>
      </c>
      <c r="I442" s="127">
        <f t="shared" si="235"/>
        <v>0</v>
      </c>
      <c r="J442" s="127">
        <f t="shared" si="235"/>
        <v>0</v>
      </c>
      <c r="K442" s="127">
        <f t="shared" si="235"/>
        <v>0</v>
      </c>
      <c r="L442" s="127">
        <f t="shared" si="235"/>
        <v>0</v>
      </c>
      <c r="M442" s="127">
        <f t="shared" si="235"/>
        <v>0</v>
      </c>
      <c r="N442" s="127">
        <f t="shared" si="235"/>
        <v>0</v>
      </c>
      <c r="O442" s="128">
        <f t="shared" si="235"/>
        <v>0</v>
      </c>
      <c r="P442" s="129">
        <f>SUM(G442:O442)</f>
        <v>0</v>
      </c>
      <c r="Q442" s="130">
        <f t="shared" ref="Q442:Y442" si="236">IF(Q441-Q438=-1,3+Q440)+IF(Q441-Q438=0,2+Q440)+IF(Q441-Q438=1,1+Q440)+IF(Q441-Q438=2,Q440)+IF(Q441-Q438=3,IF(Q440-1&gt;0,Q440-1,0))+IF(Q441-Q438=4,IF(Q440-2&gt;0,Q440-2,0))</f>
        <v>0</v>
      </c>
      <c r="R442" s="131">
        <f t="shared" si="236"/>
        <v>0</v>
      </c>
      <c r="S442" s="131">
        <f t="shared" si="236"/>
        <v>0</v>
      </c>
      <c r="T442" s="131">
        <f t="shared" si="236"/>
        <v>0</v>
      </c>
      <c r="U442" s="131">
        <f t="shared" si="236"/>
        <v>0</v>
      </c>
      <c r="V442" s="131">
        <f t="shared" si="236"/>
        <v>0</v>
      </c>
      <c r="W442" s="131">
        <f t="shared" si="236"/>
        <v>0</v>
      </c>
      <c r="X442" s="131">
        <f t="shared" si="236"/>
        <v>0</v>
      </c>
      <c r="Y442" s="128">
        <f t="shared" si="236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7">IF(G441-G438=-2,4)+IF(G441-G438=-1,3)+IF(G441-G438=0,2)+IF(G441-G438=1,1)+IF(G441-G438&gt;2,0)</f>
        <v>0</v>
      </c>
      <c r="H443" s="134">
        <f t="shared" si="237"/>
        <v>0</v>
      </c>
      <c r="I443" s="134">
        <f t="shared" si="237"/>
        <v>0</v>
      </c>
      <c r="J443" s="134">
        <f t="shared" si="237"/>
        <v>0</v>
      </c>
      <c r="K443" s="134">
        <f t="shared" si="237"/>
        <v>0</v>
      </c>
      <c r="L443" s="134">
        <f t="shared" si="237"/>
        <v>0</v>
      </c>
      <c r="M443" s="134">
        <f t="shared" si="237"/>
        <v>0</v>
      </c>
      <c r="N443" s="134">
        <f t="shared" si="237"/>
        <v>0</v>
      </c>
      <c r="O443" s="135">
        <f t="shared" si="237"/>
        <v>0</v>
      </c>
      <c r="P443" s="136">
        <f>SUM(G443:O443)</f>
        <v>0</v>
      </c>
      <c r="Q443" s="135">
        <f t="shared" ref="Q443:Y443" si="238">IF(Q441-Q438=-2,4)+IF(Q441-Q438=-1,3)+IF(Q441-Q438=0,2)+IF(Q441-Q438=1,1)+IF(Q441-Q438&gt;2,0)</f>
        <v>0</v>
      </c>
      <c r="R443" s="135">
        <f t="shared" si="238"/>
        <v>0</v>
      </c>
      <c r="S443" s="135">
        <f t="shared" si="238"/>
        <v>0</v>
      </c>
      <c r="T443" s="135">
        <f t="shared" si="238"/>
        <v>0</v>
      </c>
      <c r="U443" s="135">
        <f t="shared" si="238"/>
        <v>0</v>
      </c>
      <c r="V443" s="135">
        <f t="shared" si="238"/>
        <v>0</v>
      </c>
      <c r="W443" s="135">
        <f t="shared" si="238"/>
        <v>0</v>
      </c>
      <c r="X443" s="135">
        <f t="shared" si="238"/>
        <v>0</v>
      </c>
      <c r="Y443" s="135">
        <f t="shared" si="238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9">H441-H438</f>
        <v>6</v>
      </c>
      <c r="I444" s="24">
        <f t="shared" si="239"/>
        <v>5</v>
      </c>
      <c r="J444" s="24">
        <f t="shared" si="239"/>
        <v>7</v>
      </c>
      <c r="K444" s="24">
        <f t="shared" si="239"/>
        <v>6</v>
      </c>
      <c r="L444" s="24">
        <f t="shared" si="239"/>
        <v>6</v>
      </c>
      <c r="M444" s="24">
        <f t="shared" si="239"/>
        <v>6</v>
      </c>
      <c r="N444" s="24">
        <f t="shared" si="239"/>
        <v>7</v>
      </c>
      <c r="O444" s="15">
        <f t="shared" si="239"/>
        <v>6</v>
      </c>
      <c r="P444" s="15"/>
      <c r="Q444" s="15">
        <f t="shared" ref="Q444:Y444" si="240">Q441-Q438</f>
        <v>5</v>
      </c>
      <c r="R444" s="15">
        <f t="shared" si="240"/>
        <v>6</v>
      </c>
      <c r="S444" s="15">
        <f t="shared" si="240"/>
        <v>5</v>
      </c>
      <c r="T444" s="15">
        <f t="shared" si="240"/>
        <v>5</v>
      </c>
      <c r="U444" s="15">
        <f t="shared" si="240"/>
        <v>7</v>
      </c>
      <c r="V444" s="15">
        <f t="shared" si="240"/>
        <v>6</v>
      </c>
      <c r="W444" s="15">
        <f t="shared" si="240"/>
        <v>6</v>
      </c>
      <c r="X444" s="15">
        <f t="shared" si="240"/>
        <v>7</v>
      </c>
      <c r="Y444" s="15">
        <f t="shared" si="240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45054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1">H$9</f>
        <v>4</v>
      </c>
      <c r="I461" s="103">
        <f t="shared" si="241"/>
        <v>5</v>
      </c>
      <c r="J461" s="103">
        <f t="shared" si="241"/>
        <v>3</v>
      </c>
      <c r="K461" s="103">
        <f t="shared" si="241"/>
        <v>4</v>
      </c>
      <c r="L461" s="103">
        <f t="shared" si="241"/>
        <v>4</v>
      </c>
      <c r="M461" s="103">
        <f t="shared" si="241"/>
        <v>4</v>
      </c>
      <c r="N461" s="103">
        <f t="shared" si="241"/>
        <v>3</v>
      </c>
      <c r="O461" s="103">
        <f t="shared" si="241"/>
        <v>4</v>
      </c>
      <c r="P461" s="104">
        <f>SUM(G461:O461)</f>
        <v>35</v>
      </c>
      <c r="Q461" s="103">
        <f t="shared" ref="Q461:Y461" si="242">Q$9</f>
        <v>5</v>
      </c>
      <c r="R461" s="105">
        <f t="shared" si="242"/>
        <v>4</v>
      </c>
      <c r="S461" s="105">
        <f t="shared" si="242"/>
        <v>5</v>
      </c>
      <c r="T461" s="105">
        <f t="shared" si="242"/>
        <v>5</v>
      </c>
      <c r="U461" s="105">
        <f t="shared" si="242"/>
        <v>3</v>
      </c>
      <c r="V461" s="105">
        <f t="shared" si="242"/>
        <v>4</v>
      </c>
      <c r="W461" s="105">
        <f t="shared" si="242"/>
        <v>4</v>
      </c>
      <c r="X461" s="105">
        <f t="shared" si="242"/>
        <v>3</v>
      </c>
      <c r="Y461" s="106">
        <f t="shared" si="242"/>
        <v>4</v>
      </c>
      <c r="Z461" s="104">
        <f>SUM(Q461:Y461)</f>
        <v>37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3</v>
      </c>
      <c r="H462" s="108">
        <f t="shared" ref="H462:O462" si="243">H$10</f>
        <v>7</v>
      </c>
      <c r="I462" s="108">
        <f t="shared" si="243"/>
        <v>17</v>
      </c>
      <c r="J462" s="108">
        <f t="shared" si="243"/>
        <v>13</v>
      </c>
      <c r="K462" s="108">
        <f t="shared" si="243"/>
        <v>1</v>
      </c>
      <c r="L462" s="108">
        <f t="shared" si="243"/>
        <v>11</v>
      </c>
      <c r="M462" s="108">
        <f t="shared" si="243"/>
        <v>9</v>
      </c>
      <c r="N462" s="108">
        <f t="shared" si="243"/>
        <v>15</v>
      </c>
      <c r="O462" s="109">
        <f t="shared" si="243"/>
        <v>5</v>
      </c>
      <c r="P462" s="110"/>
      <c r="Q462" s="111">
        <f t="shared" ref="Q462:Y462" si="244">Q$10</f>
        <v>6</v>
      </c>
      <c r="R462" s="112">
        <f t="shared" si="244"/>
        <v>18</v>
      </c>
      <c r="S462" s="112">
        <f t="shared" si="244"/>
        <v>4</v>
      </c>
      <c r="T462" s="112">
        <f t="shared" si="244"/>
        <v>8</v>
      </c>
      <c r="U462" s="112">
        <f t="shared" si="244"/>
        <v>14</v>
      </c>
      <c r="V462" s="112">
        <f t="shared" si="244"/>
        <v>2</v>
      </c>
      <c r="W462" s="112">
        <f t="shared" si="244"/>
        <v>10</v>
      </c>
      <c r="X462" s="112">
        <f t="shared" si="244"/>
        <v>12</v>
      </c>
      <c r="Y462" s="109">
        <f t="shared" si="244"/>
        <v>16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5">IF($Q458&lt;=18,IF(H462&lt;=$Q458,1,0),IF($Q458&lt;=36,IF(H462&lt;=($Q458-18),2,1),IF($Q458&lt;=54,IF(H462&lt;=($Q458-36),3,2),IF($Q458&gt;54,IF(H462&lt;=($Q458-54),4,3)))))</f>
        <v>#N/A</v>
      </c>
      <c r="I463" s="115" t="e">
        <f t="shared" si="245"/>
        <v>#N/A</v>
      </c>
      <c r="J463" s="115" t="e">
        <f t="shared" si="245"/>
        <v>#N/A</v>
      </c>
      <c r="K463" s="115" t="e">
        <f t="shared" si="245"/>
        <v>#N/A</v>
      </c>
      <c r="L463" s="115" t="e">
        <f t="shared" si="245"/>
        <v>#N/A</v>
      </c>
      <c r="M463" s="115" t="e">
        <f t="shared" si="245"/>
        <v>#N/A</v>
      </c>
      <c r="N463" s="115" t="e">
        <f t="shared" si="245"/>
        <v>#N/A</v>
      </c>
      <c r="O463" s="116" t="e">
        <f t="shared" si="245"/>
        <v>#N/A</v>
      </c>
      <c r="P463" s="117" t="e">
        <f>SUM(G463:O463)</f>
        <v>#N/A</v>
      </c>
      <c r="Q463" s="116" t="e">
        <f t="shared" ref="Q463:Y463" si="246">IF($Q458&lt;=18,IF(Q462&lt;=$Q458,1,0),IF($Q458&lt;=36,IF(Q462&lt;=($Q458-18),2,1),IF($Q458&lt;=54,IF(Q462&lt;=($Q458-36),3,2),IF($Q458&gt;54,IF(Q462&lt;=($Q458-54),4,3)))))</f>
        <v>#N/A</v>
      </c>
      <c r="R463" s="116" t="e">
        <f t="shared" si="246"/>
        <v>#N/A</v>
      </c>
      <c r="S463" s="116" t="e">
        <f t="shared" si="246"/>
        <v>#N/A</v>
      </c>
      <c r="T463" s="116" t="e">
        <f t="shared" si="246"/>
        <v>#N/A</v>
      </c>
      <c r="U463" s="116" t="e">
        <f t="shared" si="246"/>
        <v>#N/A</v>
      </c>
      <c r="V463" s="116" t="e">
        <f t="shared" si="246"/>
        <v>#N/A</v>
      </c>
      <c r="W463" s="116" t="e">
        <f t="shared" si="246"/>
        <v>#N/A</v>
      </c>
      <c r="X463" s="116" t="e">
        <f t="shared" si="246"/>
        <v>#N/A</v>
      </c>
      <c r="Y463" s="116" t="e">
        <f t="shared" si="246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7">G27</f>
        <v>10</v>
      </c>
      <c r="H464" s="121">
        <f t="shared" si="247"/>
        <v>10</v>
      </c>
      <c r="I464" s="121">
        <f t="shared" si="247"/>
        <v>10</v>
      </c>
      <c r="J464" s="121">
        <f t="shared" si="247"/>
        <v>10</v>
      </c>
      <c r="K464" s="121">
        <f t="shared" si="247"/>
        <v>10</v>
      </c>
      <c r="L464" s="121">
        <f t="shared" si="247"/>
        <v>10</v>
      </c>
      <c r="M464" s="121">
        <f t="shared" si="247"/>
        <v>10</v>
      </c>
      <c r="N464" s="121">
        <f t="shared" si="247"/>
        <v>10</v>
      </c>
      <c r="O464" s="121">
        <f t="shared" si="247"/>
        <v>10</v>
      </c>
      <c r="P464" s="122">
        <f>SUM(G464:O464)</f>
        <v>90</v>
      </c>
      <c r="Q464" s="123">
        <f t="shared" ref="Q464:Y464" si="248">Q27</f>
        <v>10</v>
      </c>
      <c r="R464" s="121">
        <f t="shared" si="248"/>
        <v>10</v>
      </c>
      <c r="S464" s="121">
        <f t="shared" si="248"/>
        <v>10</v>
      </c>
      <c r="T464" s="121">
        <f t="shared" si="248"/>
        <v>10</v>
      </c>
      <c r="U464" s="121">
        <f t="shared" si="248"/>
        <v>10</v>
      </c>
      <c r="V464" s="121">
        <f t="shared" si="248"/>
        <v>10</v>
      </c>
      <c r="W464" s="121">
        <f t="shared" si="248"/>
        <v>10</v>
      </c>
      <c r="X464" s="121">
        <f t="shared" si="248"/>
        <v>10</v>
      </c>
      <c r="Y464" s="124">
        <f t="shared" si="248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9">IF(H464-H461=-1,3+H463)+IF(H464-H461=0,2+H463)+IF(H464-H461=1,1+H463)+IF(H464-H461=2,H463)+IF(H464-H461=3,IF(H463-1&gt;0,H463-1,0))+IF(H464-H461=4,IF(H463-2&gt;0,H463-2,0))</f>
        <v>0</v>
      </c>
      <c r="I465" s="127">
        <f t="shared" si="249"/>
        <v>0</v>
      </c>
      <c r="J465" s="127">
        <f t="shared" si="249"/>
        <v>0</v>
      </c>
      <c r="K465" s="127">
        <f t="shared" si="249"/>
        <v>0</v>
      </c>
      <c r="L465" s="127">
        <f t="shared" si="249"/>
        <v>0</v>
      </c>
      <c r="M465" s="127">
        <f t="shared" si="249"/>
        <v>0</v>
      </c>
      <c r="N465" s="127">
        <f t="shared" si="249"/>
        <v>0</v>
      </c>
      <c r="O465" s="128">
        <f t="shared" si="249"/>
        <v>0</v>
      </c>
      <c r="P465" s="129">
        <f>SUM(G465:O465)</f>
        <v>0</v>
      </c>
      <c r="Q465" s="130">
        <f t="shared" ref="Q465:Y465" si="250">IF(Q464-Q461=-1,3+Q463)+IF(Q464-Q461=0,2+Q463)+IF(Q464-Q461=1,1+Q463)+IF(Q464-Q461=2,Q463)+IF(Q464-Q461=3,IF(Q463-1&gt;0,Q463-1,0))+IF(Q464-Q461=4,IF(Q463-2&gt;0,Q463-2,0))</f>
        <v>0</v>
      </c>
      <c r="R465" s="131">
        <f t="shared" si="250"/>
        <v>0</v>
      </c>
      <c r="S465" s="131">
        <f t="shared" si="250"/>
        <v>0</v>
      </c>
      <c r="T465" s="131">
        <f t="shared" si="250"/>
        <v>0</v>
      </c>
      <c r="U465" s="131">
        <f t="shared" si="250"/>
        <v>0</v>
      </c>
      <c r="V465" s="131">
        <f t="shared" si="250"/>
        <v>0</v>
      </c>
      <c r="W465" s="131">
        <f t="shared" si="250"/>
        <v>0</v>
      </c>
      <c r="X465" s="131">
        <f t="shared" si="250"/>
        <v>0</v>
      </c>
      <c r="Y465" s="128">
        <f t="shared" si="250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1">IF(G464-G461=-2,4)+IF(G464-G461=-1,3)+IF(G464-G461=0,2)+IF(G464-G461=1,1)+IF(G464-G461&gt;2,0)</f>
        <v>0</v>
      </c>
      <c r="H466" s="134">
        <f t="shared" si="251"/>
        <v>0</v>
      </c>
      <c r="I466" s="134">
        <f t="shared" si="251"/>
        <v>0</v>
      </c>
      <c r="J466" s="134">
        <f t="shared" si="251"/>
        <v>0</v>
      </c>
      <c r="K466" s="134">
        <f t="shared" si="251"/>
        <v>0</v>
      </c>
      <c r="L466" s="134">
        <f t="shared" si="251"/>
        <v>0</v>
      </c>
      <c r="M466" s="134">
        <f t="shared" si="251"/>
        <v>0</v>
      </c>
      <c r="N466" s="134">
        <f t="shared" si="251"/>
        <v>0</v>
      </c>
      <c r="O466" s="135">
        <f t="shared" si="251"/>
        <v>0</v>
      </c>
      <c r="P466" s="136">
        <f>SUM(G466:O466)</f>
        <v>0</v>
      </c>
      <c r="Q466" s="135">
        <f t="shared" ref="Q466:Y466" si="252">IF(Q464-Q461=-2,4)+IF(Q464-Q461=-1,3)+IF(Q464-Q461=0,2)+IF(Q464-Q461=1,1)+IF(Q464-Q461&gt;2,0)</f>
        <v>0</v>
      </c>
      <c r="R466" s="135">
        <f t="shared" si="252"/>
        <v>0</v>
      </c>
      <c r="S466" s="135">
        <f t="shared" si="252"/>
        <v>0</v>
      </c>
      <c r="T466" s="135">
        <f t="shared" si="252"/>
        <v>0</v>
      </c>
      <c r="U466" s="135">
        <f t="shared" si="252"/>
        <v>0</v>
      </c>
      <c r="V466" s="135">
        <f t="shared" si="252"/>
        <v>0</v>
      </c>
      <c r="W466" s="135">
        <f t="shared" si="252"/>
        <v>0</v>
      </c>
      <c r="X466" s="135">
        <f t="shared" si="252"/>
        <v>0</v>
      </c>
      <c r="Y466" s="135">
        <f t="shared" si="252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3">H464-H461</f>
        <v>6</v>
      </c>
      <c r="I467" s="24">
        <f t="shared" si="253"/>
        <v>5</v>
      </c>
      <c r="J467" s="24">
        <f t="shared" si="253"/>
        <v>7</v>
      </c>
      <c r="K467" s="24">
        <f t="shared" si="253"/>
        <v>6</v>
      </c>
      <c r="L467" s="24">
        <f t="shared" si="253"/>
        <v>6</v>
      </c>
      <c r="M467" s="24">
        <f t="shared" si="253"/>
        <v>6</v>
      </c>
      <c r="N467" s="24">
        <f t="shared" si="253"/>
        <v>7</v>
      </c>
      <c r="O467" s="15">
        <f t="shared" si="253"/>
        <v>6</v>
      </c>
      <c r="P467" s="15"/>
      <c r="Q467" s="15">
        <f t="shared" ref="Q467:Y467" si="254">Q464-Q461</f>
        <v>5</v>
      </c>
      <c r="R467" s="15">
        <f t="shared" si="254"/>
        <v>6</v>
      </c>
      <c r="S467" s="15">
        <f t="shared" si="254"/>
        <v>5</v>
      </c>
      <c r="T467" s="15">
        <f t="shared" si="254"/>
        <v>5</v>
      </c>
      <c r="U467" s="15">
        <f t="shared" si="254"/>
        <v>7</v>
      </c>
      <c r="V467" s="15">
        <f t="shared" si="254"/>
        <v>6</v>
      </c>
      <c r="W467" s="15">
        <f t="shared" si="254"/>
        <v>6</v>
      </c>
      <c r="X467" s="15">
        <f t="shared" si="254"/>
        <v>7</v>
      </c>
      <c r="Y467" s="15">
        <f t="shared" si="254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45054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5">H$9</f>
        <v>4</v>
      </c>
      <c r="I484" s="103">
        <f t="shared" si="255"/>
        <v>5</v>
      </c>
      <c r="J484" s="103">
        <f t="shared" si="255"/>
        <v>3</v>
      </c>
      <c r="K484" s="103">
        <f t="shared" si="255"/>
        <v>4</v>
      </c>
      <c r="L484" s="103">
        <f t="shared" si="255"/>
        <v>4</v>
      </c>
      <c r="M484" s="103">
        <f t="shared" si="255"/>
        <v>4</v>
      </c>
      <c r="N484" s="103">
        <f t="shared" si="255"/>
        <v>3</v>
      </c>
      <c r="O484" s="103">
        <f t="shared" si="255"/>
        <v>4</v>
      </c>
      <c r="P484" s="104">
        <f>SUM(G484:O484)</f>
        <v>35</v>
      </c>
      <c r="Q484" s="103">
        <f t="shared" ref="Q484:Y484" si="256">Q$9</f>
        <v>5</v>
      </c>
      <c r="R484" s="105">
        <f t="shared" si="256"/>
        <v>4</v>
      </c>
      <c r="S484" s="105">
        <f t="shared" si="256"/>
        <v>5</v>
      </c>
      <c r="T484" s="105">
        <f t="shared" si="256"/>
        <v>5</v>
      </c>
      <c r="U484" s="105">
        <f t="shared" si="256"/>
        <v>3</v>
      </c>
      <c r="V484" s="105">
        <f t="shared" si="256"/>
        <v>4</v>
      </c>
      <c r="W484" s="105">
        <f t="shared" si="256"/>
        <v>4</v>
      </c>
      <c r="X484" s="105">
        <f t="shared" si="256"/>
        <v>3</v>
      </c>
      <c r="Y484" s="106">
        <f t="shared" si="256"/>
        <v>4</v>
      </c>
      <c r="Z484" s="104">
        <f>SUM(Q484:Y484)</f>
        <v>37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3</v>
      </c>
      <c r="H485" s="108">
        <f t="shared" ref="H485:O485" si="257">H$10</f>
        <v>7</v>
      </c>
      <c r="I485" s="108">
        <f t="shared" si="257"/>
        <v>17</v>
      </c>
      <c r="J485" s="108">
        <f t="shared" si="257"/>
        <v>13</v>
      </c>
      <c r="K485" s="108">
        <f t="shared" si="257"/>
        <v>1</v>
      </c>
      <c r="L485" s="108">
        <f t="shared" si="257"/>
        <v>11</v>
      </c>
      <c r="M485" s="108">
        <f t="shared" si="257"/>
        <v>9</v>
      </c>
      <c r="N485" s="108">
        <f t="shared" si="257"/>
        <v>15</v>
      </c>
      <c r="O485" s="109">
        <f t="shared" si="257"/>
        <v>5</v>
      </c>
      <c r="P485" s="110"/>
      <c r="Q485" s="111">
        <f t="shared" ref="Q485:Y485" si="258">Q$10</f>
        <v>6</v>
      </c>
      <c r="R485" s="112">
        <f t="shared" si="258"/>
        <v>18</v>
      </c>
      <c r="S485" s="112">
        <f t="shared" si="258"/>
        <v>4</v>
      </c>
      <c r="T485" s="112">
        <f t="shared" si="258"/>
        <v>8</v>
      </c>
      <c r="U485" s="112">
        <f t="shared" si="258"/>
        <v>14</v>
      </c>
      <c r="V485" s="112">
        <f t="shared" si="258"/>
        <v>2</v>
      </c>
      <c r="W485" s="112">
        <f t="shared" si="258"/>
        <v>10</v>
      </c>
      <c r="X485" s="112">
        <f t="shared" si="258"/>
        <v>12</v>
      </c>
      <c r="Y485" s="109">
        <f t="shared" si="258"/>
        <v>16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9">IF($Q481&lt;=18,IF(H485&lt;=$Q481,1,0),IF($Q481&lt;=36,IF(H485&lt;=($Q481-18),2,1),IF($Q481&lt;=54,IF(H485&lt;=($Q481-36),3,2),IF($Q481&gt;54,IF(H485&lt;=($Q481-54),4,3)))))</f>
        <v>#N/A</v>
      </c>
      <c r="I486" s="115" t="e">
        <f t="shared" si="259"/>
        <v>#N/A</v>
      </c>
      <c r="J486" s="115" t="e">
        <f t="shared" si="259"/>
        <v>#N/A</v>
      </c>
      <c r="K486" s="115" t="e">
        <f t="shared" si="259"/>
        <v>#N/A</v>
      </c>
      <c r="L486" s="115" t="e">
        <f t="shared" si="259"/>
        <v>#N/A</v>
      </c>
      <c r="M486" s="115" t="e">
        <f t="shared" si="259"/>
        <v>#N/A</v>
      </c>
      <c r="N486" s="115" t="e">
        <f t="shared" si="259"/>
        <v>#N/A</v>
      </c>
      <c r="O486" s="116" t="e">
        <f t="shared" si="259"/>
        <v>#N/A</v>
      </c>
      <c r="P486" s="117" t="e">
        <f>SUM(G486:O486)</f>
        <v>#N/A</v>
      </c>
      <c r="Q486" s="116" t="e">
        <f t="shared" ref="Q486:Y486" si="260">IF($Q481&lt;=18,IF(Q485&lt;=$Q481,1,0),IF($Q481&lt;=36,IF(Q485&lt;=($Q481-18),2,1),IF($Q481&lt;=54,IF(Q485&lt;=($Q481-36),3,2),IF($Q481&gt;54,IF(Q485&lt;=($Q481-54),4,3)))))</f>
        <v>#N/A</v>
      </c>
      <c r="R486" s="116" t="e">
        <f t="shared" si="260"/>
        <v>#N/A</v>
      </c>
      <c r="S486" s="116" t="e">
        <f t="shared" si="260"/>
        <v>#N/A</v>
      </c>
      <c r="T486" s="116" t="e">
        <f t="shared" si="260"/>
        <v>#N/A</v>
      </c>
      <c r="U486" s="116" t="e">
        <f t="shared" si="260"/>
        <v>#N/A</v>
      </c>
      <c r="V486" s="116" t="e">
        <f t="shared" si="260"/>
        <v>#N/A</v>
      </c>
      <c r="W486" s="116" t="e">
        <f t="shared" si="260"/>
        <v>#N/A</v>
      </c>
      <c r="X486" s="116" t="e">
        <f t="shared" si="260"/>
        <v>#N/A</v>
      </c>
      <c r="Y486" s="116" t="e">
        <f t="shared" si="260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1">G28</f>
        <v>10</v>
      </c>
      <c r="H487" s="121">
        <f t="shared" si="261"/>
        <v>10</v>
      </c>
      <c r="I487" s="121">
        <f t="shared" si="261"/>
        <v>10</v>
      </c>
      <c r="J487" s="121">
        <f t="shared" si="261"/>
        <v>10</v>
      </c>
      <c r="K487" s="121">
        <f t="shared" si="261"/>
        <v>10</v>
      </c>
      <c r="L487" s="121">
        <f t="shared" si="261"/>
        <v>10</v>
      </c>
      <c r="M487" s="121">
        <f t="shared" si="261"/>
        <v>10</v>
      </c>
      <c r="N487" s="121">
        <f t="shared" si="261"/>
        <v>10</v>
      </c>
      <c r="O487" s="121">
        <f t="shared" si="261"/>
        <v>10</v>
      </c>
      <c r="P487" s="122">
        <f>SUM(G487:O487)</f>
        <v>90</v>
      </c>
      <c r="Q487" s="123">
        <f t="shared" ref="Q487:Y487" si="262">Q28</f>
        <v>10</v>
      </c>
      <c r="R487" s="121">
        <f t="shared" si="262"/>
        <v>10</v>
      </c>
      <c r="S487" s="121">
        <f t="shared" si="262"/>
        <v>10</v>
      </c>
      <c r="T487" s="121">
        <f t="shared" si="262"/>
        <v>10</v>
      </c>
      <c r="U487" s="121">
        <f t="shared" si="262"/>
        <v>10</v>
      </c>
      <c r="V487" s="121">
        <f t="shared" si="262"/>
        <v>10</v>
      </c>
      <c r="W487" s="121">
        <f t="shared" si="262"/>
        <v>10</v>
      </c>
      <c r="X487" s="121">
        <f t="shared" si="262"/>
        <v>10</v>
      </c>
      <c r="Y487" s="124">
        <f t="shared" si="262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3">IF(H487-H484=-1,3+H486)+IF(H487-H484=0,2+H486)+IF(H487-H484=1,1+H486)+IF(H487-H484=2,H486)+IF(H487-H484=3,IF(H486-1&gt;0,H486-1,0))+IF(H487-H484=4,IF(H486-2&gt;0,H486-2,0))</f>
        <v>0</v>
      </c>
      <c r="I488" s="127">
        <f t="shared" si="263"/>
        <v>0</v>
      </c>
      <c r="J488" s="127">
        <f t="shared" si="263"/>
        <v>0</v>
      </c>
      <c r="K488" s="127">
        <f t="shared" si="263"/>
        <v>0</v>
      </c>
      <c r="L488" s="127">
        <f t="shared" si="263"/>
        <v>0</v>
      </c>
      <c r="M488" s="127">
        <f t="shared" si="263"/>
        <v>0</v>
      </c>
      <c r="N488" s="127">
        <f t="shared" si="263"/>
        <v>0</v>
      </c>
      <c r="O488" s="128">
        <f t="shared" si="263"/>
        <v>0</v>
      </c>
      <c r="P488" s="129">
        <f>SUM(G488:O488)</f>
        <v>0</v>
      </c>
      <c r="Q488" s="130">
        <f t="shared" ref="Q488:Y488" si="264">IF(Q487-Q484=-1,3+Q486)+IF(Q487-Q484=0,2+Q486)+IF(Q487-Q484=1,1+Q486)+IF(Q487-Q484=2,Q486)+IF(Q487-Q484=3,IF(Q486-1&gt;0,Q486-1,0))+IF(Q487-Q484=4,IF(Q486-2&gt;0,Q486-2,0))</f>
        <v>0</v>
      </c>
      <c r="R488" s="131">
        <f t="shared" si="264"/>
        <v>0</v>
      </c>
      <c r="S488" s="131">
        <f t="shared" si="264"/>
        <v>0</v>
      </c>
      <c r="T488" s="131">
        <f t="shared" si="264"/>
        <v>0</v>
      </c>
      <c r="U488" s="131">
        <f t="shared" si="264"/>
        <v>0</v>
      </c>
      <c r="V488" s="131">
        <f t="shared" si="264"/>
        <v>0</v>
      </c>
      <c r="W488" s="131">
        <f t="shared" si="264"/>
        <v>0</v>
      </c>
      <c r="X488" s="131">
        <f t="shared" si="264"/>
        <v>0</v>
      </c>
      <c r="Y488" s="128">
        <f t="shared" si="264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5">IF(G487-G484=-2,4)+IF(G487-G484=-1,3)+IF(G487-G484=0,2)+IF(G487-G484=1,1)+IF(G487-G484&gt;2,0)</f>
        <v>0</v>
      </c>
      <c r="H489" s="134">
        <f t="shared" si="265"/>
        <v>0</v>
      </c>
      <c r="I489" s="134">
        <f t="shared" si="265"/>
        <v>0</v>
      </c>
      <c r="J489" s="134">
        <f t="shared" si="265"/>
        <v>0</v>
      </c>
      <c r="K489" s="134">
        <f t="shared" si="265"/>
        <v>0</v>
      </c>
      <c r="L489" s="134">
        <f t="shared" si="265"/>
        <v>0</v>
      </c>
      <c r="M489" s="134">
        <f t="shared" si="265"/>
        <v>0</v>
      </c>
      <c r="N489" s="134">
        <f t="shared" si="265"/>
        <v>0</v>
      </c>
      <c r="O489" s="135">
        <f t="shared" si="265"/>
        <v>0</v>
      </c>
      <c r="P489" s="136">
        <f>SUM(G489:O489)</f>
        <v>0</v>
      </c>
      <c r="Q489" s="135">
        <f t="shared" ref="Q489:Y489" si="266">IF(Q487-Q484=-2,4)+IF(Q487-Q484=-1,3)+IF(Q487-Q484=0,2)+IF(Q487-Q484=1,1)+IF(Q487-Q484&gt;2,0)</f>
        <v>0</v>
      </c>
      <c r="R489" s="135">
        <f t="shared" si="266"/>
        <v>0</v>
      </c>
      <c r="S489" s="135">
        <f t="shared" si="266"/>
        <v>0</v>
      </c>
      <c r="T489" s="135">
        <f t="shared" si="266"/>
        <v>0</v>
      </c>
      <c r="U489" s="135">
        <f t="shared" si="266"/>
        <v>0</v>
      </c>
      <c r="V489" s="135">
        <f t="shared" si="266"/>
        <v>0</v>
      </c>
      <c r="W489" s="135">
        <f t="shared" si="266"/>
        <v>0</v>
      </c>
      <c r="X489" s="135">
        <f t="shared" si="266"/>
        <v>0</v>
      </c>
      <c r="Y489" s="135">
        <f t="shared" si="266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7">H487-H484</f>
        <v>6</v>
      </c>
      <c r="I490" s="24">
        <f t="shared" si="267"/>
        <v>5</v>
      </c>
      <c r="J490" s="24">
        <f t="shared" si="267"/>
        <v>7</v>
      </c>
      <c r="K490" s="24">
        <f t="shared" si="267"/>
        <v>6</v>
      </c>
      <c r="L490" s="24">
        <f t="shared" si="267"/>
        <v>6</v>
      </c>
      <c r="M490" s="24">
        <f t="shared" si="267"/>
        <v>6</v>
      </c>
      <c r="N490" s="24">
        <f t="shared" si="267"/>
        <v>7</v>
      </c>
      <c r="O490" s="15">
        <f t="shared" si="267"/>
        <v>6</v>
      </c>
      <c r="P490" s="15"/>
      <c r="Q490" s="15">
        <f t="shared" ref="Q490:Y490" si="268">Q487-Q484</f>
        <v>5</v>
      </c>
      <c r="R490" s="15">
        <f t="shared" si="268"/>
        <v>6</v>
      </c>
      <c r="S490" s="15">
        <f t="shared" si="268"/>
        <v>5</v>
      </c>
      <c r="T490" s="15">
        <f t="shared" si="268"/>
        <v>5</v>
      </c>
      <c r="U490" s="15">
        <f t="shared" si="268"/>
        <v>7</v>
      </c>
      <c r="V490" s="15">
        <f t="shared" si="268"/>
        <v>6</v>
      </c>
      <c r="W490" s="15">
        <f t="shared" si="268"/>
        <v>6</v>
      </c>
      <c r="X490" s="15">
        <f t="shared" si="268"/>
        <v>7</v>
      </c>
      <c r="Y490" s="15">
        <f t="shared" si="268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45054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9">H$9</f>
        <v>4</v>
      </c>
      <c r="I507" s="103">
        <f t="shared" si="269"/>
        <v>5</v>
      </c>
      <c r="J507" s="103">
        <f t="shared" si="269"/>
        <v>3</v>
      </c>
      <c r="K507" s="103">
        <f t="shared" si="269"/>
        <v>4</v>
      </c>
      <c r="L507" s="103">
        <f t="shared" si="269"/>
        <v>4</v>
      </c>
      <c r="M507" s="103">
        <f t="shared" si="269"/>
        <v>4</v>
      </c>
      <c r="N507" s="103">
        <f t="shared" si="269"/>
        <v>3</v>
      </c>
      <c r="O507" s="103">
        <f t="shared" si="269"/>
        <v>4</v>
      </c>
      <c r="P507" s="104">
        <f>SUM(G507:O507)</f>
        <v>35</v>
      </c>
      <c r="Q507" s="103">
        <f t="shared" ref="Q507:Y507" si="270">Q$9</f>
        <v>5</v>
      </c>
      <c r="R507" s="105">
        <f t="shared" si="270"/>
        <v>4</v>
      </c>
      <c r="S507" s="105">
        <f t="shared" si="270"/>
        <v>5</v>
      </c>
      <c r="T507" s="105">
        <f t="shared" si="270"/>
        <v>5</v>
      </c>
      <c r="U507" s="105">
        <f t="shared" si="270"/>
        <v>3</v>
      </c>
      <c r="V507" s="105">
        <f t="shared" si="270"/>
        <v>4</v>
      </c>
      <c r="W507" s="105">
        <f t="shared" si="270"/>
        <v>4</v>
      </c>
      <c r="X507" s="105">
        <f t="shared" si="270"/>
        <v>3</v>
      </c>
      <c r="Y507" s="106">
        <f t="shared" si="270"/>
        <v>4</v>
      </c>
      <c r="Z507" s="104">
        <f>SUM(Q507:Y507)</f>
        <v>37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3</v>
      </c>
      <c r="H508" s="108">
        <f t="shared" ref="H508:O508" si="271">H$10</f>
        <v>7</v>
      </c>
      <c r="I508" s="108">
        <f t="shared" si="271"/>
        <v>17</v>
      </c>
      <c r="J508" s="108">
        <f t="shared" si="271"/>
        <v>13</v>
      </c>
      <c r="K508" s="108">
        <f t="shared" si="271"/>
        <v>1</v>
      </c>
      <c r="L508" s="108">
        <f t="shared" si="271"/>
        <v>11</v>
      </c>
      <c r="M508" s="108">
        <f t="shared" si="271"/>
        <v>9</v>
      </c>
      <c r="N508" s="108">
        <f t="shared" si="271"/>
        <v>15</v>
      </c>
      <c r="O508" s="109">
        <f t="shared" si="271"/>
        <v>5</v>
      </c>
      <c r="P508" s="110"/>
      <c r="Q508" s="111">
        <f t="shared" ref="Q508:Y508" si="272">Q$10</f>
        <v>6</v>
      </c>
      <c r="R508" s="112">
        <f t="shared" si="272"/>
        <v>18</v>
      </c>
      <c r="S508" s="112">
        <f t="shared" si="272"/>
        <v>4</v>
      </c>
      <c r="T508" s="112">
        <f t="shared" si="272"/>
        <v>8</v>
      </c>
      <c r="U508" s="112">
        <f t="shared" si="272"/>
        <v>14</v>
      </c>
      <c r="V508" s="112">
        <f t="shared" si="272"/>
        <v>2</v>
      </c>
      <c r="W508" s="112">
        <f t="shared" si="272"/>
        <v>10</v>
      </c>
      <c r="X508" s="112">
        <f t="shared" si="272"/>
        <v>12</v>
      </c>
      <c r="Y508" s="109">
        <f t="shared" si="272"/>
        <v>16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3">IF($Q504&lt;=18,IF(H508&lt;=$Q504,1,0),IF($Q504&lt;=36,IF(H508&lt;=($Q504-18),2,1),IF($Q504&lt;=54,IF(H508&lt;=($Q504-36),3,2),IF($Q504&gt;54,IF(H508&lt;=($Q504-54),4,3)))))</f>
        <v>#N/A</v>
      </c>
      <c r="I509" s="115" t="e">
        <f t="shared" si="273"/>
        <v>#N/A</v>
      </c>
      <c r="J509" s="115" t="e">
        <f t="shared" si="273"/>
        <v>#N/A</v>
      </c>
      <c r="K509" s="115" t="e">
        <f t="shared" si="273"/>
        <v>#N/A</v>
      </c>
      <c r="L509" s="115" t="e">
        <f t="shared" si="273"/>
        <v>#N/A</v>
      </c>
      <c r="M509" s="115" t="e">
        <f t="shared" si="273"/>
        <v>#N/A</v>
      </c>
      <c r="N509" s="115" t="e">
        <f t="shared" si="273"/>
        <v>#N/A</v>
      </c>
      <c r="O509" s="116" t="e">
        <f t="shared" si="273"/>
        <v>#N/A</v>
      </c>
      <c r="P509" s="117" t="e">
        <f>SUM(G509:O509)</f>
        <v>#N/A</v>
      </c>
      <c r="Q509" s="116" t="e">
        <f t="shared" ref="Q509:Y509" si="274">IF($Q504&lt;=18,IF(Q508&lt;=$Q504,1,0),IF($Q504&lt;=36,IF(Q508&lt;=($Q504-18),2,1),IF($Q504&lt;=54,IF(Q508&lt;=($Q504-36),3,2),IF($Q504&gt;54,IF(Q508&lt;=($Q504-54),4,3)))))</f>
        <v>#N/A</v>
      </c>
      <c r="R509" s="116" t="e">
        <f t="shared" si="274"/>
        <v>#N/A</v>
      </c>
      <c r="S509" s="116" t="e">
        <f t="shared" si="274"/>
        <v>#N/A</v>
      </c>
      <c r="T509" s="116" t="e">
        <f t="shared" si="274"/>
        <v>#N/A</v>
      </c>
      <c r="U509" s="116" t="e">
        <f t="shared" si="274"/>
        <v>#N/A</v>
      </c>
      <c r="V509" s="116" t="e">
        <f t="shared" si="274"/>
        <v>#N/A</v>
      </c>
      <c r="W509" s="116" t="e">
        <f t="shared" si="274"/>
        <v>#N/A</v>
      </c>
      <c r="X509" s="116" t="e">
        <f t="shared" si="274"/>
        <v>#N/A</v>
      </c>
      <c r="Y509" s="116" t="e">
        <f t="shared" si="274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5">G29</f>
        <v>10</v>
      </c>
      <c r="H510" s="121">
        <f t="shared" si="275"/>
        <v>10</v>
      </c>
      <c r="I510" s="121">
        <f t="shared" si="275"/>
        <v>10</v>
      </c>
      <c r="J510" s="121">
        <f t="shared" si="275"/>
        <v>10</v>
      </c>
      <c r="K510" s="121">
        <f t="shared" si="275"/>
        <v>10</v>
      </c>
      <c r="L510" s="121">
        <f t="shared" si="275"/>
        <v>10</v>
      </c>
      <c r="M510" s="121">
        <f t="shared" si="275"/>
        <v>10</v>
      </c>
      <c r="N510" s="121">
        <f t="shared" si="275"/>
        <v>10</v>
      </c>
      <c r="O510" s="121">
        <f t="shared" si="275"/>
        <v>10</v>
      </c>
      <c r="P510" s="122">
        <f>SUM(G510:O510)</f>
        <v>90</v>
      </c>
      <c r="Q510" s="123">
        <f t="shared" ref="Q510:Y510" si="276">Q29</f>
        <v>10</v>
      </c>
      <c r="R510" s="121">
        <f t="shared" si="276"/>
        <v>10</v>
      </c>
      <c r="S510" s="121">
        <f t="shared" si="276"/>
        <v>10</v>
      </c>
      <c r="T510" s="121">
        <f t="shared" si="276"/>
        <v>10</v>
      </c>
      <c r="U510" s="121">
        <f t="shared" si="276"/>
        <v>10</v>
      </c>
      <c r="V510" s="121">
        <f t="shared" si="276"/>
        <v>10</v>
      </c>
      <c r="W510" s="121">
        <f t="shared" si="276"/>
        <v>10</v>
      </c>
      <c r="X510" s="121">
        <f t="shared" si="276"/>
        <v>10</v>
      </c>
      <c r="Y510" s="124">
        <f t="shared" si="276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7">IF(H510-H507=-1,3+H509)+IF(H510-H507=0,2+H509)+IF(H510-H507=1,1+H509)+IF(H510-H507=2,H509)+IF(H510-H507=3,IF(H509-1&gt;0,H509-1,0))+IF(H510-H507=4,IF(H509-2&gt;0,H509-2,0))</f>
        <v>0</v>
      </c>
      <c r="I511" s="127">
        <f t="shared" si="277"/>
        <v>0</v>
      </c>
      <c r="J511" s="127">
        <f t="shared" si="277"/>
        <v>0</v>
      </c>
      <c r="K511" s="127">
        <f t="shared" si="277"/>
        <v>0</v>
      </c>
      <c r="L511" s="127">
        <f t="shared" si="277"/>
        <v>0</v>
      </c>
      <c r="M511" s="127">
        <f t="shared" si="277"/>
        <v>0</v>
      </c>
      <c r="N511" s="127">
        <f t="shared" si="277"/>
        <v>0</v>
      </c>
      <c r="O511" s="128">
        <f t="shared" si="277"/>
        <v>0</v>
      </c>
      <c r="P511" s="129">
        <f>SUM(G511:O511)</f>
        <v>0</v>
      </c>
      <c r="Q511" s="130">
        <f t="shared" ref="Q511:Y511" si="278">IF(Q510-Q507=-1,3+Q509)+IF(Q510-Q507=0,2+Q509)+IF(Q510-Q507=1,1+Q509)+IF(Q510-Q507=2,Q509)+IF(Q510-Q507=3,IF(Q509-1&gt;0,Q509-1,0))+IF(Q510-Q507=4,IF(Q509-2&gt;0,Q509-2,0))</f>
        <v>0</v>
      </c>
      <c r="R511" s="131">
        <f t="shared" si="278"/>
        <v>0</v>
      </c>
      <c r="S511" s="131">
        <f t="shared" si="278"/>
        <v>0</v>
      </c>
      <c r="T511" s="131">
        <f t="shared" si="278"/>
        <v>0</v>
      </c>
      <c r="U511" s="131">
        <f t="shared" si="278"/>
        <v>0</v>
      </c>
      <c r="V511" s="131">
        <f t="shared" si="278"/>
        <v>0</v>
      </c>
      <c r="W511" s="131">
        <f t="shared" si="278"/>
        <v>0</v>
      </c>
      <c r="X511" s="131">
        <f t="shared" si="278"/>
        <v>0</v>
      </c>
      <c r="Y511" s="128">
        <f t="shared" si="278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9">IF(G510-G507=-2,4)+IF(G510-G507=-1,3)+IF(G510-G507=0,2)+IF(G510-G507=1,1)+IF(G510-G507&gt;2,0)</f>
        <v>0</v>
      </c>
      <c r="H512" s="134">
        <f t="shared" si="279"/>
        <v>0</v>
      </c>
      <c r="I512" s="134">
        <f t="shared" si="279"/>
        <v>0</v>
      </c>
      <c r="J512" s="134">
        <f t="shared" si="279"/>
        <v>0</v>
      </c>
      <c r="K512" s="134">
        <f t="shared" si="279"/>
        <v>0</v>
      </c>
      <c r="L512" s="134">
        <f t="shared" si="279"/>
        <v>0</v>
      </c>
      <c r="M512" s="134">
        <f t="shared" si="279"/>
        <v>0</v>
      </c>
      <c r="N512" s="134">
        <f t="shared" si="279"/>
        <v>0</v>
      </c>
      <c r="O512" s="135">
        <f t="shared" si="279"/>
        <v>0</v>
      </c>
      <c r="P512" s="136">
        <f>SUM(G512:O512)</f>
        <v>0</v>
      </c>
      <c r="Q512" s="135">
        <f t="shared" ref="Q512:Y512" si="280">IF(Q510-Q507=-2,4)+IF(Q510-Q507=-1,3)+IF(Q510-Q507=0,2)+IF(Q510-Q507=1,1)+IF(Q510-Q507&gt;2,0)</f>
        <v>0</v>
      </c>
      <c r="R512" s="135">
        <f t="shared" si="280"/>
        <v>0</v>
      </c>
      <c r="S512" s="135">
        <f t="shared" si="280"/>
        <v>0</v>
      </c>
      <c r="T512" s="135">
        <f t="shared" si="280"/>
        <v>0</v>
      </c>
      <c r="U512" s="135">
        <f t="shared" si="280"/>
        <v>0</v>
      </c>
      <c r="V512" s="135">
        <f t="shared" si="280"/>
        <v>0</v>
      </c>
      <c r="W512" s="135">
        <f t="shared" si="280"/>
        <v>0</v>
      </c>
      <c r="X512" s="135">
        <f t="shared" si="280"/>
        <v>0</v>
      </c>
      <c r="Y512" s="135">
        <f t="shared" si="280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1">H510-H507</f>
        <v>6</v>
      </c>
      <c r="I513" s="24">
        <f t="shared" si="281"/>
        <v>5</v>
      </c>
      <c r="J513" s="24">
        <f t="shared" si="281"/>
        <v>7</v>
      </c>
      <c r="K513" s="24">
        <f t="shared" si="281"/>
        <v>6</v>
      </c>
      <c r="L513" s="24">
        <f t="shared" si="281"/>
        <v>6</v>
      </c>
      <c r="M513" s="24">
        <f t="shared" si="281"/>
        <v>6</v>
      </c>
      <c r="N513" s="24">
        <f t="shared" si="281"/>
        <v>7</v>
      </c>
      <c r="O513" s="15">
        <f t="shared" si="281"/>
        <v>6</v>
      </c>
      <c r="P513" s="15"/>
      <c r="Q513" s="15">
        <f t="shared" ref="Q513:Y513" si="282">Q510-Q507</f>
        <v>5</v>
      </c>
      <c r="R513" s="15">
        <f t="shared" si="282"/>
        <v>6</v>
      </c>
      <c r="S513" s="15">
        <f t="shared" si="282"/>
        <v>5</v>
      </c>
      <c r="T513" s="15">
        <f t="shared" si="282"/>
        <v>5</v>
      </c>
      <c r="U513" s="15">
        <f t="shared" si="282"/>
        <v>7</v>
      </c>
      <c r="V513" s="15">
        <f t="shared" si="282"/>
        <v>6</v>
      </c>
      <c r="W513" s="15">
        <f t="shared" si="282"/>
        <v>6</v>
      </c>
      <c r="X513" s="15">
        <f t="shared" si="282"/>
        <v>7</v>
      </c>
      <c r="Y513" s="15">
        <f t="shared" si="282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45054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3">H$9</f>
        <v>4</v>
      </c>
      <c r="I530" s="103">
        <f t="shared" si="283"/>
        <v>5</v>
      </c>
      <c r="J530" s="103">
        <f t="shared" si="283"/>
        <v>3</v>
      </c>
      <c r="K530" s="103">
        <f t="shared" si="283"/>
        <v>4</v>
      </c>
      <c r="L530" s="103">
        <f t="shared" si="283"/>
        <v>4</v>
      </c>
      <c r="M530" s="103">
        <f t="shared" si="283"/>
        <v>4</v>
      </c>
      <c r="N530" s="103">
        <f t="shared" si="283"/>
        <v>3</v>
      </c>
      <c r="O530" s="103">
        <f t="shared" si="283"/>
        <v>4</v>
      </c>
      <c r="P530" s="104">
        <f>SUM(G530:O530)</f>
        <v>35</v>
      </c>
      <c r="Q530" s="103">
        <f t="shared" ref="Q530:Y530" si="284">Q$9</f>
        <v>5</v>
      </c>
      <c r="R530" s="105">
        <f t="shared" si="284"/>
        <v>4</v>
      </c>
      <c r="S530" s="105">
        <f t="shared" si="284"/>
        <v>5</v>
      </c>
      <c r="T530" s="105">
        <f t="shared" si="284"/>
        <v>5</v>
      </c>
      <c r="U530" s="105">
        <f t="shared" si="284"/>
        <v>3</v>
      </c>
      <c r="V530" s="105">
        <f t="shared" si="284"/>
        <v>4</v>
      </c>
      <c r="W530" s="105">
        <f t="shared" si="284"/>
        <v>4</v>
      </c>
      <c r="X530" s="105">
        <f t="shared" si="284"/>
        <v>3</v>
      </c>
      <c r="Y530" s="106">
        <f t="shared" si="284"/>
        <v>4</v>
      </c>
      <c r="Z530" s="104">
        <f>SUM(Q530:Y530)</f>
        <v>37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3</v>
      </c>
      <c r="H531" s="108">
        <f t="shared" ref="H531:O531" si="285">H$10</f>
        <v>7</v>
      </c>
      <c r="I531" s="108">
        <f t="shared" si="285"/>
        <v>17</v>
      </c>
      <c r="J531" s="108">
        <f t="shared" si="285"/>
        <v>13</v>
      </c>
      <c r="K531" s="108">
        <f t="shared" si="285"/>
        <v>1</v>
      </c>
      <c r="L531" s="108">
        <f t="shared" si="285"/>
        <v>11</v>
      </c>
      <c r="M531" s="108">
        <f t="shared" si="285"/>
        <v>9</v>
      </c>
      <c r="N531" s="108">
        <f t="shared" si="285"/>
        <v>15</v>
      </c>
      <c r="O531" s="109">
        <f t="shared" si="285"/>
        <v>5</v>
      </c>
      <c r="P531" s="110"/>
      <c r="Q531" s="111">
        <f t="shared" ref="Q531:Y531" si="286">Q$10</f>
        <v>6</v>
      </c>
      <c r="R531" s="112">
        <f t="shared" si="286"/>
        <v>18</v>
      </c>
      <c r="S531" s="112">
        <f t="shared" si="286"/>
        <v>4</v>
      </c>
      <c r="T531" s="112">
        <f t="shared" si="286"/>
        <v>8</v>
      </c>
      <c r="U531" s="112">
        <f t="shared" si="286"/>
        <v>14</v>
      </c>
      <c r="V531" s="112">
        <f t="shared" si="286"/>
        <v>2</v>
      </c>
      <c r="W531" s="112">
        <f t="shared" si="286"/>
        <v>10</v>
      </c>
      <c r="X531" s="112">
        <f t="shared" si="286"/>
        <v>12</v>
      </c>
      <c r="Y531" s="109">
        <f t="shared" si="286"/>
        <v>16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7">IF($Q527&lt;=18,IF(H531&lt;=$Q527,1,0),IF($Q527&lt;=36,IF(H531&lt;=($Q527-18),2,1),IF($Q527&lt;=54,IF(H531&lt;=($Q527-36),3,2),IF($Q527&gt;54,IF(H531&lt;=($Q527-54),4,3)))))</f>
        <v>#N/A</v>
      </c>
      <c r="I532" s="115" t="e">
        <f t="shared" si="287"/>
        <v>#N/A</v>
      </c>
      <c r="J532" s="115" t="e">
        <f t="shared" si="287"/>
        <v>#N/A</v>
      </c>
      <c r="K532" s="115" t="e">
        <f t="shared" si="287"/>
        <v>#N/A</v>
      </c>
      <c r="L532" s="115" t="e">
        <f t="shared" si="287"/>
        <v>#N/A</v>
      </c>
      <c r="M532" s="115" t="e">
        <f t="shared" si="287"/>
        <v>#N/A</v>
      </c>
      <c r="N532" s="115" t="e">
        <f t="shared" si="287"/>
        <v>#N/A</v>
      </c>
      <c r="O532" s="116" t="e">
        <f t="shared" si="287"/>
        <v>#N/A</v>
      </c>
      <c r="P532" s="117" t="e">
        <f>SUM(G532:O532)</f>
        <v>#N/A</v>
      </c>
      <c r="Q532" s="116" t="e">
        <f t="shared" ref="Q532:Y532" si="288">IF($Q527&lt;=18,IF(Q531&lt;=$Q527,1,0),IF($Q527&lt;=36,IF(Q531&lt;=($Q527-18),2,1),IF($Q527&lt;=54,IF(Q531&lt;=($Q527-36),3,2),IF($Q527&gt;54,IF(Q531&lt;=($Q527-54),4,3)))))</f>
        <v>#N/A</v>
      </c>
      <c r="R532" s="116" t="e">
        <f t="shared" si="288"/>
        <v>#N/A</v>
      </c>
      <c r="S532" s="116" t="e">
        <f t="shared" si="288"/>
        <v>#N/A</v>
      </c>
      <c r="T532" s="116" t="e">
        <f t="shared" si="288"/>
        <v>#N/A</v>
      </c>
      <c r="U532" s="116" t="e">
        <f t="shared" si="288"/>
        <v>#N/A</v>
      </c>
      <c r="V532" s="116" t="e">
        <f t="shared" si="288"/>
        <v>#N/A</v>
      </c>
      <c r="W532" s="116" t="e">
        <f t="shared" si="288"/>
        <v>#N/A</v>
      </c>
      <c r="X532" s="116" t="e">
        <f t="shared" si="288"/>
        <v>#N/A</v>
      </c>
      <c r="Y532" s="116" t="e">
        <f t="shared" si="288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9">G30</f>
        <v>10</v>
      </c>
      <c r="H533" s="121">
        <f t="shared" si="289"/>
        <v>10</v>
      </c>
      <c r="I533" s="121">
        <f t="shared" si="289"/>
        <v>10</v>
      </c>
      <c r="J533" s="121">
        <f t="shared" si="289"/>
        <v>10</v>
      </c>
      <c r="K533" s="121">
        <f t="shared" si="289"/>
        <v>10</v>
      </c>
      <c r="L533" s="121">
        <f t="shared" si="289"/>
        <v>10</v>
      </c>
      <c r="M533" s="121">
        <f t="shared" si="289"/>
        <v>10</v>
      </c>
      <c r="N533" s="121">
        <f t="shared" si="289"/>
        <v>10</v>
      </c>
      <c r="O533" s="121">
        <f t="shared" si="289"/>
        <v>10</v>
      </c>
      <c r="P533" s="122">
        <f>SUM(G533:O533)</f>
        <v>90</v>
      </c>
      <c r="Q533" s="123">
        <f t="shared" ref="Q533:Y533" si="290">Q30</f>
        <v>10</v>
      </c>
      <c r="R533" s="121">
        <f t="shared" si="290"/>
        <v>10</v>
      </c>
      <c r="S533" s="121">
        <f t="shared" si="290"/>
        <v>10</v>
      </c>
      <c r="T533" s="121">
        <f t="shared" si="290"/>
        <v>10</v>
      </c>
      <c r="U533" s="121">
        <f t="shared" si="290"/>
        <v>10</v>
      </c>
      <c r="V533" s="121">
        <f t="shared" si="290"/>
        <v>10</v>
      </c>
      <c r="W533" s="121">
        <f t="shared" si="290"/>
        <v>10</v>
      </c>
      <c r="X533" s="121">
        <f t="shared" si="290"/>
        <v>10</v>
      </c>
      <c r="Y533" s="124">
        <f t="shared" si="290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1">IF(H533-H530=-1,3+H532)+IF(H533-H530=0,2+H532)+IF(H533-H530=1,1+H532)+IF(H533-H530=2,H532)+IF(H533-H530=3,IF(H532-1&gt;0,H532-1,0))+IF(H533-H530=4,IF(H532-2&gt;0,H532-2,0))</f>
        <v>0</v>
      </c>
      <c r="I534" s="127">
        <f t="shared" si="291"/>
        <v>0</v>
      </c>
      <c r="J534" s="127">
        <f t="shared" si="291"/>
        <v>0</v>
      </c>
      <c r="K534" s="127">
        <f t="shared" si="291"/>
        <v>0</v>
      </c>
      <c r="L534" s="127">
        <f t="shared" si="291"/>
        <v>0</v>
      </c>
      <c r="M534" s="127">
        <f t="shared" si="291"/>
        <v>0</v>
      </c>
      <c r="N534" s="127">
        <f t="shared" si="291"/>
        <v>0</v>
      </c>
      <c r="O534" s="128">
        <f t="shared" si="291"/>
        <v>0</v>
      </c>
      <c r="P534" s="129">
        <f>SUM(G534:O534)</f>
        <v>0</v>
      </c>
      <c r="Q534" s="130">
        <f t="shared" ref="Q534:Y534" si="292">IF(Q533-Q530=-1,3+Q532)+IF(Q533-Q530=0,2+Q532)+IF(Q533-Q530=1,1+Q532)+IF(Q533-Q530=2,Q532)+IF(Q533-Q530=3,IF(Q532-1&gt;0,Q532-1,0))+IF(Q533-Q530=4,IF(Q532-2&gt;0,Q532-2,0))</f>
        <v>0</v>
      </c>
      <c r="R534" s="131">
        <f t="shared" si="292"/>
        <v>0</v>
      </c>
      <c r="S534" s="131">
        <f t="shared" si="292"/>
        <v>0</v>
      </c>
      <c r="T534" s="131">
        <f t="shared" si="292"/>
        <v>0</v>
      </c>
      <c r="U534" s="131">
        <f t="shared" si="292"/>
        <v>0</v>
      </c>
      <c r="V534" s="131">
        <f t="shared" si="292"/>
        <v>0</v>
      </c>
      <c r="W534" s="131">
        <f t="shared" si="292"/>
        <v>0</v>
      </c>
      <c r="X534" s="131">
        <f t="shared" si="292"/>
        <v>0</v>
      </c>
      <c r="Y534" s="128">
        <f t="shared" si="292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3">IF(G533-G530=-2,4)+IF(G533-G530=-1,3)+IF(G533-G530=0,2)+IF(G533-G530=1,1)+IF(G533-G530&gt;2,0)</f>
        <v>0</v>
      </c>
      <c r="H535" s="134">
        <f t="shared" si="293"/>
        <v>0</v>
      </c>
      <c r="I535" s="134">
        <f t="shared" si="293"/>
        <v>0</v>
      </c>
      <c r="J535" s="134">
        <f t="shared" si="293"/>
        <v>0</v>
      </c>
      <c r="K535" s="134">
        <f t="shared" si="293"/>
        <v>0</v>
      </c>
      <c r="L535" s="134">
        <f t="shared" si="293"/>
        <v>0</v>
      </c>
      <c r="M535" s="134">
        <f t="shared" si="293"/>
        <v>0</v>
      </c>
      <c r="N535" s="134">
        <f t="shared" si="293"/>
        <v>0</v>
      </c>
      <c r="O535" s="135">
        <f t="shared" si="293"/>
        <v>0</v>
      </c>
      <c r="P535" s="136">
        <f>SUM(G535:O535)</f>
        <v>0</v>
      </c>
      <c r="Q535" s="135">
        <f t="shared" ref="Q535:Y535" si="294">IF(Q533-Q530=-2,4)+IF(Q533-Q530=-1,3)+IF(Q533-Q530=0,2)+IF(Q533-Q530=1,1)+IF(Q533-Q530&gt;2,0)</f>
        <v>0</v>
      </c>
      <c r="R535" s="135">
        <f t="shared" si="294"/>
        <v>0</v>
      </c>
      <c r="S535" s="135">
        <f t="shared" si="294"/>
        <v>0</v>
      </c>
      <c r="T535" s="135">
        <f t="shared" si="294"/>
        <v>0</v>
      </c>
      <c r="U535" s="135">
        <f t="shared" si="294"/>
        <v>0</v>
      </c>
      <c r="V535" s="135">
        <f t="shared" si="294"/>
        <v>0</v>
      </c>
      <c r="W535" s="135">
        <f t="shared" si="294"/>
        <v>0</v>
      </c>
      <c r="X535" s="135">
        <f t="shared" si="294"/>
        <v>0</v>
      </c>
      <c r="Y535" s="135">
        <f t="shared" si="294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5">H533-H530</f>
        <v>6</v>
      </c>
      <c r="I536" s="24">
        <f t="shared" si="295"/>
        <v>5</v>
      </c>
      <c r="J536" s="24">
        <f t="shared" si="295"/>
        <v>7</v>
      </c>
      <c r="K536" s="24">
        <f t="shared" si="295"/>
        <v>6</v>
      </c>
      <c r="L536" s="24">
        <f t="shared" si="295"/>
        <v>6</v>
      </c>
      <c r="M536" s="24">
        <f t="shared" si="295"/>
        <v>6</v>
      </c>
      <c r="N536" s="24">
        <f t="shared" si="295"/>
        <v>7</v>
      </c>
      <c r="O536" s="15">
        <f t="shared" si="295"/>
        <v>6</v>
      </c>
      <c r="P536" s="15"/>
      <c r="Q536" s="15">
        <f t="shared" ref="Q536:Y536" si="296">Q533-Q530</f>
        <v>5</v>
      </c>
      <c r="R536" s="15">
        <f t="shared" si="296"/>
        <v>6</v>
      </c>
      <c r="S536" s="15">
        <f t="shared" si="296"/>
        <v>5</v>
      </c>
      <c r="T536" s="15">
        <f t="shared" si="296"/>
        <v>5</v>
      </c>
      <c r="U536" s="15">
        <f t="shared" si="296"/>
        <v>7</v>
      </c>
      <c r="V536" s="15">
        <f t="shared" si="296"/>
        <v>6</v>
      </c>
      <c r="W536" s="15">
        <f t="shared" si="296"/>
        <v>6</v>
      </c>
      <c r="X536" s="15">
        <f t="shared" si="296"/>
        <v>7</v>
      </c>
      <c r="Y536" s="15">
        <f t="shared" si="296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45054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7">H$9</f>
        <v>4</v>
      </c>
      <c r="I553" s="103">
        <f t="shared" si="297"/>
        <v>5</v>
      </c>
      <c r="J553" s="103">
        <f t="shared" si="297"/>
        <v>3</v>
      </c>
      <c r="K553" s="103">
        <f t="shared" si="297"/>
        <v>4</v>
      </c>
      <c r="L553" s="103">
        <f t="shared" si="297"/>
        <v>4</v>
      </c>
      <c r="M553" s="103">
        <f t="shared" si="297"/>
        <v>4</v>
      </c>
      <c r="N553" s="103">
        <f t="shared" si="297"/>
        <v>3</v>
      </c>
      <c r="O553" s="103">
        <f t="shared" si="297"/>
        <v>4</v>
      </c>
      <c r="P553" s="104">
        <f>SUM(G553:O553)</f>
        <v>35</v>
      </c>
      <c r="Q553" s="103">
        <f t="shared" ref="Q553:Y553" si="298">Q$9</f>
        <v>5</v>
      </c>
      <c r="R553" s="105">
        <f t="shared" si="298"/>
        <v>4</v>
      </c>
      <c r="S553" s="105">
        <f t="shared" si="298"/>
        <v>5</v>
      </c>
      <c r="T553" s="105">
        <f t="shared" si="298"/>
        <v>5</v>
      </c>
      <c r="U553" s="105">
        <f t="shared" si="298"/>
        <v>3</v>
      </c>
      <c r="V553" s="105">
        <f t="shared" si="298"/>
        <v>4</v>
      </c>
      <c r="W553" s="105">
        <f t="shared" si="298"/>
        <v>4</v>
      </c>
      <c r="X553" s="105">
        <f t="shared" si="298"/>
        <v>3</v>
      </c>
      <c r="Y553" s="106">
        <f t="shared" si="298"/>
        <v>4</v>
      </c>
      <c r="Z553" s="104">
        <f>SUM(Q553:Y553)</f>
        <v>37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3</v>
      </c>
      <c r="H554" s="108">
        <f t="shared" ref="H554:O554" si="299">H$10</f>
        <v>7</v>
      </c>
      <c r="I554" s="108">
        <f t="shared" si="299"/>
        <v>17</v>
      </c>
      <c r="J554" s="108">
        <f t="shared" si="299"/>
        <v>13</v>
      </c>
      <c r="K554" s="108">
        <f t="shared" si="299"/>
        <v>1</v>
      </c>
      <c r="L554" s="108">
        <f t="shared" si="299"/>
        <v>11</v>
      </c>
      <c r="M554" s="108">
        <f t="shared" si="299"/>
        <v>9</v>
      </c>
      <c r="N554" s="108">
        <f t="shared" si="299"/>
        <v>15</v>
      </c>
      <c r="O554" s="109">
        <f t="shared" si="299"/>
        <v>5</v>
      </c>
      <c r="P554" s="110"/>
      <c r="Q554" s="111">
        <f t="shared" ref="Q554:Y554" si="300">Q$10</f>
        <v>6</v>
      </c>
      <c r="R554" s="112">
        <f t="shared" si="300"/>
        <v>18</v>
      </c>
      <c r="S554" s="112">
        <f t="shared" si="300"/>
        <v>4</v>
      </c>
      <c r="T554" s="112">
        <f t="shared" si="300"/>
        <v>8</v>
      </c>
      <c r="U554" s="112">
        <f t="shared" si="300"/>
        <v>14</v>
      </c>
      <c r="V554" s="112">
        <f t="shared" si="300"/>
        <v>2</v>
      </c>
      <c r="W554" s="112">
        <f t="shared" si="300"/>
        <v>10</v>
      </c>
      <c r="X554" s="112">
        <f t="shared" si="300"/>
        <v>12</v>
      </c>
      <c r="Y554" s="109">
        <f t="shared" si="300"/>
        <v>16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1">IF($Q550&lt;=18,IF(H554&lt;=$Q550,1,0),IF($Q550&lt;=36,IF(H554&lt;=($Q550-18),2,1),IF($Q550&lt;=54,IF(H554&lt;=($Q550-36),3,2),IF($Q550&gt;54,IF(H554&lt;=($Q550-54),4,3)))))</f>
        <v>#N/A</v>
      </c>
      <c r="I555" s="115" t="e">
        <f t="shared" si="301"/>
        <v>#N/A</v>
      </c>
      <c r="J555" s="115" t="e">
        <f t="shared" si="301"/>
        <v>#N/A</v>
      </c>
      <c r="K555" s="115" t="e">
        <f t="shared" si="301"/>
        <v>#N/A</v>
      </c>
      <c r="L555" s="115" t="e">
        <f t="shared" si="301"/>
        <v>#N/A</v>
      </c>
      <c r="M555" s="115" t="e">
        <f t="shared" si="301"/>
        <v>#N/A</v>
      </c>
      <c r="N555" s="115" t="e">
        <f t="shared" si="301"/>
        <v>#N/A</v>
      </c>
      <c r="O555" s="116" t="e">
        <f t="shared" si="301"/>
        <v>#N/A</v>
      </c>
      <c r="P555" s="117" t="e">
        <f>SUM(G555:O555)</f>
        <v>#N/A</v>
      </c>
      <c r="Q555" s="116" t="e">
        <f t="shared" ref="Q555:Y555" si="302">IF($Q550&lt;=18,IF(Q554&lt;=$Q550,1,0),IF($Q550&lt;=36,IF(Q554&lt;=($Q550-18),2,1),IF($Q550&lt;=54,IF(Q554&lt;=($Q550-36),3,2),IF($Q550&gt;54,IF(Q554&lt;=($Q550-54),4,3)))))</f>
        <v>#N/A</v>
      </c>
      <c r="R555" s="116" t="e">
        <f t="shared" si="302"/>
        <v>#N/A</v>
      </c>
      <c r="S555" s="116" t="e">
        <f t="shared" si="302"/>
        <v>#N/A</v>
      </c>
      <c r="T555" s="116" t="e">
        <f t="shared" si="302"/>
        <v>#N/A</v>
      </c>
      <c r="U555" s="116" t="e">
        <f t="shared" si="302"/>
        <v>#N/A</v>
      </c>
      <c r="V555" s="116" t="e">
        <f t="shared" si="302"/>
        <v>#N/A</v>
      </c>
      <c r="W555" s="116" t="e">
        <f t="shared" si="302"/>
        <v>#N/A</v>
      </c>
      <c r="X555" s="116" t="e">
        <f t="shared" si="302"/>
        <v>#N/A</v>
      </c>
      <c r="Y555" s="116" t="e">
        <f t="shared" si="302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3">G31</f>
        <v>10</v>
      </c>
      <c r="H556" s="121">
        <f t="shared" si="303"/>
        <v>10</v>
      </c>
      <c r="I556" s="121">
        <f t="shared" si="303"/>
        <v>10</v>
      </c>
      <c r="J556" s="121">
        <f t="shared" si="303"/>
        <v>10</v>
      </c>
      <c r="K556" s="121">
        <f t="shared" si="303"/>
        <v>10</v>
      </c>
      <c r="L556" s="121">
        <f t="shared" si="303"/>
        <v>10</v>
      </c>
      <c r="M556" s="121">
        <f t="shared" si="303"/>
        <v>10</v>
      </c>
      <c r="N556" s="121">
        <f t="shared" si="303"/>
        <v>10</v>
      </c>
      <c r="O556" s="121">
        <f t="shared" si="303"/>
        <v>10</v>
      </c>
      <c r="P556" s="122">
        <f>SUM(G556:O556)</f>
        <v>90</v>
      </c>
      <c r="Q556" s="123">
        <f t="shared" ref="Q556:Y556" si="304">Q31</f>
        <v>10</v>
      </c>
      <c r="R556" s="121">
        <f t="shared" si="304"/>
        <v>10</v>
      </c>
      <c r="S556" s="121">
        <f t="shared" si="304"/>
        <v>10</v>
      </c>
      <c r="T556" s="121">
        <f t="shared" si="304"/>
        <v>10</v>
      </c>
      <c r="U556" s="121">
        <f t="shared" si="304"/>
        <v>10</v>
      </c>
      <c r="V556" s="121">
        <f t="shared" si="304"/>
        <v>10</v>
      </c>
      <c r="W556" s="121">
        <f t="shared" si="304"/>
        <v>10</v>
      </c>
      <c r="X556" s="121">
        <f t="shared" si="304"/>
        <v>10</v>
      </c>
      <c r="Y556" s="124">
        <f t="shared" si="304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5">IF(H556-H553=-1,3+H555)+IF(H556-H553=0,2+H555)+IF(H556-H553=1,1+H555)+IF(H556-H553=2,H555)+IF(H556-H553=3,IF(H555-1&gt;0,H555-1,0))+IF(H556-H553=4,IF(H555-2&gt;0,H555-2,0))</f>
        <v>0</v>
      </c>
      <c r="I557" s="127">
        <f t="shared" si="305"/>
        <v>0</v>
      </c>
      <c r="J557" s="127">
        <f t="shared" si="305"/>
        <v>0</v>
      </c>
      <c r="K557" s="127">
        <f t="shared" si="305"/>
        <v>0</v>
      </c>
      <c r="L557" s="127">
        <f t="shared" si="305"/>
        <v>0</v>
      </c>
      <c r="M557" s="127">
        <f t="shared" si="305"/>
        <v>0</v>
      </c>
      <c r="N557" s="127">
        <f t="shared" si="305"/>
        <v>0</v>
      </c>
      <c r="O557" s="128">
        <f t="shared" si="305"/>
        <v>0</v>
      </c>
      <c r="P557" s="129">
        <f>SUM(G557:O557)</f>
        <v>0</v>
      </c>
      <c r="Q557" s="130">
        <f t="shared" ref="Q557:Y557" si="306">IF(Q556-Q553=-1,3+Q555)+IF(Q556-Q553=0,2+Q555)+IF(Q556-Q553=1,1+Q555)+IF(Q556-Q553=2,Q555)+IF(Q556-Q553=3,IF(Q555-1&gt;0,Q555-1,0))+IF(Q556-Q553=4,IF(Q555-2&gt;0,Q555-2,0))</f>
        <v>0</v>
      </c>
      <c r="R557" s="131">
        <f t="shared" si="306"/>
        <v>0</v>
      </c>
      <c r="S557" s="131">
        <f t="shared" si="306"/>
        <v>0</v>
      </c>
      <c r="T557" s="131">
        <f t="shared" si="306"/>
        <v>0</v>
      </c>
      <c r="U557" s="131">
        <f t="shared" si="306"/>
        <v>0</v>
      </c>
      <c r="V557" s="131">
        <f t="shared" si="306"/>
        <v>0</v>
      </c>
      <c r="W557" s="131">
        <f t="shared" si="306"/>
        <v>0</v>
      </c>
      <c r="X557" s="131">
        <f t="shared" si="306"/>
        <v>0</v>
      </c>
      <c r="Y557" s="128">
        <f t="shared" si="306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7">IF(G556-G553=-2,4)+IF(G556-G553=-1,3)+IF(G556-G553=0,2)+IF(G556-G553=1,1)+IF(G556-G553&gt;2,0)</f>
        <v>0</v>
      </c>
      <c r="H558" s="134">
        <f t="shared" si="307"/>
        <v>0</v>
      </c>
      <c r="I558" s="134">
        <f t="shared" si="307"/>
        <v>0</v>
      </c>
      <c r="J558" s="134">
        <f t="shared" si="307"/>
        <v>0</v>
      </c>
      <c r="K558" s="134">
        <f t="shared" si="307"/>
        <v>0</v>
      </c>
      <c r="L558" s="134">
        <f t="shared" si="307"/>
        <v>0</v>
      </c>
      <c r="M558" s="134">
        <f t="shared" si="307"/>
        <v>0</v>
      </c>
      <c r="N558" s="134">
        <f t="shared" si="307"/>
        <v>0</v>
      </c>
      <c r="O558" s="135">
        <f t="shared" si="307"/>
        <v>0</v>
      </c>
      <c r="P558" s="136">
        <f>SUM(G558:O558)</f>
        <v>0</v>
      </c>
      <c r="Q558" s="135">
        <f t="shared" ref="Q558:Y558" si="308">IF(Q556-Q553=-2,4)+IF(Q556-Q553=-1,3)+IF(Q556-Q553=0,2)+IF(Q556-Q553=1,1)+IF(Q556-Q553&gt;2,0)</f>
        <v>0</v>
      </c>
      <c r="R558" s="135">
        <f t="shared" si="308"/>
        <v>0</v>
      </c>
      <c r="S558" s="135">
        <f t="shared" si="308"/>
        <v>0</v>
      </c>
      <c r="T558" s="135">
        <f t="shared" si="308"/>
        <v>0</v>
      </c>
      <c r="U558" s="135">
        <f t="shared" si="308"/>
        <v>0</v>
      </c>
      <c r="V558" s="135">
        <f t="shared" si="308"/>
        <v>0</v>
      </c>
      <c r="W558" s="135">
        <f t="shared" si="308"/>
        <v>0</v>
      </c>
      <c r="X558" s="135">
        <f t="shared" si="308"/>
        <v>0</v>
      </c>
      <c r="Y558" s="135">
        <f t="shared" si="308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9">H556-H553</f>
        <v>6</v>
      </c>
      <c r="I559" s="24">
        <f t="shared" si="309"/>
        <v>5</v>
      </c>
      <c r="J559" s="24">
        <f t="shared" si="309"/>
        <v>7</v>
      </c>
      <c r="K559" s="24">
        <f t="shared" si="309"/>
        <v>6</v>
      </c>
      <c r="L559" s="24">
        <f t="shared" si="309"/>
        <v>6</v>
      </c>
      <c r="M559" s="24">
        <f t="shared" si="309"/>
        <v>6</v>
      </c>
      <c r="N559" s="24">
        <f t="shared" si="309"/>
        <v>7</v>
      </c>
      <c r="O559" s="15">
        <f t="shared" si="309"/>
        <v>6</v>
      </c>
      <c r="P559" s="15"/>
      <c r="Q559" s="15">
        <f t="shared" ref="Q559:Y559" si="310">Q556-Q553</f>
        <v>5</v>
      </c>
      <c r="R559" s="15">
        <f t="shared" si="310"/>
        <v>6</v>
      </c>
      <c r="S559" s="15">
        <f t="shared" si="310"/>
        <v>5</v>
      </c>
      <c r="T559" s="15">
        <f t="shared" si="310"/>
        <v>5</v>
      </c>
      <c r="U559" s="15">
        <f t="shared" si="310"/>
        <v>7</v>
      </c>
      <c r="V559" s="15">
        <f t="shared" si="310"/>
        <v>6</v>
      </c>
      <c r="W559" s="15">
        <f t="shared" si="310"/>
        <v>6</v>
      </c>
      <c r="X559" s="15">
        <f t="shared" si="310"/>
        <v>7</v>
      </c>
      <c r="Y559" s="15">
        <f t="shared" si="310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45054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1">H$9</f>
        <v>4</v>
      </c>
      <c r="I576" s="103">
        <f t="shared" si="311"/>
        <v>5</v>
      </c>
      <c r="J576" s="103">
        <f t="shared" si="311"/>
        <v>3</v>
      </c>
      <c r="K576" s="103">
        <f t="shared" si="311"/>
        <v>4</v>
      </c>
      <c r="L576" s="103">
        <f t="shared" si="311"/>
        <v>4</v>
      </c>
      <c r="M576" s="103">
        <f t="shared" si="311"/>
        <v>4</v>
      </c>
      <c r="N576" s="103">
        <f t="shared" si="311"/>
        <v>3</v>
      </c>
      <c r="O576" s="103">
        <f t="shared" si="311"/>
        <v>4</v>
      </c>
      <c r="P576" s="104">
        <f>SUM(G576:O576)</f>
        <v>35</v>
      </c>
      <c r="Q576" s="103">
        <f t="shared" ref="Q576:Y576" si="312">Q$9</f>
        <v>5</v>
      </c>
      <c r="R576" s="105">
        <f t="shared" si="312"/>
        <v>4</v>
      </c>
      <c r="S576" s="105">
        <f t="shared" si="312"/>
        <v>5</v>
      </c>
      <c r="T576" s="105">
        <f t="shared" si="312"/>
        <v>5</v>
      </c>
      <c r="U576" s="105">
        <f t="shared" si="312"/>
        <v>3</v>
      </c>
      <c r="V576" s="105">
        <f t="shared" si="312"/>
        <v>4</v>
      </c>
      <c r="W576" s="105">
        <f t="shared" si="312"/>
        <v>4</v>
      </c>
      <c r="X576" s="105">
        <f t="shared" si="312"/>
        <v>3</v>
      </c>
      <c r="Y576" s="106">
        <f t="shared" si="312"/>
        <v>4</v>
      </c>
      <c r="Z576" s="104">
        <f>SUM(Q576:Y576)</f>
        <v>37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3</v>
      </c>
      <c r="H577" s="108">
        <f t="shared" ref="H577:O577" si="313">H$10</f>
        <v>7</v>
      </c>
      <c r="I577" s="108">
        <f t="shared" si="313"/>
        <v>17</v>
      </c>
      <c r="J577" s="108">
        <f t="shared" si="313"/>
        <v>13</v>
      </c>
      <c r="K577" s="108">
        <f t="shared" si="313"/>
        <v>1</v>
      </c>
      <c r="L577" s="108">
        <f t="shared" si="313"/>
        <v>11</v>
      </c>
      <c r="M577" s="108">
        <f t="shared" si="313"/>
        <v>9</v>
      </c>
      <c r="N577" s="108">
        <f t="shared" si="313"/>
        <v>15</v>
      </c>
      <c r="O577" s="109">
        <f t="shared" si="313"/>
        <v>5</v>
      </c>
      <c r="P577" s="110"/>
      <c r="Q577" s="111">
        <f t="shared" ref="Q577:Y577" si="314">Q$10</f>
        <v>6</v>
      </c>
      <c r="R577" s="112">
        <f t="shared" si="314"/>
        <v>18</v>
      </c>
      <c r="S577" s="112">
        <f t="shared" si="314"/>
        <v>4</v>
      </c>
      <c r="T577" s="112">
        <f t="shared" si="314"/>
        <v>8</v>
      </c>
      <c r="U577" s="112">
        <f t="shared" si="314"/>
        <v>14</v>
      </c>
      <c r="V577" s="112">
        <f t="shared" si="314"/>
        <v>2</v>
      </c>
      <c r="W577" s="112">
        <f t="shared" si="314"/>
        <v>10</v>
      </c>
      <c r="X577" s="112">
        <f t="shared" si="314"/>
        <v>12</v>
      </c>
      <c r="Y577" s="109">
        <f t="shared" si="314"/>
        <v>16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5">IF($Q573&lt;=18,IF(H577&lt;=$Q573,1,0),IF($Q573&lt;=36,IF(H577&lt;=($Q573-18),2,1),IF($Q573&lt;=54,IF(H577&lt;=($Q573-36),3,2),IF($Q573&gt;54,IF(H577&lt;=($Q573-54),4,3)))))</f>
        <v>#N/A</v>
      </c>
      <c r="I578" s="115" t="e">
        <f t="shared" si="315"/>
        <v>#N/A</v>
      </c>
      <c r="J578" s="115" t="e">
        <f t="shared" si="315"/>
        <v>#N/A</v>
      </c>
      <c r="K578" s="115" t="e">
        <f t="shared" si="315"/>
        <v>#N/A</v>
      </c>
      <c r="L578" s="115" t="e">
        <f t="shared" si="315"/>
        <v>#N/A</v>
      </c>
      <c r="M578" s="115" t="e">
        <f t="shared" si="315"/>
        <v>#N/A</v>
      </c>
      <c r="N578" s="115" t="e">
        <f t="shared" si="315"/>
        <v>#N/A</v>
      </c>
      <c r="O578" s="116" t="e">
        <f t="shared" si="315"/>
        <v>#N/A</v>
      </c>
      <c r="P578" s="117" t="e">
        <f>SUM(G578:O578)</f>
        <v>#N/A</v>
      </c>
      <c r="Q578" s="116" t="e">
        <f t="shared" ref="Q578:Y578" si="316">IF($Q573&lt;=18,IF(Q577&lt;=$Q573,1,0),IF($Q573&lt;=36,IF(Q577&lt;=($Q573-18),2,1),IF($Q573&lt;=54,IF(Q577&lt;=($Q573-36),3,2),IF($Q573&gt;54,IF(Q577&lt;=($Q573-54),4,3)))))</f>
        <v>#N/A</v>
      </c>
      <c r="R578" s="116" t="e">
        <f t="shared" si="316"/>
        <v>#N/A</v>
      </c>
      <c r="S578" s="116" t="e">
        <f t="shared" si="316"/>
        <v>#N/A</v>
      </c>
      <c r="T578" s="116" t="e">
        <f t="shared" si="316"/>
        <v>#N/A</v>
      </c>
      <c r="U578" s="116" t="e">
        <f t="shared" si="316"/>
        <v>#N/A</v>
      </c>
      <c r="V578" s="116" t="e">
        <f t="shared" si="316"/>
        <v>#N/A</v>
      </c>
      <c r="W578" s="116" t="e">
        <f t="shared" si="316"/>
        <v>#N/A</v>
      </c>
      <c r="X578" s="116" t="e">
        <f t="shared" si="316"/>
        <v>#N/A</v>
      </c>
      <c r="Y578" s="116" t="e">
        <f t="shared" si="316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7">G32</f>
        <v>10</v>
      </c>
      <c r="H579" s="121">
        <f t="shared" si="317"/>
        <v>10</v>
      </c>
      <c r="I579" s="121">
        <f t="shared" si="317"/>
        <v>10</v>
      </c>
      <c r="J579" s="121">
        <f t="shared" si="317"/>
        <v>10</v>
      </c>
      <c r="K579" s="121">
        <f t="shared" si="317"/>
        <v>10</v>
      </c>
      <c r="L579" s="121">
        <f t="shared" si="317"/>
        <v>10</v>
      </c>
      <c r="M579" s="121">
        <f t="shared" si="317"/>
        <v>10</v>
      </c>
      <c r="N579" s="121">
        <f t="shared" si="317"/>
        <v>10</v>
      </c>
      <c r="O579" s="121">
        <f t="shared" si="317"/>
        <v>10</v>
      </c>
      <c r="P579" s="122">
        <f>SUM(G579:O579)</f>
        <v>90</v>
      </c>
      <c r="Q579" s="123">
        <f t="shared" ref="Q579:Y579" si="318">Q32</f>
        <v>10</v>
      </c>
      <c r="R579" s="121">
        <f t="shared" si="318"/>
        <v>10</v>
      </c>
      <c r="S579" s="121">
        <f t="shared" si="318"/>
        <v>10</v>
      </c>
      <c r="T579" s="121">
        <f t="shared" si="318"/>
        <v>10</v>
      </c>
      <c r="U579" s="121">
        <f t="shared" si="318"/>
        <v>10</v>
      </c>
      <c r="V579" s="121">
        <f t="shared" si="318"/>
        <v>10</v>
      </c>
      <c r="W579" s="121">
        <f t="shared" si="318"/>
        <v>10</v>
      </c>
      <c r="X579" s="121">
        <f t="shared" si="318"/>
        <v>10</v>
      </c>
      <c r="Y579" s="124">
        <f t="shared" si="318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9">IF(H579-H576=-1,3+H578)+IF(H579-H576=0,2+H578)+IF(H579-H576=1,1+H578)+IF(H579-H576=2,H578)+IF(H579-H576=3,IF(H578-1&gt;0,H578-1,0))+IF(H579-H576=4,IF(H578-2&gt;0,H578-2,0))</f>
        <v>0</v>
      </c>
      <c r="I580" s="127">
        <f t="shared" si="319"/>
        <v>0</v>
      </c>
      <c r="J580" s="127">
        <f t="shared" si="319"/>
        <v>0</v>
      </c>
      <c r="K580" s="127">
        <f t="shared" si="319"/>
        <v>0</v>
      </c>
      <c r="L580" s="127">
        <f t="shared" si="319"/>
        <v>0</v>
      </c>
      <c r="M580" s="127">
        <f t="shared" si="319"/>
        <v>0</v>
      </c>
      <c r="N580" s="127">
        <f t="shared" si="319"/>
        <v>0</v>
      </c>
      <c r="O580" s="128">
        <f t="shared" si="319"/>
        <v>0</v>
      </c>
      <c r="P580" s="129">
        <f>SUM(G580:O580)</f>
        <v>0</v>
      </c>
      <c r="Q580" s="130">
        <f t="shared" ref="Q580:Y580" si="320">IF(Q579-Q576=-1,3+Q578)+IF(Q579-Q576=0,2+Q578)+IF(Q579-Q576=1,1+Q578)+IF(Q579-Q576=2,Q578)+IF(Q579-Q576=3,IF(Q578-1&gt;0,Q578-1,0))+IF(Q579-Q576=4,IF(Q578-2&gt;0,Q578-2,0))</f>
        <v>0</v>
      </c>
      <c r="R580" s="131">
        <f t="shared" si="320"/>
        <v>0</v>
      </c>
      <c r="S580" s="131">
        <f t="shared" si="320"/>
        <v>0</v>
      </c>
      <c r="T580" s="131">
        <f t="shared" si="320"/>
        <v>0</v>
      </c>
      <c r="U580" s="131">
        <f t="shared" si="320"/>
        <v>0</v>
      </c>
      <c r="V580" s="131">
        <f t="shared" si="320"/>
        <v>0</v>
      </c>
      <c r="W580" s="131">
        <f t="shared" si="320"/>
        <v>0</v>
      </c>
      <c r="X580" s="131">
        <f t="shared" si="320"/>
        <v>0</v>
      </c>
      <c r="Y580" s="128">
        <f t="shared" si="320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1">IF(G579-G576=-2,4)+IF(G579-G576=-1,3)+IF(G579-G576=0,2)+IF(G579-G576=1,1)+IF(G579-G576&gt;2,0)</f>
        <v>0</v>
      </c>
      <c r="H581" s="134">
        <f t="shared" si="321"/>
        <v>0</v>
      </c>
      <c r="I581" s="134">
        <f t="shared" si="321"/>
        <v>0</v>
      </c>
      <c r="J581" s="134">
        <f t="shared" si="321"/>
        <v>0</v>
      </c>
      <c r="K581" s="134">
        <f t="shared" si="321"/>
        <v>0</v>
      </c>
      <c r="L581" s="134">
        <f t="shared" si="321"/>
        <v>0</v>
      </c>
      <c r="M581" s="134">
        <f t="shared" si="321"/>
        <v>0</v>
      </c>
      <c r="N581" s="134">
        <f t="shared" si="321"/>
        <v>0</v>
      </c>
      <c r="O581" s="135">
        <f t="shared" si="321"/>
        <v>0</v>
      </c>
      <c r="P581" s="136">
        <f>SUM(G581:O581)</f>
        <v>0</v>
      </c>
      <c r="Q581" s="135">
        <f t="shared" ref="Q581:Y581" si="322">IF(Q579-Q576=-2,4)+IF(Q579-Q576=-1,3)+IF(Q579-Q576=0,2)+IF(Q579-Q576=1,1)+IF(Q579-Q576&gt;2,0)</f>
        <v>0</v>
      </c>
      <c r="R581" s="135">
        <f t="shared" si="322"/>
        <v>0</v>
      </c>
      <c r="S581" s="135">
        <f t="shared" si="322"/>
        <v>0</v>
      </c>
      <c r="T581" s="135">
        <f t="shared" si="322"/>
        <v>0</v>
      </c>
      <c r="U581" s="135">
        <f t="shared" si="322"/>
        <v>0</v>
      </c>
      <c r="V581" s="135">
        <f t="shared" si="322"/>
        <v>0</v>
      </c>
      <c r="W581" s="135">
        <f t="shared" si="322"/>
        <v>0</v>
      </c>
      <c r="X581" s="135">
        <f t="shared" si="322"/>
        <v>0</v>
      </c>
      <c r="Y581" s="135">
        <f t="shared" si="322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3">H579-H576</f>
        <v>6</v>
      </c>
      <c r="I582" s="24">
        <f t="shared" si="323"/>
        <v>5</v>
      </c>
      <c r="J582" s="24">
        <f t="shared" si="323"/>
        <v>7</v>
      </c>
      <c r="K582" s="24">
        <f t="shared" si="323"/>
        <v>6</v>
      </c>
      <c r="L582" s="24">
        <f t="shared" si="323"/>
        <v>6</v>
      </c>
      <c r="M582" s="24">
        <f t="shared" si="323"/>
        <v>6</v>
      </c>
      <c r="N582" s="24">
        <f t="shared" si="323"/>
        <v>7</v>
      </c>
      <c r="O582" s="15">
        <f t="shared" si="323"/>
        <v>6</v>
      </c>
      <c r="P582" s="15"/>
      <c r="Q582" s="15">
        <f t="shared" ref="Q582:Y582" si="324">Q579-Q576</f>
        <v>5</v>
      </c>
      <c r="R582" s="15">
        <f t="shared" si="324"/>
        <v>6</v>
      </c>
      <c r="S582" s="15">
        <f t="shared" si="324"/>
        <v>5</v>
      </c>
      <c r="T582" s="15">
        <f t="shared" si="324"/>
        <v>5</v>
      </c>
      <c r="U582" s="15">
        <f t="shared" si="324"/>
        <v>7</v>
      </c>
      <c r="V582" s="15">
        <f t="shared" si="324"/>
        <v>6</v>
      </c>
      <c r="W582" s="15">
        <f t="shared" si="324"/>
        <v>6</v>
      </c>
      <c r="X582" s="15">
        <f t="shared" si="324"/>
        <v>7</v>
      </c>
      <c r="Y582" s="15">
        <f t="shared" si="324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45054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5">H$9</f>
        <v>4</v>
      </c>
      <c r="I599" s="103">
        <f t="shared" si="325"/>
        <v>5</v>
      </c>
      <c r="J599" s="103">
        <f t="shared" si="325"/>
        <v>3</v>
      </c>
      <c r="K599" s="103">
        <f t="shared" si="325"/>
        <v>4</v>
      </c>
      <c r="L599" s="103">
        <f t="shared" si="325"/>
        <v>4</v>
      </c>
      <c r="M599" s="103">
        <f t="shared" si="325"/>
        <v>4</v>
      </c>
      <c r="N599" s="103">
        <f t="shared" si="325"/>
        <v>3</v>
      </c>
      <c r="O599" s="103">
        <f t="shared" si="325"/>
        <v>4</v>
      </c>
      <c r="P599" s="104">
        <f>SUM(G599:O599)</f>
        <v>35</v>
      </c>
      <c r="Q599" s="103">
        <f t="shared" ref="Q599:Y599" si="326">Q$9</f>
        <v>5</v>
      </c>
      <c r="R599" s="105">
        <f t="shared" si="326"/>
        <v>4</v>
      </c>
      <c r="S599" s="105">
        <f t="shared" si="326"/>
        <v>5</v>
      </c>
      <c r="T599" s="105">
        <f t="shared" si="326"/>
        <v>5</v>
      </c>
      <c r="U599" s="105">
        <f t="shared" si="326"/>
        <v>3</v>
      </c>
      <c r="V599" s="105">
        <f t="shared" si="326"/>
        <v>4</v>
      </c>
      <c r="W599" s="105">
        <f t="shared" si="326"/>
        <v>4</v>
      </c>
      <c r="X599" s="105">
        <f t="shared" si="326"/>
        <v>3</v>
      </c>
      <c r="Y599" s="106">
        <f t="shared" si="326"/>
        <v>4</v>
      </c>
      <c r="Z599" s="104">
        <f>SUM(Q599:Y599)</f>
        <v>37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3</v>
      </c>
      <c r="H600" s="108">
        <f t="shared" ref="H600:O600" si="327">H$10</f>
        <v>7</v>
      </c>
      <c r="I600" s="108">
        <f t="shared" si="327"/>
        <v>17</v>
      </c>
      <c r="J600" s="108">
        <f t="shared" si="327"/>
        <v>13</v>
      </c>
      <c r="K600" s="108">
        <f t="shared" si="327"/>
        <v>1</v>
      </c>
      <c r="L600" s="108">
        <f t="shared" si="327"/>
        <v>11</v>
      </c>
      <c r="M600" s="108">
        <f t="shared" si="327"/>
        <v>9</v>
      </c>
      <c r="N600" s="108">
        <f t="shared" si="327"/>
        <v>15</v>
      </c>
      <c r="O600" s="109">
        <f t="shared" si="327"/>
        <v>5</v>
      </c>
      <c r="P600" s="110"/>
      <c r="Q600" s="111">
        <f t="shared" ref="Q600:Y600" si="328">Q$10</f>
        <v>6</v>
      </c>
      <c r="R600" s="112">
        <f t="shared" si="328"/>
        <v>18</v>
      </c>
      <c r="S600" s="112">
        <f t="shared" si="328"/>
        <v>4</v>
      </c>
      <c r="T600" s="112">
        <f t="shared" si="328"/>
        <v>8</v>
      </c>
      <c r="U600" s="112">
        <f t="shared" si="328"/>
        <v>14</v>
      </c>
      <c r="V600" s="112">
        <f t="shared" si="328"/>
        <v>2</v>
      </c>
      <c r="W600" s="112">
        <f t="shared" si="328"/>
        <v>10</v>
      </c>
      <c r="X600" s="112">
        <f t="shared" si="328"/>
        <v>12</v>
      </c>
      <c r="Y600" s="109">
        <f t="shared" si="328"/>
        <v>16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9">IF($Q596&lt;=18,IF(H600&lt;=$Q596,1,0),IF($Q596&lt;=36,IF(H600&lt;=($Q596-18),2,1),IF($Q596&lt;=54,IF(H600&lt;=($Q596-36),3,2),IF($Q596&gt;54,IF(H600&lt;=($Q596-54),4,3)))))</f>
        <v>#N/A</v>
      </c>
      <c r="I601" s="115" t="e">
        <f t="shared" si="329"/>
        <v>#N/A</v>
      </c>
      <c r="J601" s="115" t="e">
        <f t="shared" si="329"/>
        <v>#N/A</v>
      </c>
      <c r="K601" s="115" t="e">
        <f t="shared" si="329"/>
        <v>#N/A</v>
      </c>
      <c r="L601" s="115" t="e">
        <f t="shared" si="329"/>
        <v>#N/A</v>
      </c>
      <c r="M601" s="115" t="e">
        <f t="shared" si="329"/>
        <v>#N/A</v>
      </c>
      <c r="N601" s="115" t="e">
        <f t="shared" si="329"/>
        <v>#N/A</v>
      </c>
      <c r="O601" s="116" t="e">
        <f t="shared" si="329"/>
        <v>#N/A</v>
      </c>
      <c r="P601" s="117" t="e">
        <f>SUM(G601:O601)</f>
        <v>#N/A</v>
      </c>
      <c r="Q601" s="116" t="e">
        <f t="shared" ref="Q601:Y601" si="330">IF($Q596&lt;=18,IF(Q600&lt;=$Q596,1,0),IF($Q596&lt;=36,IF(Q600&lt;=($Q596-18),2,1),IF($Q596&lt;=54,IF(Q600&lt;=($Q596-36),3,2),IF($Q596&gt;54,IF(Q600&lt;=($Q596-54),4,3)))))</f>
        <v>#N/A</v>
      </c>
      <c r="R601" s="116" t="e">
        <f t="shared" si="330"/>
        <v>#N/A</v>
      </c>
      <c r="S601" s="116" t="e">
        <f t="shared" si="330"/>
        <v>#N/A</v>
      </c>
      <c r="T601" s="116" t="e">
        <f t="shared" si="330"/>
        <v>#N/A</v>
      </c>
      <c r="U601" s="116" t="e">
        <f t="shared" si="330"/>
        <v>#N/A</v>
      </c>
      <c r="V601" s="116" t="e">
        <f t="shared" si="330"/>
        <v>#N/A</v>
      </c>
      <c r="W601" s="116" t="e">
        <f t="shared" si="330"/>
        <v>#N/A</v>
      </c>
      <c r="X601" s="116" t="e">
        <f t="shared" si="330"/>
        <v>#N/A</v>
      </c>
      <c r="Y601" s="116" t="e">
        <f t="shared" si="330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1">G33</f>
        <v>10</v>
      </c>
      <c r="H602" s="121">
        <f t="shared" si="331"/>
        <v>10</v>
      </c>
      <c r="I602" s="121">
        <f t="shared" si="331"/>
        <v>10</v>
      </c>
      <c r="J602" s="121">
        <f t="shared" si="331"/>
        <v>10</v>
      </c>
      <c r="K602" s="121">
        <f t="shared" si="331"/>
        <v>10</v>
      </c>
      <c r="L602" s="121">
        <f t="shared" si="331"/>
        <v>10</v>
      </c>
      <c r="M602" s="121">
        <f t="shared" si="331"/>
        <v>10</v>
      </c>
      <c r="N602" s="121">
        <f t="shared" si="331"/>
        <v>10</v>
      </c>
      <c r="O602" s="121">
        <f t="shared" si="331"/>
        <v>10</v>
      </c>
      <c r="P602" s="122">
        <f>SUM(G602:O602)</f>
        <v>90</v>
      </c>
      <c r="Q602" s="123">
        <f t="shared" ref="Q602:Y602" si="332">Q33</f>
        <v>10</v>
      </c>
      <c r="R602" s="121">
        <f t="shared" si="332"/>
        <v>10</v>
      </c>
      <c r="S602" s="121">
        <f t="shared" si="332"/>
        <v>10</v>
      </c>
      <c r="T602" s="121">
        <f t="shared" si="332"/>
        <v>10</v>
      </c>
      <c r="U602" s="121">
        <f t="shared" si="332"/>
        <v>10</v>
      </c>
      <c r="V602" s="121">
        <f t="shared" si="332"/>
        <v>10</v>
      </c>
      <c r="W602" s="121">
        <f t="shared" si="332"/>
        <v>10</v>
      </c>
      <c r="X602" s="121">
        <f t="shared" si="332"/>
        <v>10</v>
      </c>
      <c r="Y602" s="124">
        <f t="shared" si="332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3">IF(H602-H599=-1,3+H601)+IF(H602-H599=0,2+H601)+IF(H602-H599=1,1+H601)+IF(H602-H599=2,H601)+IF(H602-H599=3,IF(H601-1&gt;0,H601-1,0))+IF(H602-H599=4,IF(H601-2&gt;0,H601-2,0))</f>
        <v>0</v>
      </c>
      <c r="I603" s="127">
        <f t="shared" si="333"/>
        <v>0</v>
      </c>
      <c r="J603" s="127">
        <f t="shared" si="333"/>
        <v>0</v>
      </c>
      <c r="K603" s="127">
        <f t="shared" si="333"/>
        <v>0</v>
      </c>
      <c r="L603" s="127">
        <f t="shared" si="333"/>
        <v>0</v>
      </c>
      <c r="M603" s="127">
        <f t="shared" si="333"/>
        <v>0</v>
      </c>
      <c r="N603" s="127">
        <f t="shared" si="333"/>
        <v>0</v>
      </c>
      <c r="O603" s="128">
        <f t="shared" si="333"/>
        <v>0</v>
      </c>
      <c r="P603" s="129">
        <f>SUM(G603:O603)</f>
        <v>0</v>
      </c>
      <c r="Q603" s="130">
        <f t="shared" ref="Q603:Y603" si="334">IF(Q602-Q599=-1,3+Q601)+IF(Q602-Q599=0,2+Q601)+IF(Q602-Q599=1,1+Q601)+IF(Q602-Q599=2,Q601)+IF(Q602-Q599=3,IF(Q601-1&gt;0,Q601-1,0))+IF(Q602-Q599=4,IF(Q601-2&gt;0,Q601-2,0))</f>
        <v>0</v>
      </c>
      <c r="R603" s="131">
        <f t="shared" si="334"/>
        <v>0</v>
      </c>
      <c r="S603" s="131">
        <f t="shared" si="334"/>
        <v>0</v>
      </c>
      <c r="T603" s="131">
        <f t="shared" si="334"/>
        <v>0</v>
      </c>
      <c r="U603" s="131">
        <f t="shared" si="334"/>
        <v>0</v>
      </c>
      <c r="V603" s="131">
        <f t="shared" si="334"/>
        <v>0</v>
      </c>
      <c r="W603" s="131">
        <f t="shared" si="334"/>
        <v>0</v>
      </c>
      <c r="X603" s="131">
        <f t="shared" si="334"/>
        <v>0</v>
      </c>
      <c r="Y603" s="128">
        <f t="shared" si="334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5">IF(G602-G599=-2,4)+IF(G602-G599=-1,3)+IF(G602-G599=0,2)+IF(G602-G599=1,1)+IF(G602-G599&gt;2,0)</f>
        <v>0</v>
      </c>
      <c r="H604" s="134">
        <f t="shared" si="335"/>
        <v>0</v>
      </c>
      <c r="I604" s="134">
        <f t="shared" si="335"/>
        <v>0</v>
      </c>
      <c r="J604" s="134">
        <f t="shared" si="335"/>
        <v>0</v>
      </c>
      <c r="K604" s="134">
        <f t="shared" si="335"/>
        <v>0</v>
      </c>
      <c r="L604" s="134">
        <f t="shared" si="335"/>
        <v>0</v>
      </c>
      <c r="M604" s="134">
        <f t="shared" si="335"/>
        <v>0</v>
      </c>
      <c r="N604" s="134">
        <f t="shared" si="335"/>
        <v>0</v>
      </c>
      <c r="O604" s="135">
        <f t="shared" si="335"/>
        <v>0</v>
      </c>
      <c r="P604" s="136">
        <f>SUM(G604:O604)</f>
        <v>0</v>
      </c>
      <c r="Q604" s="135">
        <f t="shared" ref="Q604:Y604" si="336">IF(Q602-Q599=-2,4)+IF(Q602-Q599=-1,3)+IF(Q602-Q599=0,2)+IF(Q602-Q599=1,1)+IF(Q602-Q599&gt;2,0)</f>
        <v>0</v>
      </c>
      <c r="R604" s="135">
        <f t="shared" si="336"/>
        <v>0</v>
      </c>
      <c r="S604" s="135">
        <f t="shared" si="336"/>
        <v>0</v>
      </c>
      <c r="T604" s="135">
        <f t="shared" si="336"/>
        <v>0</v>
      </c>
      <c r="U604" s="135">
        <f t="shared" si="336"/>
        <v>0</v>
      </c>
      <c r="V604" s="135">
        <f t="shared" si="336"/>
        <v>0</v>
      </c>
      <c r="W604" s="135">
        <f t="shared" si="336"/>
        <v>0</v>
      </c>
      <c r="X604" s="135">
        <f t="shared" si="336"/>
        <v>0</v>
      </c>
      <c r="Y604" s="135">
        <f t="shared" si="336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7">H602-H599</f>
        <v>6</v>
      </c>
      <c r="I605" s="24">
        <f t="shared" si="337"/>
        <v>5</v>
      </c>
      <c r="J605" s="24">
        <f t="shared" si="337"/>
        <v>7</v>
      </c>
      <c r="K605" s="24">
        <f t="shared" si="337"/>
        <v>6</v>
      </c>
      <c r="L605" s="24">
        <f t="shared" si="337"/>
        <v>6</v>
      </c>
      <c r="M605" s="24">
        <f t="shared" si="337"/>
        <v>6</v>
      </c>
      <c r="N605" s="24">
        <f t="shared" si="337"/>
        <v>7</v>
      </c>
      <c r="O605" s="15">
        <f t="shared" si="337"/>
        <v>6</v>
      </c>
      <c r="P605" s="15"/>
      <c r="Q605" s="15">
        <f t="shared" ref="Q605:Y605" si="338">Q602-Q599</f>
        <v>5</v>
      </c>
      <c r="R605" s="15">
        <f t="shared" si="338"/>
        <v>6</v>
      </c>
      <c r="S605" s="15">
        <f t="shared" si="338"/>
        <v>5</v>
      </c>
      <c r="T605" s="15">
        <f t="shared" si="338"/>
        <v>5</v>
      </c>
      <c r="U605" s="15">
        <f t="shared" si="338"/>
        <v>7</v>
      </c>
      <c r="V605" s="15">
        <f t="shared" si="338"/>
        <v>6</v>
      </c>
      <c r="W605" s="15">
        <f t="shared" si="338"/>
        <v>6</v>
      </c>
      <c r="X605" s="15">
        <f t="shared" si="338"/>
        <v>7</v>
      </c>
      <c r="Y605" s="15">
        <f t="shared" si="338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45054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9">H$9</f>
        <v>4</v>
      </c>
      <c r="I622" s="103">
        <f t="shared" si="339"/>
        <v>5</v>
      </c>
      <c r="J622" s="103">
        <f t="shared" si="339"/>
        <v>3</v>
      </c>
      <c r="K622" s="103">
        <f t="shared" si="339"/>
        <v>4</v>
      </c>
      <c r="L622" s="103">
        <f t="shared" si="339"/>
        <v>4</v>
      </c>
      <c r="M622" s="103">
        <f t="shared" si="339"/>
        <v>4</v>
      </c>
      <c r="N622" s="103">
        <f t="shared" si="339"/>
        <v>3</v>
      </c>
      <c r="O622" s="103">
        <f t="shared" si="339"/>
        <v>4</v>
      </c>
      <c r="P622" s="104">
        <f>SUM(G622:O622)</f>
        <v>35</v>
      </c>
      <c r="Q622" s="103">
        <f t="shared" ref="Q622:Y622" si="340">Q$9</f>
        <v>5</v>
      </c>
      <c r="R622" s="105">
        <f t="shared" si="340"/>
        <v>4</v>
      </c>
      <c r="S622" s="105">
        <f t="shared" si="340"/>
        <v>5</v>
      </c>
      <c r="T622" s="105">
        <f t="shared" si="340"/>
        <v>5</v>
      </c>
      <c r="U622" s="105">
        <f t="shared" si="340"/>
        <v>3</v>
      </c>
      <c r="V622" s="105">
        <f t="shared" si="340"/>
        <v>4</v>
      </c>
      <c r="W622" s="105">
        <f t="shared" si="340"/>
        <v>4</v>
      </c>
      <c r="X622" s="105">
        <f t="shared" si="340"/>
        <v>3</v>
      </c>
      <c r="Y622" s="106">
        <f t="shared" si="340"/>
        <v>4</v>
      </c>
      <c r="Z622" s="104">
        <f>SUM(Q622:Y622)</f>
        <v>37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3</v>
      </c>
      <c r="H623" s="108">
        <f t="shared" ref="H623:O623" si="341">H$10</f>
        <v>7</v>
      </c>
      <c r="I623" s="108">
        <f t="shared" si="341"/>
        <v>17</v>
      </c>
      <c r="J623" s="108">
        <f t="shared" si="341"/>
        <v>13</v>
      </c>
      <c r="K623" s="108">
        <f t="shared" si="341"/>
        <v>1</v>
      </c>
      <c r="L623" s="108">
        <f t="shared" si="341"/>
        <v>11</v>
      </c>
      <c r="M623" s="108">
        <f t="shared" si="341"/>
        <v>9</v>
      </c>
      <c r="N623" s="108">
        <f t="shared" si="341"/>
        <v>15</v>
      </c>
      <c r="O623" s="109">
        <f t="shared" si="341"/>
        <v>5</v>
      </c>
      <c r="P623" s="110"/>
      <c r="Q623" s="111">
        <f t="shared" ref="Q623:Y623" si="342">Q$10</f>
        <v>6</v>
      </c>
      <c r="R623" s="112">
        <f t="shared" si="342"/>
        <v>18</v>
      </c>
      <c r="S623" s="112">
        <f t="shared" si="342"/>
        <v>4</v>
      </c>
      <c r="T623" s="112">
        <f t="shared" si="342"/>
        <v>8</v>
      </c>
      <c r="U623" s="112">
        <f t="shared" si="342"/>
        <v>14</v>
      </c>
      <c r="V623" s="112">
        <f t="shared" si="342"/>
        <v>2</v>
      </c>
      <c r="W623" s="112">
        <f t="shared" si="342"/>
        <v>10</v>
      </c>
      <c r="X623" s="112">
        <f t="shared" si="342"/>
        <v>12</v>
      </c>
      <c r="Y623" s="109">
        <f t="shared" si="342"/>
        <v>16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3">IF($Q619&lt;=18,IF(H623&lt;=$Q619,1,0),IF($Q619&lt;=36,IF(H623&lt;=($Q619-18),2,1),IF($Q619&lt;=54,IF(H623&lt;=($Q619-36),3,2),IF($Q619&gt;54,IF(H623&lt;=($Q619-54),4,3)))))</f>
        <v>#N/A</v>
      </c>
      <c r="I624" s="115" t="e">
        <f t="shared" si="343"/>
        <v>#N/A</v>
      </c>
      <c r="J624" s="115" t="e">
        <f t="shared" si="343"/>
        <v>#N/A</v>
      </c>
      <c r="K624" s="115" t="e">
        <f t="shared" si="343"/>
        <v>#N/A</v>
      </c>
      <c r="L624" s="115" t="e">
        <f t="shared" si="343"/>
        <v>#N/A</v>
      </c>
      <c r="M624" s="115" t="e">
        <f t="shared" si="343"/>
        <v>#N/A</v>
      </c>
      <c r="N624" s="115" t="e">
        <f t="shared" si="343"/>
        <v>#N/A</v>
      </c>
      <c r="O624" s="116" t="e">
        <f t="shared" si="343"/>
        <v>#N/A</v>
      </c>
      <c r="P624" s="117" t="e">
        <f>SUM(G624:O624)</f>
        <v>#N/A</v>
      </c>
      <c r="Q624" s="116" t="e">
        <f t="shared" ref="Q624:Y624" si="344">IF($Q619&lt;=18,IF(Q623&lt;=$Q619,1,0),IF($Q619&lt;=36,IF(Q623&lt;=($Q619-18),2,1),IF($Q619&lt;=54,IF(Q623&lt;=($Q619-36),3,2),IF($Q619&gt;54,IF(Q623&lt;=($Q619-54),4,3)))))</f>
        <v>#N/A</v>
      </c>
      <c r="R624" s="116" t="e">
        <f t="shared" si="344"/>
        <v>#N/A</v>
      </c>
      <c r="S624" s="116" t="e">
        <f t="shared" si="344"/>
        <v>#N/A</v>
      </c>
      <c r="T624" s="116" t="e">
        <f t="shared" si="344"/>
        <v>#N/A</v>
      </c>
      <c r="U624" s="116" t="e">
        <f t="shared" si="344"/>
        <v>#N/A</v>
      </c>
      <c r="V624" s="116" t="e">
        <f t="shared" si="344"/>
        <v>#N/A</v>
      </c>
      <c r="W624" s="116" t="e">
        <f t="shared" si="344"/>
        <v>#N/A</v>
      </c>
      <c r="X624" s="116" t="e">
        <f t="shared" si="344"/>
        <v>#N/A</v>
      </c>
      <c r="Y624" s="116" t="e">
        <f t="shared" si="344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5">G34</f>
        <v>10</v>
      </c>
      <c r="H625" s="121">
        <f t="shared" si="345"/>
        <v>10</v>
      </c>
      <c r="I625" s="121">
        <f t="shared" si="345"/>
        <v>10</v>
      </c>
      <c r="J625" s="121">
        <f t="shared" si="345"/>
        <v>10</v>
      </c>
      <c r="K625" s="121">
        <f t="shared" si="345"/>
        <v>10</v>
      </c>
      <c r="L625" s="121">
        <f t="shared" si="345"/>
        <v>10</v>
      </c>
      <c r="M625" s="121">
        <f t="shared" si="345"/>
        <v>10</v>
      </c>
      <c r="N625" s="121">
        <f t="shared" si="345"/>
        <v>10</v>
      </c>
      <c r="O625" s="121">
        <f t="shared" si="345"/>
        <v>10</v>
      </c>
      <c r="P625" s="122">
        <f>SUM(G625:O625)</f>
        <v>90</v>
      </c>
      <c r="Q625" s="123">
        <f t="shared" ref="Q625:Y625" si="346">Q34</f>
        <v>10</v>
      </c>
      <c r="R625" s="121">
        <f t="shared" si="346"/>
        <v>10</v>
      </c>
      <c r="S625" s="121">
        <f t="shared" si="346"/>
        <v>10</v>
      </c>
      <c r="T625" s="121">
        <f t="shared" si="346"/>
        <v>10</v>
      </c>
      <c r="U625" s="121">
        <f t="shared" si="346"/>
        <v>10</v>
      </c>
      <c r="V625" s="121">
        <f t="shared" si="346"/>
        <v>10</v>
      </c>
      <c r="W625" s="121">
        <f t="shared" si="346"/>
        <v>10</v>
      </c>
      <c r="X625" s="121">
        <f t="shared" si="346"/>
        <v>10</v>
      </c>
      <c r="Y625" s="124">
        <f t="shared" si="346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7">IF(H625-H622=-1,3+H624)+IF(H625-H622=0,2+H624)+IF(H625-H622=1,1+H624)+IF(H625-H622=2,H624)+IF(H625-H622=3,IF(H624-1&gt;0,H624-1,0))+IF(H625-H622=4,IF(H624-2&gt;0,H624-2,0))</f>
        <v>0</v>
      </c>
      <c r="I626" s="127">
        <f t="shared" si="347"/>
        <v>0</v>
      </c>
      <c r="J626" s="127">
        <f t="shared" si="347"/>
        <v>0</v>
      </c>
      <c r="K626" s="127">
        <f t="shared" si="347"/>
        <v>0</v>
      </c>
      <c r="L626" s="127">
        <f t="shared" si="347"/>
        <v>0</v>
      </c>
      <c r="M626" s="127">
        <f t="shared" si="347"/>
        <v>0</v>
      </c>
      <c r="N626" s="127">
        <f t="shared" si="347"/>
        <v>0</v>
      </c>
      <c r="O626" s="128">
        <f t="shared" si="347"/>
        <v>0</v>
      </c>
      <c r="P626" s="129">
        <f>SUM(G626:O626)</f>
        <v>0</v>
      </c>
      <c r="Q626" s="130">
        <f t="shared" ref="Q626:Y626" si="348">IF(Q625-Q622=-1,3+Q624)+IF(Q625-Q622=0,2+Q624)+IF(Q625-Q622=1,1+Q624)+IF(Q625-Q622=2,Q624)+IF(Q625-Q622=3,IF(Q624-1&gt;0,Q624-1,0))+IF(Q625-Q622=4,IF(Q624-2&gt;0,Q624-2,0))</f>
        <v>0</v>
      </c>
      <c r="R626" s="131">
        <f t="shared" si="348"/>
        <v>0</v>
      </c>
      <c r="S626" s="131">
        <f t="shared" si="348"/>
        <v>0</v>
      </c>
      <c r="T626" s="131">
        <f t="shared" si="348"/>
        <v>0</v>
      </c>
      <c r="U626" s="131">
        <f t="shared" si="348"/>
        <v>0</v>
      </c>
      <c r="V626" s="131">
        <f t="shared" si="348"/>
        <v>0</v>
      </c>
      <c r="W626" s="131">
        <f t="shared" si="348"/>
        <v>0</v>
      </c>
      <c r="X626" s="131">
        <f t="shared" si="348"/>
        <v>0</v>
      </c>
      <c r="Y626" s="128">
        <f t="shared" si="348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9">IF(G625-G622=-2,4)+IF(G625-G622=-1,3)+IF(G625-G622=0,2)+IF(G625-G622=1,1)+IF(G625-G622&gt;2,0)</f>
        <v>0</v>
      </c>
      <c r="H627" s="134">
        <f t="shared" si="349"/>
        <v>0</v>
      </c>
      <c r="I627" s="134">
        <f t="shared" si="349"/>
        <v>0</v>
      </c>
      <c r="J627" s="134">
        <f t="shared" si="349"/>
        <v>0</v>
      </c>
      <c r="K627" s="134">
        <f t="shared" si="349"/>
        <v>0</v>
      </c>
      <c r="L627" s="134">
        <f t="shared" si="349"/>
        <v>0</v>
      </c>
      <c r="M627" s="134">
        <f t="shared" si="349"/>
        <v>0</v>
      </c>
      <c r="N627" s="134">
        <f t="shared" si="349"/>
        <v>0</v>
      </c>
      <c r="O627" s="135">
        <f t="shared" si="349"/>
        <v>0</v>
      </c>
      <c r="P627" s="136">
        <f>SUM(G627:O627)</f>
        <v>0</v>
      </c>
      <c r="Q627" s="135">
        <f t="shared" ref="Q627:Y627" si="350">IF(Q625-Q622=-2,4)+IF(Q625-Q622=-1,3)+IF(Q625-Q622=0,2)+IF(Q625-Q622=1,1)+IF(Q625-Q622&gt;2,0)</f>
        <v>0</v>
      </c>
      <c r="R627" s="135">
        <f t="shared" si="350"/>
        <v>0</v>
      </c>
      <c r="S627" s="135">
        <f t="shared" si="350"/>
        <v>0</v>
      </c>
      <c r="T627" s="135">
        <f t="shared" si="350"/>
        <v>0</v>
      </c>
      <c r="U627" s="135">
        <f t="shared" si="350"/>
        <v>0</v>
      </c>
      <c r="V627" s="135">
        <f t="shared" si="350"/>
        <v>0</v>
      </c>
      <c r="W627" s="135">
        <f t="shared" si="350"/>
        <v>0</v>
      </c>
      <c r="X627" s="135">
        <f t="shared" si="350"/>
        <v>0</v>
      </c>
      <c r="Y627" s="135">
        <f t="shared" si="350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1">H625-H622</f>
        <v>6</v>
      </c>
      <c r="I628" s="24">
        <f t="shared" si="351"/>
        <v>5</v>
      </c>
      <c r="J628" s="24">
        <f t="shared" si="351"/>
        <v>7</v>
      </c>
      <c r="K628" s="24">
        <f t="shared" si="351"/>
        <v>6</v>
      </c>
      <c r="L628" s="24">
        <f t="shared" si="351"/>
        <v>6</v>
      </c>
      <c r="M628" s="24">
        <f t="shared" si="351"/>
        <v>6</v>
      </c>
      <c r="N628" s="24">
        <f t="shared" si="351"/>
        <v>7</v>
      </c>
      <c r="O628" s="15">
        <f t="shared" si="351"/>
        <v>6</v>
      </c>
      <c r="P628" s="15"/>
      <c r="Q628" s="15">
        <f t="shared" ref="Q628:Y628" si="352">Q625-Q622</f>
        <v>5</v>
      </c>
      <c r="R628" s="15">
        <f t="shared" si="352"/>
        <v>6</v>
      </c>
      <c r="S628" s="15">
        <f t="shared" si="352"/>
        <v>5</v>
      </c>
      <c r="T628" s="15">
        <f t="shared" si="352"/>
        <v>5</v>
      </c>
      <c r="U628" s="15">
        <f t="shared" si="352"/>
        <v>7</v>
      </c>
      <c r="V628" s="15">
        <f t="shared" si="352"/>
        <v>6</v>
      </c>
      <c r="W628" s="15">
        <f t="shared" si="352"/>
        <v>6</v>
      </c>
      <c r="X628" s="15">
        <f t="shared" si="352"/>
        <v>7</v>
      </c>
      <c r="Y628" s="15">
        <f t="shared" si="352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45054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3">H$9</f>
        <v>4</v>
      </c>
      <c r="I645" s="103">
        <f t="shared" si="353"/>
        <v>5</v>
      </c>
      <c r="J645" s="103">
        <f t="shared" si="353"/>
        <v>3</v>
      </c>
      <c r="K645" s="103">
        <f t="shared" si="353"/>
        <v>4</v>
      </c>
      <c r="L645" s="103">
        <f t="shared" si="353"/>
        <v>4</v>
      </c>
      <c r="M645" s="103">
        <f t="shared" si="353"/>
        <v>4</v>
      </c>
      <c r="N645" s="103">
        <f t="shared" si="353"/>
        <v>3</v>
      </c>
      <c r="O645" s="103">
        <f t="shared" si="353"/>
        <v>4</v>
      </c>
      <c r="P645" s="104">
        <f>SUM(G645:O645)</f>
        <v>35</v>
      </c>
      <c r="Q645" s="103">
        <f t="shared" ref="Q645:Y645" si="354">Q$9</f>
        <v>5</v>
      </c>
      <c r="R645" s="105">
        <f t="shared" si="354"/>
        <v>4</v>
      </c>
      <c r="S645" s="105">
        <f t="shared" si="354"/>
        <v>5</v>
      </c>
      <c r="T645" s="105">
        <f t="shared" si="354"/>
        <v>5</v>
      </c>
      <c r="U645" s="105">
        <f t="shared" si="354"/>
        <v>3</v>
      </c>
      <c r="V645" s="105">
        <f t="shared" si="354"/>
        <v>4</v>
      </c>
      <c r="W645" s="105">
        <f t="shared" si="354"/>
        <v>4</v>
      </c>
      <c r="X645" s="105">
        <f t="shared" si="354"/>
        <v>3</v>
      </c>
      <c r="Y645" s="106">
        <f t="shared" si="354"/>
        <v>4</v>
      </c>
      <c r="Z645" s="104">
        <f>SUM(Q645:Y645)</f>
        <v>37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3</v>
      </c>
      <c r="H646" s="108">
        <f t="shared" ref="H646:O646" si="355">H$10</f>
        <v>7</v>
      </c>
      <c r="I646" s="108">
        <f t="shared" si="355"/>
        <v>17</v>
      </c>
      <c r="J646" s="108">
        <f t="shared" si="355"/>
        <v>13</v>
      </c>
      <c r="K646" s="108">
        <f t="shared" si="355"/>
        <v>1</v>
      </c>
      <c r="L646" s="108">
        <f t="shared" si="355"/>
        <v>11</v>
      </c>
      <c r="M646" s="108">
        <f t="shared" si="355"/>
        <v>9</v>
      </c>
      <c r="N646" s="108">
        <f t="shared" si="355"/>
        <v>15</v>
      </c>
      <c r="O646" s="109">
        <f t="shared" si="355"/>
        <v>5</v>
      </c>
      <c r="P646" s="110"/>
      <c r="Q646" s="111">
        <f t="shared" ref="Q646:Y646" si="356">Q$10</f>
        <v>6</v>
      </c>
      <c r="R646" s="112">
        <f t="shared" si="356"/>
        <v>18</v>
      </c>
      <c r="S646" s="112">
        <f t="shared" si="356"/>
        <v>4</v>
      </c>
      <c r="T646" s="112">
        <f t="shared" si="356"/>
        <v>8</v>
      </c>
      <c r="U646" s="112">
        <f t="shared" si="356"/>
        <v>14</v>
      </c>
      <c r="V646" s="112">
        <f t="shared" si="356"/>
        <v>2</v>
      </c>
      <c r="W646" s="112">
        <f t="shared" si="356"/>
        <v>10</v>
      </c>
      <c r="X646" s="112">
        <f t="shared" si="356"/>
        <v>12</v>
      </c>
      <c r="Y646" s="109">
        <f t="shared" si="356"/>
        <v>16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7">IF($Q642&lt;=18,IF(H646&lt;=$Q642,1,0),IF($Q642&lt;=36,IF(H646&lt;=($Q642-18),2,1),IF($Q642&lt;=54,IF(H646&lt;=($Q642-36),3,2),IF($Q642&gt;54,IF(H646&lt;=($Q642-54),4,3)))))</f>
        <v>#N/A</v>
      </c>
      <c r="I647" s="115" t="e">
        <f t="shared" si="357"/>
        <v>#N/A</v>
      </c>
      <c r="J647" s="115" t="e">
        <f t="shared" si="357"/>
        <v>#N/A</v>
      </c>
      <c r="K647" s="115" t="e">
        <f t="shared" si="357"/>
        <v>#N/A</v>
      </c>
      <c r="L647" s="115" t="e">
        <f t="shared" si="357"/>
        <v>#N/A</v>
      </c>
      <c r="M647" s="115" t="e">
        <f t="shared" si="357"/>
        <v>#N/A</v>
      </c>
      <c r="N647" s="115" t="e">
        <f t="shared" si="357"/>
        <v>#N/A</v>
      </c>
      <c r="O647" s="116" t="e">
        <f t="shared" si="357"/>
        <v>#N/A</v>
      </c>
      <c r="P647" s="117" t="e">
        <f>SUM(G647:O647)</f>
        <v>#N/A</v>
      </c>
      <c r="Q647" s="116" t="e">
        <f t="shared" ref="Q647:Y647" si="358">IF($Q642&lt;=18,IF(Q646&lt;=$Q642,1,0),IF($Q642&lt;=36,IF(Q646&lt;=($Q642-18),2,1),IF($Q642&lt;=54,IF(Q646&lt;=($Q642-36),3,2),IF($Q642&gt;54,IF(Q646&lt;=($Q642-54),4,3)))))</f>
        <v>#N/A</v>
      </c>
      <c r="R647" s="116" t="e">
        <f t="shared" si="358"/>
        <v>#N/A</v>
      </c>
      <c r="S647" s="116" t="e">
        <f t="shared" si="358"/>
        <v>#N/A</v>
      </c>
      <c r="T647" s="116" t="e">
        <f t="shared" si="358"/>
        <v>#N/A</v>
      </c>
      <c r="U647" s="116" t="e">
        <f t="shared" si="358"/>
        <v>#N/A</v>
      </c>
      <c r="V647" s="116" t="e">
        <f t="shared" si="358"/>
        <v>#N/A</v>
      </c>
      <c r="W647" s="116" t="e">
        <f t="shared" si="358"/>
        <v>#N/A</v>
      </c>
      <c r="X647" s="116" t="e">
        <f t="shared" si="358"/>
        <v>#N/A</v>
      </c>
      <c r="Y647" s="116" t="e">
        <f t="shared" si="358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9">G35</f>
        <v>10</v>
      </c>
      <c r="H648" s="121">
        <f t="shared" si="359"/>
        <v>10</v>
      </c>
      <c r="I648" s="121">
        <f t="shared" si="359"/>
        <v>10</v>
      </c>
      <c r="J648" s="121">
        <f t="shared" si="359"/>
        <v>10</v>
      </c>
      <c r="K648" s="121">
        <f t="shared" si="359"/>
        <v>10</v>
      </c>
      <c r="L648" s="121">
        <f t="shared" si="359"/>
        <v>10</v>
      </c>
      <c r="M648" s="121">
        <f t="shared" si="359"/>
        <v>10</v>
      </c>
      <c r="N648" s="121">
        <f t="shared" si="359"/>
        <v>10</v>
      </c>
      <c r="O648" s="121">
        <f t="shared" si="359"/>
        <v>10</v>
      </c>
      <c r="P648" s="122">
        <f>SUM(G648:O648)</f>
        <v>90</v>
      </c>
      <c r="Q648" s="123">
        <f t="shared" ref="Q648:Y648" si="360">Q35</f>
        <v>10</v>
      </c>
      <c r="R648" s="121">
        <f t="shared" si="360"/>
        <v>10</v>
      </c>
      <c r="S648" s="121">
        <f t="shared" si="360"/>
        <v>10</v>
      </c>
      <c r="T648" s="121">
        <f t="shared" si="360"/>
        <v>10</v>
      </c>
      <c r="U648" s="121">
        <f t="shared" si="360"/>
        <v>10</v>
      </c>
      <c r="V648" s="121">
        <f t="shared" si="360"/>
        <v>10</v>
      </c>
      <c r="W648" s="121">
        <f t="shared" si="360"/>
        <v>10</v>
      </c>
      <c r="X648" s="121">
        <f t="shared" si="360"/>
        <v>10</v>
      </c>
      <c r="Y648" s="124">
        <f t="shared" si="360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1">IF(H648-H645=-1,3+H647)+IF(H648-H645=0,2+H647)+IF(H648-H645=1,1+H647)+IF(H648-H645=2,H647)+IF(H648-H645=3,IF(H647-1&gt;0,H647-1,0))+IF(H648-H645=4,IF(H647-2&gt;0,H647-2,0))</f>
        <v>0</v>
      </c>
      <c r="I649" s="127">
        <f t="shared" si="361"/>
        <v>0</v>
      </c>
      <c r="J649" s="127">
        <f t="shared" si="361"/>
        <v>0</v>
      </c>
      <c r="K649" s="127">
        <f t="shared" si="361"/>
        <v>0</v>
      </c>
      <c r="L649" s="127">
        <f t="shared" si="361"/>
        <v>0</v>
      </c>
      <c r="M649" s="127">
        <f t="shared" si="361"/>
        <v>0</v>
      </c>
      <c r="N649" s="127">
        <f t="shared" si="361"/>
        <v>0</v>
      </c>
      <c r="O649" s="128">
        <f t="shared" si="361"/>
        <v>0</v>
      </c>
      <c r="P649" s="129">
        <f>SUM(G649:O649)</f>
        <v>0</v>
      </c>
      <c r="Q649" s="130">
        <f t="shared" ref="Q649:Y649" si="362">IF(Q648-Q645=-1,3+Q647)+IF(Q648-Q645=0,2+Q647)+IF(Q648-Q645=1,1+Q647)+IF(Q648-Q645=2,Q647)+IF(Q648-Q645=3,IF(Q647-1&gt;0,Q647-1,0))+IF(Q648-Q645=4,IF(Q647-2&gt;0,Q647-2,0))</f>
        <v>0</v>
      </c>
      <c r="R649" s="131">
        <f t="shared" si="362"/>
        <v>0</v>
      </c>
      <c r="S649" s="131">
        <f t="shared" si="362"/>
        <v>0</v>
      </c>
      <c r="T649" s="131">
        <f t="shared" si="362"/>
        <v>0</v>
      </c>
      <c r="U649" s="131">
        <f t="shared" si="362"/>
        <v>0</v>
      </c>
      <c r="V649" s="131">
        <f t="shared" si="362"/>
        <v>0</v>
      </c>
      <c r="W649" s="131">
        <f t="shared" si="362"/>
        <v>0</v>
      </c>
      <c r="X649" s="131">
        <f t="shared" si="362"/>
        <v>0</v>
      </c>
      <c r="Y649" s="128">
        <f t="shared" si="362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3">IF(G648-G645=-2,4)+IF(G648-G645=-1,3)+IF(G648-G645=0,2)+IF(G648-G645=1,1)+IF(G648-G645&gt;2,0)</f>
        <v>0</v>
      </c>
      <c r="H650" s="134">
        <f t="shared" si="363"/>
        <v>0</v>
      </c>
      <c r="I650" s="134">
        <f t="shared" si="363"/>
        <v>0</v>
      </c>
      <c r="J650" s="134">
        <f t="shared" si="363"/>
        <v>0</v>
      </c>
      <c r="K650" s="134">
        <f t="shared" si="363"/>
        <v>0</v>
      </c>
      <c r="L650" s="134">
        <f t="shared" si="363"/>
        <v>0</v>
      </c>
      <c r="M650" s="134">
        <f t="shared" si="363"/>
        <v>0</v>
      </c>
      <c r="N650" s="134">
        <f t="shared" si="363"/>
        <v>0</v>
      </c>
      <c r="O650" s="135">
        <f t="shared" si="363"/>
        <v>0</v>
      </c>
      <c r="P650" s="136">
        <f>SUM(G650:O650)</f>
        <v>0</v>
      </c>
      <c r="Q650" s="135">
        <f t="shared" ref="Q650:Y650" si="364">IF(Q648-Q645=-2,4)+IF(Q648-Q645=-1,3)+IF(Q648-Q645=0,2)+IF(Q648-Q645=1,1)+IF(Q648-Q645&gt;2,0)</f>
        <v>0</v>
      </c>
      <c r="R650" s="135">
        <f t="shared" si="364"/>
        <v>0</v>
      </c>
      <c r="S650" s="135">
        <f t="shared" si="364"/>
        <v>0</v>
      </c>
      <c r="T650" s="135">
        <f t="shared" si="364"/>
        <v>0</v>
      </c>
      <c r="U650" s="135">
        <f t="shared" si="364"/>
        <v>0</v>
      </c>
      <c r="V650" s="135">
        <f t="shared" si="364"/>
        <v>0</v>
      </c>
      <c r="W650" s="135">
        <f t="shared" si="364"/>
        <v>0</v>
      </c>
      <c r="X650" s="135">
        <f t="shared" si="364"/>
        <v>0</v>
      </c>
      <c r="Y650" s="135">
        <f t="shared" si="364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5">H648-H645</f>
        <v>6</v>
      </c>
      <c r="I651" s="24">
        <f t="shared" si="365"/>
        <v>5</v>
      </c>
      <c r="J651" s="24">
        <f t="shared" si="365"/>
        <v>7</v>
      </c>
      <c r="K651" s="24">
        <f t="shared" si="365"/>
        <v>6</v>
      </c>
      <c r="L651" s="24">
        <f t="shared" si="365"/>
        <v>6</v>
      </c>
      <c r="M651" s="24">
        <f t="shared" si="365"/>
        <v>6</v>
      </c>
      <c r="N651" s="24">
        <f t="shared" si="365"/>
        <v>7</v>
      </c>
      <c r="O651" s="15">
        <f t="shared" si="365"/>
        <v>6</v>
      </c>
      <c r="P651" s="15"/>
      <c r="Q651" s="15">
        <f t="shared" ref="Q651:Y651" si="366">Q648-Q645</f>
        <v>5</v>
      </c>
      <c r="R651" s="15">
        <f t="shared" si="366"/>
        <v>6</v>
      </c>
      <c r="S651" s="15">
        <f t="shared" si="366"/>
        <v>5</v>
      </c>
      <c r="T651" s="15">
        <f t="shared" si="366"/>
        <v>5</v>
      </c>
      <c r="U651" s="15">
        <f t="shared" si="366"/>
        <v>7</v>
      </c>
      <c r="V651" s="15">
        <f t="shared" si="366"/>
        <v>6</v>
      </c>
      <c r="W651" s="15">
        <f t="shared" si="366"/>
        <v>6</v>
      </c>
      <c r="X651" s="15">
        <f t="shared" si="366"/>
        <v>7</v>
      </c>
      <c r="Y651" s="15">
        <f t="shared" si="366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45054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7">H$9</f>
        <v>4</v>
      </c>
      <c r="I668" s="103">
        <f t="shared" si="367"/>
        <v>5</v>
      </c>
      <c r="J668" s="103">
        <f t="shared" si="367"/>
        <v>3</v>
      </c>
      <c r="K668" s="103">
        <f t="shared" si="367"/>
        <v>4</v>
      </c>
      <c r="L668" s="103">
        <f t="shared" si="367"/>
        <v>4</v>
      </c>
      <c r="M668" s="103">
        <f t="shared" si="367"/>
        <v>4</v>
      </c>
      <c r="N668" s="103">
        <f t="shared" si="367"/>
        <v>3</v>
      </c>
      <c r="O668" s="103">
        <f t="shared" si="367"/>
        <v>4</v>
      </c>
      <c r="P668" s="104">
        <f>SUM(G668:O668)</f>
        <v>35</v>
      </c>
      <c r="Q668" s="103">
        <f t="shared" ref="Q668:Y668" si="368">Q$9</f>
        <v>5</v>
      </c>
      <c r="R668" s="105">
        <f t="shared" si="368"/>
        <v>4</v>
      </c>
      <c r="S668" s="105">
        <f t="shared" si="368"/>
        <v>5</v>
      </c>
      <c r="T668" s="105">
        <f t="shared" si="368"/>
        <v>5</v>
      </c>
      <c r="U668" s="105">
        <f t="shared" si="368"/>
        <v>3</v>
      </c>
      <c r="V668" s="105">
        <f t="shared" si="368"/>
        <v>4</v>
      </c>
      <c r="W668" s="105">
        <f t="shared" si="368"/>
        <v>4</v>
      </c>
      <c r="X668" s="105">
        <f t="shared" si="368"/>
        <v>3</v>
      </c>
      <c r="Y668" s="106">
        <f t="shared" si="368"/>
        <v>4</v>
      </c>
      <c r="Z668" s="104">
        <f>SUM(Q668:Y668)</f>
        <v>37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3</v>
      </c>
      <c r="H669" s="108">
        <f t="shared" ref="H669:O669" si="369">H$10</f>
        <v>7</v>
      </c>
      <c r="I669" s="108">
        <f t="shared" si="369"/>
        <v>17</v>
      </c>
      <c r="J669" s="108">
        <f t="shared" si="369"/>
        <v>13</v>
      </c>
      <c r="K669" s="108">
        <f t="shared" si="369"/>
        <v>1</v>
      </c>
      <c r="L669" s="108">
        <f t="shared" si="369"/>
        <v>11</v>
      </c>
      <c r="M669" s="108">
        <f t="shared" si="369"/>
        <v>9</v>
      </c>
      <c r="N669" s="108">
        <f t="shared" si="369"/>
        <v>15</v>
      </c>
      <c r="O669" s="109">
        <f t="shared" si="369"/>
        <v>5</v>
      </c>
      <c r="P669" s="110"/>
      <c r="Q669" s="111">
        <f t="shared" ref="Q669:Y669" si="370">Q$10</f>
        <v>6</v>
      </c>
      <c r="R669" s="112">
        <f t="shared" si="370"/>
        <v>18</v>
      </c>
      <c r="S669" s="112">
        <f t="shared" si="370"/>
        <v>4</v>
      </c>
      <c r="T669" s="112">
        <f t="shared" si="370"/>
        <v>8</v>
      </c>
      <c r="U669" s="112">
        <f t="shared" si="370"/>
        <v>14</v>
      </c>
      <c r="V669" s="112">
        <f t="shared" si="370"/>
        <v>2</v>
      </c>
      <c r="W669" s="112">
        <f t="shared" si="370"/>
        <v>10</v>
      </c>
      <c r="X669" s="112">
        <f t="shared" si="370"/>
        <v>12</v>
      </c>
      <c r="Y669" s="109">
        <f t="shared" si="370"/>
        <v>16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1">IF($Q665&lt;=18,IF(H669&lt;=$Q665,1,0),IF($Q665&lt;=36,IF(H669&lt;=($Q665-18),2,1),IF($Q665&lt;=54,IF(H669&lt;=($Q665-36),3,2),IF($Q665&gt;54,IF(H669&lt;=($Q665-54),4,3)))))</f>
        <v>#N/A</v>
      </c>
      <c r="I670" s="115" t="e">
        <f t="shared" si="371"/>
        <v>#N/A</v>
      </c>
      <c r="J670" s="115" t="e">
        <f t="shared" si="371"/>
        <v>#N/A</v>
      </c>
      <c r="K670" s="115" t="e">
        <f t="shared" si="371"/>
        <v>#N/A</v>
      </c>
      <c r="L670" s="115" t="e">
        <f t="shared" si="371"/>
        <v>#N/A</v>
      </c>
      <c r="M670" s="115" t="e">
        <f t="shared" si="371"/>
        <v>#N/A</v>
      </c>
      <c r="N670" s="115" t="e">
        <f t="shared" si="371"/>
        <v>#N/A</v>
      </c>
      <c r="O670" s="116" t="e">
        <f t="shared" si="371"/>
        <v>#N/A</v>
      </c>
      <c r="P670" s="117" t="e">
        <f>SUM(G670:O670)</f>
        <v>#N/A</v>
      </c>
      <c r="Q670" s="116" t="e">
        <f t="shared" ref="Q670:Y670" si="372">IF($Q665&lt;=18,IF(Q669&lt;=$Q665,1,0),IF($Q665&lt;=36,IF(Q669&lt;=($Q665-18),2,1),IF($Q665&lt;=54,IF(Q669&lt;=($Q665-36),3,2),IF($Q665&gt;54,IF(Q669&lt;=($Q665-54),4,3)))))</f>
        <v>#N/A</v>
      </c>
      <c r="R670" s="116" t="e">
        <f t="shared" si="372"/>
        <v>#N/A</v>
      </c>
      <c r="S670" s="116" t="e">
        <f t="shared" si="372"/>
        <v>#N/A</v>
      </c>
      <c r="T670" s="116" t="e">
        <f t="shared" si="372"/>
        <v>#N/A</v>
      </c>
      <c r="U670" s="116" t="e">
        <f t="shared" si="372"/>
        <v>#N/A</v>
      </c>
      <c r="V670" s="116" t="e">
        <f t="shared" si="372"/>
        <v>#N/A</v>
      </c>
      <c r="W670" s="116" t="e">
        <f t="shared" si="372"/>
        <v>#N/A</v>
      </c>
      <c r="X670" s="116" t="e">
        <f t="shared" si="372"/>
        <v>#N/A</v>
      </c>
      <c r="Y670" s="116" t="e">
        <f t="shared" si="372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3">G36</f>
        <v>10</v>
      </c>
      <c r="H671" s="121">
        <f t="shared" si="373"/>
        <v>10</v>
      </c>
      <c r="I671" s="121">
        <f t="shared" si="373"/>
        <v>10</v>
      </c>
      <c r="J671" s="121">
        <f t="shared" si="373"/>
        <v>10</v>
      </c>
      <c r="K671" s="121">
        <f t="shared" si="373"/>
        <v>10</v>
      </c>
      <c r="L671" s="121">
        <f t="shared" si="373"/>
        <v>10</v>
      </c>
      <c r="M671" s="121">
        <f t="shared" si="373"/>
        <v>10</v>
      </c>
      <c r="N671" s="121">
        <f t="shared" si="373"/>
        <v>10</v>
      </c>
      <c r="O671" s="121">
        <f t="shared" si="373"/>
        <v>10</v>
      </c>
      <c r="P671" s="122">
        <f>SUM(G671:O671)</f>
        <v>90</v>
      </c>
      <c r="Q671" s="123">
        <f t="shared" ref="Q671:Y671" si="374">Q36</f>
        <v>10</v>
      </c>
      <c r="R671" s="121">
        <f t="shared" si="374"/>
        <v>10</v>
      </c>
      <c r="S671" s="121">
        <f t="shared" si="374"/>
        <v>10</v>
      </c>
      <c r="T671" s="121">
        <f t="shared" si="374"/>
        <v>10</v>
      </c>
      <c r="U671" s="121">
        <f t="shared" si="374"/>
        <v>10</v>
      </c>
      <c r="V671" s="121">
        <f t="shared" si="374"/>
        <v>10</v>
      </c>
      <c r="W671" s="121">
        <f t="shared" si="374"/>
        <v>10</v>
      </c>
      <c r="X671" s="121">
        <f t="shared" si="374"/>
        <v>10</v>
      </c>
      <c r="Y671" s="124">
        <f t="shared" si="374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5">IF(H671-H668=-1,3+H670)+IF(H671-H668=0,2+H670)+IF(H671-H668=1,1+H670)+IF(H671-H668=2,H670)+IF(H671-H668=3,IF(H670-1&gt;0,H670-1,0))+IF(H671-H668=4,IF(H670-2&gt;0,H670-2,0))</f>
        <v>0</v>
      </c>
      <c r="I672" s="127">
        <f t="shared" si="375"/>
        <v>0</v>
      </c>
      <c r="J672" s="127">
        <f t="shared" si="375"/>
        <v>0</v>
      </c>
      <c r="K672" s="127">
        <f t="shared" si="375"/>
        <v>0</v>
      </c>
      <c r="L672" s="127">
        <f t="shared" si="375"/>
        <v>0</v>
      </c>
      <c r="M672" s="127">
        <f t="shared" si="375"/>
        <v>0</v>
      </c>
      <c r="N672" s="127">
        <f t="shared" si="375"/>
        <v>0</v>
      </c>
      <c r="O672" s="128">
        <f t="shared" si="375"/>
        <v>0</v>
      </c>
      <c r="P672" s="129">
        <f>SUM(G672:O672)</f>
        <v>0</v>
      </c>
      <c r="Q672" s="130">
        <f t="shared" ref="Q672:Y672" si="376">IF(Q671-Q668=-1,3+Q670)+IF(Q671-Q668=0,2+Q670)+IF(Q671-Q668=1,1+Q670)+IF(Q671-Q668=2,Q670)+IF(Q671-Q668=3,IF(Q670-1&gt;0,Q670-1,0))+IF(Q671-Q668=4,IF(Q670-2&gt;0,Q670-2,0))</f>
        <v>0</v>
      </c>
      <c r="R672" s="131">
        <f t="shared" si="376"/>
        <v>0</v>
      </c>
      <c r="S672" s="131">
        <f t="shared" si="376"/>
        <v>0</v>
      </c>
      <c r="T672" s="131">
        <f t="shared" si="376"/>
        <v>0</v>
      </c>
      <c r="U672" s="131">
        <f t="shared" si="376"/>
        <v>0</v>
      </c>
      <c r="V672" s="131">
        <f t="shared" si="376"/>
        <v>0</v>
      </c>
      <c r="W672" s="131">
        <f t="shared" si="376"/>
        <v>0</v>
      </c>
      <c r="X672" s="131">
        <f t="shared" si="376"/>
        <v>0</v>
      </c>
      <c r="Y672" s="128">
        <f t="shared" si="376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7">IF(G671-G668=-2,4)+IF(G671-G668=-1,3)+IF(G671-G668=0,2)+IF(G671-G668=1,1)+IF(G671-G668&gt;2,0)</f>
        <v>0</v>
      </c>
      <c r="H673" s="134">
        <f t="shared" si="377"/>
        <v>0</v>
      </c>
      <c r="I673" s="134">
        <f t="shared" si="377"/>
        <v>0</v>
      </c>
      <c r="J673" s="134">
        <f t="shared" si="377"/>
        <v>0</v>
      </c>
      <c r="K673" s="134">
        <f t="shared" si="377"/>
        <v>0</v>
      </c>
      <c r="L673" s="134">
        <f t="shared" si="377"/>
        <v>0</v>
      </c>
      <c r="M673" s="134">
        <f t="shared" si="377"/>
        <v>0</v>
      </c>
      <c r="N673" s="134">
        <f t="shared" si="377"/>
        <v>0</v>
      </c>
      <c r="O673" s="135">
        <f t="shared" si="377"/>
        <v>0</v>
      </c>
      <c r="P673" s="136">
        <f>SUM(G673:O673)</f>
        <v>0</v>
      </c>
      <c r="Q673" s="135">
        <f t="shared" ref="Q673:Y673" si="378">IF(Q671-Q668=-2,4)+IF(Q671-Q668=-1,3)+IF(Q671-Q668=0,2)+IF(Q671-Q668=1,1)+IF(Q671-Q668&gt;2,0)</f>
        <v>0</v>
      </c>
      <c r="R673" s="135">
        <f t="shared" si="378"/>
        <v>0</v>
      </c>
      <c r="S673" s="135">
        <f t="shared" si="378"/>
        <v>0</v>
      </c>
      <c r="T673" s="135">
        <f t="shared" si="378"/>
        <v>0</v>
      </c>
      <c r="U673" s="135">
        <f t="shared" si="378"/>
        <v>0</v>
      </c>
      <c r="V673" s="135">
        <f t="shared" si="378"/>
        <v>0</v>
      </c>
      <c r="W673" s="135">
        <f t="shared" si="378"/>
        <v>0</v>
      </c>
      <c r="X673" s="135">
        <f t="shared" si="378"/>
        <v>0</v>
      </c>
      <c r="Y673" s="135">
        <f t="shared" si="378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9">H671-H668</f>
        <v>6</v>
      </c>
      <c r="I674" s="24">
        <f t="shared" si="379"/>
        <v>5</v>
      </c>
      <c r="J674" s="24">
        <f t="shared" si="379"/>
        <v>7</v>
      </c>
      <c r="K674" s="24">
        <f t="shared" si="379"/>
        <v>6</v>
      </c>
      <c r="L674" s="24">
        <f t="shared" si="379"/>
        <v>6</v>
      </c>
      <c r="M674" s="24">
        <f t="shared" si="379"/>
        <v>6</v>
      </c>
      <c r="N674" s="24">
        <f t="shared" si="379"/>
        <v>7</v>
      </c>
      <c r="O674" s="15">
        <f t="shared" si="379"/>
        <v>6</v>
      </c>
      <c r="P674" s="15"/>
      <c r="Q674" s="15">
        <f t="shared" ref="Q674:Y674" si="380">Q671-Q668</f>
        <v>5</v>
      </c>
      <c r="R674" s="15">
        <f t="shared" si="380"/>
        <v>6</v>
      </c>
      <c r="S674" s="15">
        <f t="shared" si="380"/>
        <v>5</v>
      </c>
      <c r="T674" s="15">
        <f t="shared" si="380"/>
        <v>5</v>
      </c>
      <c r="U674" s="15">
        <f t="shared" si="380"/>
        <v>7</v>
      </c>
      <c r="V674" s="15">
        <f t="shared" si="380"/>
        <v>6</v>
      </c>
      <c r="W674" s="15">
        <f t="shared" si="380"/>
        <v>6</v>
      </c>
      <c r="X674" s="15">
        <f t="shared" si="380"/>
        <v>7</v>
      </c>
      <c r="Y674" s="15">
        <f t="shared" si="380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45054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1">H$9</f>
        <v>4</v>
      </c>
      <c r="I691" s="103">
        <f t="shared" si="381"/>
        <v>5</v>
      </c>
      <c r="J691" s="103">
        <f t="shared" si="381"/>
        <v>3</v>
      </c>
      <c r="K691" s="103">
        <f t="shared" si="381"/>
        <v>4</v>
      </c>
      <c r="L691" s="103">
        <f t="shared" si="381"/>
        <v>4</v>
      </c>
      <c r="M691" s="103">
        <f t="shared" si="381"/>
        <v>4</v>
      </c>
      <c r="N691" s="103">
        <f t="shared" si="381"/>
        <v>3</v>
      </c>
      <c r="O691" s="103">
        <f t="shared" si="381"/>
        <v>4</v>
      </c>
      <c r="P691" s="104">
        <f>SUM(G691:O691)</f>
        <v>35</v>
      </c>
      <c r="Q691" s="103">
        <f t="shared" ref="Q691:Y691" si="382">Q$9</f>
        <v>5</v>
      </c>
      <c r="R691" s="105">
        <f t="shared" si="382"/>
        <v>4</v>
      </c>
      <c r="S691" s="105">
        <f t="shared" si="382"/>
        <v>5</v>
      </c>
      <c r="T691" s="105">
        <f t="shared" si="382"/>
        <v>5</v>
      </c>
      <c r="U691" s="105">
        <f t="shared" si="382"/>
        <v>3</v>
      </c>
      <c r="V691" s="105">
        <f t="shared" si="382"/>
        <v>4</v>
      </c>
      <c r="W691" s="105">
        <f t="shared" si="382"/>
        <v>4</v>
      </c>
      <c r="X691" s="105">
        <f t="shared" si="382"/>
        <v>3</v>
      </c>
      <c r="Y691" s="106">
        <f t="shared" si="382"/>
        <v>4</v>
      </c>
      <c r="Z691" s="104">
        <f>SUM(Q691:Y691)</f>
        <v>37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3</v>
      </c>
      <c r="H692" s="108">
        <f t="shared" ref="H692:O692" si="383">H$10</f>
        <v>7</v>
      </c>
      <c r="I692" s="108">
        <f t="shared" si="383"/>
        <v>17</v>
      </c>
      <c r="J692" s="108">
        <f t="shared" si="383"/>
        <v>13</v>
      </c>
      <c r="K692" s="108">
        <f t="shared" si="383"/>
        <v>1</v>
      </c>
      <c r="L692" s="108">
        <f t="shared" si="383"/>
        <v>11</v>
      </c>
      <c r="M692" s="108">
        <f t="shared" si="383"/>
        <v>9</v>
      </c>
      <c r="N692" s="108">
        <f t="shared" si="383"/>
        <v>15</v>
      </c>
      <c r="O692" s="109">
        <f t="shared" si="383"/>
        <v>5</v>
      </c>
      <c r="P692" s="110"/>
      <c r="Q692" s="111">
        <f t="shared" ref="Q692:Y692" si="384">Q$10</f>
        <v>6</v>
      </c>
      <c r="R692" s="112">
        <f t="shared" si="384"/>
        <v>18</v>
      </c>
      <c r="S692" s="112">
        <f t="shared" si="384"/>
        <v>4</v>
      </c>
      <c r="T692" s="112">
        <f t="shared" si="384"/>
        <v>8</v>
      </c>
      <c r="U692" s="112">
        <f t="shared" si="384"/>
        <v>14</v>
      </c>
      <c r="V692" s="112">
        <f t="shared" si="384"/>
        <v>2</v>
      </c>
      <c r="W692" s="112">
        <f t="shared" si="384"/>
        <v>10</v>
      </c>
      <c r="X692" s="112">
        <f t="shared" si="384"/>
        <v>12</v>
      </c>
      <c r="Y692" s="109">
        <f t="shared" si="384"/>
        <v>16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5">IF($Q688&lt;=18,IF(H692&lt;=$Q688,1,0),IF($Q688&lt;=36,IF(H692&lt;=($Q688-18),2,1),IF($Q688&lt;=54,IF(H692&lt;=($Q688-36),3,2),IF($Q688&gt;54,IF(H692&lt;=($Q688-54),4,3)))))</f>
        <v>#N/A</v>
      </c>
      <c r="I693" s="115" t="e">
        <f t="shared" si="385"/>
        <v>#N/A</v>
      </c>
      <c r="J693" s="115" t="e">
        <f t="shared" si="385"/>
        <v>#N/A</v>
      </c>
      <c r="K693" s="115" t="e">
        <f t="shared" si="385"/>
        <v>#N/A</v>
      </c>
      <c r="L693" s="115" t="e">
        <f t="shared" si="385"/>
        <v>#N/A</v>
      </c>
      <c r="M693" s="115" t="e">
        <f t="shared" si="385"/>
        <v>#N/A</v>
      </c>
      <c r="N693" s="115" t="e">
        <f t="shared" si="385"/>
        <v>#N/A</v>
      </c>
      <c r="O693" s="116" t="e">
        <f t="shared" si="385"/>
        <v>#N/A</v>
      </c>
      <c r="P693" s="117" t="e">
        <f>SUM(G693:O693)</f>
        <v>#N/A</v>
      </c>
      <c r="Q693" s="116" t="e">
        <f t="shared" ref="Q693:Y693" si="386">IF($Q688&lt;=18,IF(Q692&lt;=$Q688,1,0),IF($Q688&lt;=36,IF(Q692&lt;=($Q688-18),2,1),IF($Q688&lt;=54,IF(Q692&lt;=($Q688-36),3,2),IF($Q688&gt;54,IF(Q692&lt;=($Q688-54),4,3)))))</f>
        <v>#N/A</v>
      </c>
      <c r="R693" s="116" t="e">
        <f t="shared" si="386"/>
        <v>#N/A</v>
      </c>
      <c r="S693" s="116" t="e">
        <f t="shared" si="386"/>
        <v>#N/A</v>
      </c>
      <c r="T693" s="116" t="e">
        <f t="shared" si="386"/>
        <v>#N/A</v>
      </c>
      <c r="U693" s="116" t="e">
        <f t="shared" si="386"/>
        <v>#N/A</v>
      </c>
      <c r="V693" s="116" t="e">
        <f t="shared" si="386"/>
        <v>#N/A</v>
      </c>
      <c r="W693" s="116" t="e">
        <f t="shared" si="386"/>
        <v>#N/A</v>
      </c>
      <c r="X693" s="116" t="e">
        <f t="shared" si="386"/>
        <v>#N/A</v>
      </c>
      <c r="Y693" s="116" t="e">
        <f t="shared" si="386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7">G37</f>
        <v>10</v>
      </c>
      <c r="H694" s="121">
        <f t="shared" si="387"/>
        <v>10</v>
      </c>
      <c r="I694" s="121">
        <f t="shared" si="387"/>
        <v>10</v>
      </c>
      <c r="J694" s="121">
        <f t="shared" si="387"/>
        <v>10</v>
      </c>
      <c r="K694" s="121">
        <f t="shared" si="387"/>
        <v>10</v>
      </c>
      <c r="L694" s="121">
        <f t="shared" si="387"/>
        <v>10</v>
      </c>
      <c r="M694" s="121">
        <f t="shared" si="387"/>
        <v>10</v>
      </c>
      <c r="N694" s="121">
        <f t="shared" si="387"/>
        <v>10</v>
      </c>
      <c r="O694" s="121">
        <f t="shared" si="387"/>
        <v>10</v>
      </c>
      <c r="P694" s="122">
        <f>SUM(G694:O694)</f>
        <v>90</v>
      </c>
      <c r="Q694" s="123">
        <f t="shared" ref="Q694:Y694" si="388">Q37</f>
        <v>10</v>
      </c>
      <c r="R694" s="121">
        <f t="shared" si="388"/>
        <v>10</v>
      </c>
      <c r="S694" s="121">
        <f t="shared" si="388"/>
        <v>10</v>
      </c>
      <c r="T694" s="121">
        <f t="shared" si="388"/>
        <v>10</v>
      </c>
      <c r="U694" s="121">
        <f t="shared" si="388"/>
        <v>10</v>
      </c>
      <c r="V694" s="121">
        <f t="shared" si="388"/>
        <v>10</v>
      </c>
      <c r="W694" s="121">
        <f t="shared" si="388"/>
        <v>10</v>
      </c>
      <c r="X694" s="121">
        <f t="shared" si="388"/>
        <v>10</v>
      </c>
      <c r="Y694" s="124">
        <f t="shared" si="388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9">IF(H694-H691=-1,3+H693)+IF(H694-H691=0,2+H693)+IF(H694-H691=1,1+H693)+IF(H694-H691=2,H693)+IF(H694-H691=3,IF(H693-1&gt;0,H693-1,0))+IF(H694-H691=4,IF(H693-2&gt;0,H693-2,0))</f>
        <v>0</v>
      </c>
      <c r="I695" s="127">
        <f t="shared" si="389"/>
        <v>0</v>
      </c>
      <c r="J695" s="127">
        <f t="shared" si="389"/>
        <v>0</v>
      </c>
      <c r="K695" s="127">
        <f t="shared" si="389"/>
        <v>0</v>
      </c>
      <c r="L695" s="127">
        <f t="shared" si="389"/>
        <v>0</v>
      </c>
      <c r="M695" s="127">
        <f t="shared" si="389"/>
        <v>0</v>
      </c>
      <c r="N695" s="127">
        <f t="shared" si="389"/>
        <v>0</v>
      </c>
      <c r="O695" s="128">
        <f t="shared" si="389"/>
        <v>0</v>
      </c>
      <c r="P695" s="129">
        <f>SUM(G695:O695)</f>
        <v>0</v>
      </c>
      <c r="Q695" s="130">
        <f t="shared" ref="Q695:Y695" si="390">IF(Q694-Q691=-1,3+Q693)+IF(Q694-Q691=0,2+Q693)+IF(Q694-Q691=1,1+Q693)+IF(Q694-Q691=2,Q693)+IF(Q694-Q691=3,IF(Q693-1&gt;0,Q693-1,0))+IF(Q694-Q691=4,IF(Q693-2&gt;0,Q693-2,0))</f>
        <v>0</v>
      </c>
      <c r="R695" s="131">
        <f t="shared" si="390"/>
        <v>0</v>
      </c>
      <c r="S695" s="131">
        <f t="shared" si="390"/>
        <v>0</v>
      </c>
      <c r="T695" s="131">
        <f t="shared" si="390"/>
        <v>0</v>
      </c>
      <c r="U695" s="131">
        <f t="shared" si="390"/>
        <v>0</v>
      </c>
      <c r="V695" s="131">
        <f t="shared" si="390"/>
        <v>0</v>
      </c>
      <c r="W695" s="131">
        <f t="shared" si="390"/>
        <v>0</v>
      </c>
      <c r="X695" s="131">
        <f t="shared" si="390"/>
        <v>0</v>
      </c>
      <c r="Y695" s="128">
        <f t="shared" si="390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1">IF(G694-G691=-2,4)+IF(G694-G691=-1,3)+IF(G694-G691=0,2)+IF(G694-G691=1,1)+IF(G694-G691&gt;2,0)</f>
        <v>0</v>
      </c>
      <c r="H696" s="134">
        <f t="shared" si="391"/>
        <v>0</v>
      </c>
      <c r="I696" s="134">
        <f t="shared" si="391"/>
        <v>0</v>
      </c>
      <c r="J696" s="134">
        <f t="shared" si="391"/>
        <v>0</v>
      </c>
      <c r="K696" s="134">
        <f t="shared" si="391"/>
        <v>0</v>
      </c>
      <c r="L696" s="134">
        <f t="shared" si="391"/>
        <v>0</v>
      </c>
      <c r="M696" s="134">
        <f t="shared" si="391"/>
        <v>0</v>
      </c>
      <c r="N696" s="134">
        <f t="shared" si="391"/>
        <v>0</v>
      </c>
      <c r="O696" s="135">
        <f t="shared" si="391"/>
        <v>0</v>
      </c>
      <c r="P696" s="136">
        <f>SUM(G696:O696)</f>
        <v>0</v>
      </c>
      <c r="Q696" s="135">
        <f t="shared" ref="Q696:Y696" si="392">IF(Q694-Q691=-2,4)+IF(Q694-Q691=-1,3)+IF(Q694-Q691=0,2)+IF(Q694-Q691=1,1)+IF(Q694-Q691&gt;2,0)</f>
        <v>0</v>
      </c>
      <c r="R696" s="135">
        <f t="shared" si="392"/>
        <v>0</v>
      </c>
      <c r="S696" s="135">
        <f t="shared" si="392"/>
        <v>0</v>
      </c>
      <c r="T696" s="135">
        <f t="shared" si="392"/>
        <v>0</v>
      </c>
      <c r="U696" s="135">
        <f t="shared" si="392"/>
        <v>0</v>
      </c>
      <c r="V696" s="135">
        <f t="shared" si="392"/>
        <v>0</v>
      </c>
      <c r="W696" s="135">
        <f t="shared" si="392"/>
        <v>0</v>
      </c>
      <c r="X696" s="135">
        <f t="shared" si="392"/>
        <v>0</v>
      </c>
      <c r="Y696" s="135">
        <f t="shared" si="392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3">H694-H691</f>
        <v>6</v>
      </c>
      <c r="I697" s="24">
        <f t="shared" si="393"/>
        <v>5</v>
      </c>
      <c r="J697" s="24">
        <f t="shared" si="393"/>
        <v>7</v>
      </c>
      <c r="K697" s="24">
        <f t="shared" si="393"/>
        <v>6</v>
      </c>
      <c r="L697" s="24">
        <f t="shared" si="393"/>
        <v>6</v>
      </c>
      <c r="M697" s="24">
        <f t="shared" si="393"/>
        <v>6</v>
      </c>
      <c r="N697" s="24">
        <f t="shared" si="393"/>
        <v>7</v>
      </c>
      <c r="O697" s="15">
        <f t="shared" si="393"/>
        <v>6</v>
      </c>
      <c r="P697" s="15"/>
      <c r="Q697" s="15">
        <f t="shared" ref="Q697:Y697" si="394">Q694-Q691</f>
        <v>5</v>
      </c>
      <c r="R697" s="15">
        <f t="shared" si="394"/>
        <v>6</v>
      </c>
      <c r="S697" s="15">
        <f t="shared" si="394"/>
        <v>5</v>
      </c>
      <c r="T697" s="15">
        <f t="shared" si="394"/>
        <v>5</v>
      </c>
      <c r="U697" s="15">
        <f t="shared" si="394"/>
        <v>7</v>
      </c>
      <c r="V697" s="15">
        <f t="shared" si="394"/>
        <v>6</v>
      </c>
      <c r="W697" s="15">
        <f t="shared" si="394"/>
        <v>6</v>
      </c>
      <c r="X697" s="15">
        <f t="shared" si="394"/>
        <v>7</v>
      </c>
      <c r="Y697" s="15">
        <f t="shared" si="394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45054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5">H$9</f>
        <v>4</v>
      </c>
      <c r="I714" s="103">
        <f t="shared" si="395"/>
        <v>5</v>
      </c>
      <c r="J714" s="103">
        <f t="shared" si="395"/>
        <v>3</v>
      </c>
      <c r="K714" s="103">
        <f t="shared" si="395"/>
        <v>4</v>
      </c>
      <c r="L714" s="103">
        <f t="shared" si="395"/>
        <v>4</v>
      </c>
      <c r="M714" s="103">
        <f t="shared" si="395"/>
        <v>4</v>
      </c>
      <c r="N714" s="103">
        <f t="shared" si="395"/>
        <v>3</v>
      </c>
      <c r="O714" s="103">
        <f t="shared" si="395"/>
        <v>4</v>
      </c>
      <c r="P714" s="104">
        <f>SUM(G714:O714)</f>
        <v>35</v>
      </c>
      <c r="Q714" s="103">
        <f t="shared" ref="Q714:Y714" si="396">Q$9</f>
        <v>5</v>
      </c>
      <c r="R714" s="105">
        <f t="shared" si="396"/>
        <v>4</v>
      </c>
      <c r="S714" s="105">
        <f t="shared" si="396"/>
        <v>5</v>
      </c>
      <c r="T714" s="105">
        <f t="shared" si="396"/>
        <v>5</v>
      </c>
      <c r="U714" s="105">
        <f t="shared" si="396"/>
        <v>3</v>
      </c>
      <c r="V714" s="105">
        <f t="shared" si="396"/>
        <v>4</v>
      </c>
      <c r="W714" s="105">
        <f t="shared" si="396"/>
        <v>4</v>
      </c>
      <c r="X714" s="105">
        <f t="shared" si="396"/>
        <v>3</v>
      </c>
      <c r="Y714" s="106">
        <f t="shared" si="396"/>
        <v>4</v>
      </c>
      <c r="Z714" s="104">
        <f>SUM(Q714:Y714)</f>
        <v>37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3</v>
      </c>
      <c r="H715" s="108">
        <f t="shared" ref="H715:O715" si="397">H$10</f>
        <v>7</v>
      </c>
      <c r="I715" s="108">
        <f t="shared" si="397"/>
        <v>17</v>
      </c>
      <c r="J715" s="108">
        <f t="shared" si="397"/>
        <v>13</v>
      </c>
      <c r="K715" s="108">
        <f t="shared" si="397"/>
        <v>1</v>
      </c>
      <c r="L715" s="108">
        <f t="shared" si="397"/>
        <v>11</v>
      </c>
      <c r="M715" s="108">
        <f t="shared" si="397"/>
        <v>9</v>
      </c>
      <c r="N715" s="108">
        <f t="shared" si="397"/>
        <v>15</v>
      </c>
      <c r="O715" s="109">
        <f t="shared" si="397"/>
        <v>5</v>
      </c>
      <c r="P715" s="110"/>
      <c r="Q715" s="111">
        <f t="shared" ref="Q715:Y715" si="398">Q$10</f>
        <v>6</v>
      </c>
      <c r="R715" s="112">
        <f t="shared" si="398"/>
        <v>18</v>
      </c>
      <c r="S715" s="112">
        <f t="shared" si="398"/>
        <v>4</v>
      </c>
      <c r="T715" s="112">
        <f t="shared" si="398"/>
        <v>8</v>
      </c>
      <c r="U715" s="112">
        <f t="shared" si="398"/>
        <v>14</v>
      </c>
      <c r="V715" s="112">
        <f t="shared" si="398"/>
        <v>2</v>
      </c>
      <c r="W715" s="112">
        <f t="shared" si="398"/>
        <v>10</v>
      </c>
      <c r="X715" s="112">
        <f t="shared" si="398"/>
        <v>12</v>
      </c>
      <c r="Y715" s="109">
        <f t="shared" si="398"/>
        <v>16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9">IF($Q711&lt;=18,IF(H715&lt;=$Q711,1,0),IF($Q711&lt;=36,IF(H715&lt;=($Q711-18),2,1),IF($Q711&lt;=54,IF(H715&lt;=($Q711-36),3,2),IF($Q711&gt;54,IF(H715&lt;=($Q711-54),4,3)))))</f>
        <v>#N/A</v>
      </c>
      <c r="I716" s="115" t="e">
        <f t="shared" si="399"/>
        <v>#N/A</v>
      </c>
      <c r="J716" s="115" t="e">
        <f t="shared" si="399"/>
        <v>#N/A</v>
      </c>
      <c r="K716" s="115" t="e">
        <f t="shared" si="399"/>
        <v>#N/A</v>
      </c>
      <c r="L716" s="115" t="e">
        <f t="shared" si="399"/>
        <v>#N/A</v>
      </c>
      <c r="M716" s="115" t="e">
        <f t="shared" si="399"/>
        <v>#N/A</v>
      </c>
      <c r="N716" s="115" t="e">
        <f t="shared" si="399"/>
        <v>#N/A</v>
      </c>
      <c r="O716" s="116" t="e">
        <f t="shared" si="399"/>
        <v>#N/A</v>
      </c>
      <c r="P716" s="117" t="e">
        <f>SUM(G716:O716)</f>
        <v>#N/A</v>
      </c>
      <c r="Q716" s="116" t="e">
        <f t="shared" ref="Q716:Y716" si="400">IF($Q711&lt;=18,IF(Q715&lt;=$Q711,1,0),IF($Q711&lt;=36,IF(Q715&lt;=($Q711-18),2,1),IF($Q711&lt;=54,IF(Q715&lt;=($Q711-36),3,2),IF($Q711&gt;54,IF(Q715&lt;=($Q711-54),4,3)))))</f>
        <v>#N/A</v>
      </c>
      <c r="R716" s="116" t="e">
        <f t="shared" si="400"/>
        <v>#N/A</v>
      </c>
      <c r="S716" s="116" t="e">
        <f t="shared" si="400"/>
        <v>#N/A</v>
      </c>
      <c r="T716" s="116" t="e">
        <f t="shared" si="400"/>
        <v>#N/A</v>
      </c>
      <c r="U716" s="116" t="e">
        <f t="shared" si="400"/>
        <v>#N/A</v>
      </c>
      <c r="V716" s="116" t="e">
        <f t="shared" si="400"/>
        <v>#N/A</v>
      </c>
      <c r="W716" s="116" t="e">
        <f t="shared" si="400"/>
        <v>#N/A</v>
      </c>
      <c r="X716" s="116" t="e">
        <f t="shared" si="400"/>
        <v>#N/A</v>
      </c>
      <c r="Y716" s="116" t="e">
        <f t="shared" si="400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1">G38</f>
        <v>10</v>
      </c>
      <c r="H717" s="121">
        <f t="shared" si="401"/>
        <v>10</v>
      </c>
      <c r="I717" s="121">
        <f t="shared" si="401"/>
        <v>10</v>
      </c>
      <c r="J717" s="121">
        <f t="shared" si="401"/>
        <v>10</v>
      </c>
      <c r="K717" s="121">
        <f t="shared" si="401"/>
        <v>10</v>
      </c>
      <c r="L717" s="121">
        <f t="shared" si="401"/>
        <v>10</v>
      </c>
      <c r="M717" s="121">
        <f t="shared" si="401"/>
        <v>10</v>
      </c>
      <c r="N717" s="121">
        <f t="shared" si="401"/>
        <v>10</v>
      </c>
      <c r="O717" s="121">
        <f t="shared" si="401"/>
        <v>10</v>
      </c>
      <c r="P717" s="122">
        <f>SUM(G717:O717)</f>
        <v>90</v>
      </c>
      <c r="Q717" s="123">
        <f t="shared" ref="Q717:Y717" si="402">Q38</f>
        <v>10</v>
      </c>
      <c r="R717" s="121">
        <f t="shared" si="402"/>
        <v>10</v>
      </c>
      <c r="S717" s="121">
        <f t="shared" si="402"/>
        <v>10</v>
      </c>
      <c r="T717" s="121">
        <f t="shared" si="402"/>
        <v>10</v>
      </c>
      <c r="U717" s="121">
        <f t="shared" si="402"/>
        <v>10</v>
      </c>
      <c r="V717" s="121">
        <f t="shared" si="402"/>
        <v>10</v>
      </c>
      <c r="W717" s="121">
        <f t="shared" si="402"/>
        <v>10</v>
      </c>
      <c r="X717" s="121">
        <f t="shared" si="402"/>
        <v>10</v>
      </c>
      <c r="Y717" s="124">
        <f t="shared" si="402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3">IF(H717-H714=-1,3+H716)+IF(H717-H714=0,2+H716)+IF(H717-H714=1,1+H716)+IF(H717-H714=2,H716)+IF(H717-H714=3,IF(H716-1&gt;0,H716-1,0))+IF(H717-H714=4,IF(H716-2&gt;0,H716-2,0))</f>
        <v>0</v>
      </c>
      <c r="I718" s="127">
        <f t="shared" si="403"/>
        <v>0</v>
      </c>
      <c r="J718" s="127">
        <f t="shared" si="403"/>
        <v>0</v>
      </c>
      <c r="K718" s="127">
        <f t="shared" si="403"/>
        <v>0</v>
      </c>
      <c r="L718" s="127">
        <f t="shared" si="403"/>
        <v>0</v>
      </c>
      <c r="M718" s="127">
        <f t="shared" si="403"/>
        <v>0</v>
      </c>
      <c r="N718" s="127">
        <f t="shared" si="403"/>
        <v>0</v>
      </c>
      <c r="O718" s="128">
        <f t="shared" si="403"/>
        <v>0</v>
      </c>
      <c r="P718" s="129">
        <f>SUM(G718:O718)</f>
        <v>0</v>
      </c>
      <c r="Q718" s="130">
        <f t="shared" ref="Q718:Y718" si="404">IF(Q717-Q714=-1,3+Q716)+IF(Q717-Q714=0,2+Q716)+IF(Q717-Q714=1,1+Q716)+IF(Q717-Q714=2,Q716)+IF(Q717-Q714=3,IF(Q716-1&gt;0,Q716-1,0))+IF(Q717-Q714=4,IF(Q716-2&gt;0,Q716-2,0))</f>
        <v>0</v>
      </c>
      <c r="R718" s="131">
        <f t="shared" si="404"/>
        <v>0</v>
      </c>
      <c r="S718" s="131">
        <f t="shared" si="404"/>
        <v>0</v>
      </c>
      <c r="T718" s="131">
        <f t="shared" si="404"/>
        <v>0</v>
      </c>
      <c r="U718" s="131">
        <f t="shared" si="404"/>
        <v>0</v>
      </c>
      <c r="V718" s="131">
        <f t="shared" si="404"/>
        <v>0</v>
      </c>
      <c r="W718" s="131">
        <f t="shared" si="404"/>
        <v>0</v>
      </c>
      <c r="X718" s="131">
        <f t="shared" si="404"/>
        <v>0</v>
      </c>
      <c r="Y718" s="128">
        <f t="shared" si="404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5">IF(G717-G714=-2,4)+IF(G717-G714=-1,3)+IF(G717-G714=0,2)+IF(G717-G714=1,1)+IF(G717-G714&gt;2,0)</f>
        <v>0</v>
      </c>
      <c r="H719" s="134">
        <f t="shared" si="405"/>
        <v>0</v>
      </c>
      <c r="I719" s="134">
        <f t="shared" si="405"/>
        <v>0</v>
      </c>
      <c r="J719" s="134">
        <f t="shared" si="405"/>
        <v>0</v>
      </c>
      <c r="K719" s="134">
        <f t="shared" si="405"/>
        <v>0</v>
      </c>
      <c r="L719" s="134">
        <f t="shared" si="405"/>
        <v>0</v>
      </c>
      <c r="M719" s="134">
        <f t="shared" si="405"/>
        <v>0</v>
      </c>
      <c r="N719" s="134">
        <f t="shared" si="405"/>
        <v>0</v>
      </c>
      <c r="O719" s="135">
        <f t="shared" si="405"/>
        <v>0</v>
      </c>
      <c r="P719" s="136">
        <f>SUM(G719:O719)</f>
        <v>0</v>
      </c>
      <c r="Q719" s="135">
        <f t="shared" ref="Q719:Y719" si="406">IF(Q717-Q714=-2,4)+IF(Q717-Q714=-1,3)+IF(Q717-Q714=0,2)+IF(Q717-Q714=1,1)+IF(Q717-Q714&gt;2,0)</f>
        <v>0</v>
      </c>
      <c r="R719" s="135">
        <f t="shared" si="406"/>
        <v>0</v>
      </c>
      <c r="S719" s="135">
        <f t="shared" si="406"/>
        <v>0</v>
      </c>
      <c r="T719" s="135">
        <f t="shared" si="406"/>
        <v>0</v>
      </c>
      <c r="U719" s="135">
        <f t="shared" si="406"/>
        <v>0</v>
      </c>
      <c r="V719" s="135">
        <f t="shared" si="406"/>
        <v>0</v>
      </c>
      <c r="W719" s="135">
        <f t="shared" si="406"/>
        <v>0</v>
      </c>
      <c r="X719" s="135">
        <f t="shared" si="406"/>
        <v>0</v>
      </c>
      <c r="Y719" s="135">
        <f t="shared" si="406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7">H717-H714</f>
        <v>6</v>
      </c>
      <c r="I720" s="24">
        <f t="shared" si="407"/>
        <v>5</v>
      </c>
      <c r="J720" s="24">
        <f t="shared" si="407"/>
        <v>7</v>
      </c>
      <c r="K720" s="24">
        <f t="shared" si="407"/>
        <v>6</v>
      </c>
      <c r="L720" s="24">
        <f t="shared" si="407"/>
        <v>6</v>
      </c>
      <c r="M720" s="24">
        <f t="shared" si="407"/>
        <v>6</v>
      </c>
      <c r="N720" s="24">
        <f t="shared" si="407"/>
        <v>7</v>
      </c>
      <c r="O720" s="15">
        <f t="shared" si="407"/>
        <v>6</v>
      </c>
      <c r="P720" s="15"/>
      <c r="Q720" s="15">
        <f t="shared" ref="Q720:Y720" si="408">Q717-Q714</f>
        <v>5</v>
      </c>
      <c r="R720" s="15">
        <f t="shared" si="408"/>
        <v>6</v>
      </c>
      <c r="S720" s="15">
        <f t="shared" si="408"/>
        <v>5</v>
      </c>
      <c r="T720" s="15">
        <f t="shared" si="408"/>
        <v>5</v>
      </c>
      <c r="U720" s="15">
        <f t="shared" si="408"/>
        <v>7</v>
      </c>
      <c r="V720" s="15">
        <f t="shared" si="408"/>
        <v>6</v>
      </c>
      <c r="W720" s="15">
        <f t="shared" si="408"/>
        <v>6</v>
      </c>
      <c r="X720" s="15">
        <f t="shared" si="408"/>
        <v>7</v>
      </c>
      <c r="Y720" s="15">
        <f t="shared" si="408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45054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9">H$9</f>
        <v>4</v>
      </c>
      <c r="I737" s="103">
        <f t="shared" si="409"/>
        <v>5</v>
      </c>
      <c r="J737" s="103">
        <f t="shared" si="409"/>
        <v>3</v>
      </c>
      <c r="K737" s="103">
        <f t="shared" si="409"/>
        <v>4</v>
      </c>
      <c r="L737" s="103">
        <f t="shared" si="409"/>
        <v>4</v>
      </c>
      <c r="M737" s="103">
        <f t="shared" si="409"/>
        <v>4</v>
      </c>
      <c r="N737" s="103">
        <f t="shared" si="409"/>
        <v>3</v>
      </c>
      <c r="O737" s="103">
        <f t="shared" si="409"/>
        <v>4</v>
      </c>
      <c r="P737" s="104">
        <f>SUM(G737:O737)</f>
        <v>35</v>
      </c>
      <c r="Q737" s="103">
        <f t="shared" ref="Q737:Y737" si="410">Q$9</f>
        <v>5</v>
      </c>
      <c r="R737" s="105">
        <f t="shared" si="410"/>
        <v>4</v>
      </c>
      <c r="S737" s="105">
        <f t="shared" si="410"/>
        <v>5</v>
      </c>
      <c r="T737" s="105">
        <f t="shared" si="410"/>
        <v>5</v>
      </c>
      <c r="U737" s="105">
        <f t="shared" si="410"/>
        <v>3</v>
      </c>
      <c r="V737" s="105">
        <f t="shared" si="410"/>
        <v>4</v>
      </c>
      <c r="W737" s="105">
        <f t="shared" si="410"/>
        <v>4</v>
      </c>
      <c r="X737" s="105">
        <f t="shared" si="410"/>
        <v>3</v>
      </c>
      <c r="Y737" s="106">
        <f t="shared" si="410"/>
        <v>4</v>
      </c>
      <c r="Z737" s="104">
        <f>SUM(Q737:Y737)</f>
        <v>37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3</v>
      </c>
      <c r="H738" s="108">
        <f t="shared" ref="H738:O738" si="411">H$10</f>
        <v>7</v>
      </c>
      <c r="I738" s="108">
        <f t="shared" si="411"/>
        <v>17</v>
      </c>
      <c r="J738" s="108">
        <f t="shared" si="411"/>
        <v>13</v>
      </c>
      <c r="K738" s="108">
        <f t="shared" si="411"/>
        <v>1</v>
      </c>
      <c r="L738" s="108">
        <f t="shared" si="411"/>
        <v>11</v>
      </c>
      <c r="M738" s="108">
        <f t="shared" si="411"/>
        <v>9</v>
      </c>
      <c r="N738" s="108">
        <f t="shared" si="411"/>
        <v>15</v>
      </c>
      <c r="O738" s="109">
        <f t="shared" si="411"/>
        <v>5</v>
      </c>
      <c r="P738" s="110"/>
      <c r="Q738" s="111">
        <f t="shared" ref="Q738:Y738" si="412">Q$10</f>
        <v>6</v>
      </c>
      <c r="R738" s="112">
        <f t="shared" si="412"/>
        <v>18</v>
      </c>
      <c r="S738" s="112">
        <f t="shared" si="412"/>
        <v>4</v>
      </c>
      <c r="T738" s="112">
        <f t="shared" si="412"/>
        <v>8</v>
      </c>
      <c r="U738" s="112">
        <f t="shared" si="412"/>
        <v>14</v>
      </c>
      <c r="V738" s="112">
        <f t="shared" si="412"/>
        <v>2</v>
      </c>
      <c r="W738" s="112">
        <f t="shared" si="412"/>
        <v>10</v>
      </c>
      <c r="X738" s="112">
        <f t="shared" si="412"/>
        <v>12</v>
      </c>
      <c r="Y738" s="109">
        <f t="shared" si="412"/>
        <v>16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3">IF($Q734&lt;=18,IF(H738&lt;=$Q734,1,0),IF($Q734&lt;=36,IF(H738&lt;=($Q734-18),2,1),IF($Q734&lt;=54,IF(H738&lt;=($Q734-36),3,2),IF($Q734&gt;54,IF(H738&lt;=($Q734-54),4,3)))))</f>
        <v>#N/A</v>
      </c>
      <c r="I739" s="115" t="e">
        <f t="shared" si="413"/>
        <v>#N/A</v>
      </c>
      <c r="J739" s="115" t="e">
        <f t="shared" si="413"/>
        <v>#N/A</v>
      </c>
      <c r="K739" s="115" t="e">
        <f t="shared" si="413"/>
        <v>#N/A</v>
      </c>
      <c r="L739" s="115" t="e">
        <f t="shared" si="413"/>
        <v>#N/A</v>
      </c>
      <c r="M739" s="115" t="e">
        <f t="shared" si="413"/>
        <v>#N/A</v>
      </c>
      <c r="N739" s="115" t="e">
        <f t="shared" si="413"/>
        <v>#N/A</v>
      </c>
      <c r="O739" s="116" t="e">
        <f t="shared" si="413"/>
        <v>#N/A</v>
      </c>
      <c r="P739" s="117" t="e">
        <f>SUM(G739:O739)</f>
        <v>#N/A</v>
      </c>
      <c r="Q739" s="116" t="e">
        <f t="shared" ref="Q739:Y739" si="414">IF($Q734&lt;=18,IF(Q738&lt;=$Q734,1,0),IF($Q734&lt;=36,IF(Q738&lt;=($Q734-18),2,1),IF($Q734&lt;=54,IF(Q738&lt;=($Q734-36),3,2),IF($Q734&gt;54,IF(Q738&lt;=($Q734-54),4,3)))))</f>
        <v>#N/A</v>
      </c>
      <c r="R739" s="116" t="e">
        <f t="shared" si="414"/>
        <v>#N/A</v>
      </c>
      <c r="S739" s="116" t="e">
        <f t="shared" si="414"/>
        <v>#N/A</v>
      </c>
      <c r="T739" s="116" t="e">
        <f t="shared" si="414"/>
        <v>#N/A</v>
      </c>
      <c r="U739" s="116" t="e">
        <f t="shared" si="414"/>
        <v>#N/A</v>
      </c>
      <c r="V739" s="116" t="e">
        <f t="shared" si="414"/>
        <v>#N/A</v>
      </c>
      <c r="W739" s="116" t="e">
        <f t="shared" si="414"/>
        <v>#N/A</v>
      </c>
      <c r="X739" s="116" t="e">
        <f t="shared" si="414"/>
        <v>#N/A</v>
      </c>
      <c r="Y739" s="116" t="e">
        <f t="shared" si="414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5">G39</f>
        <v>10</v>
      </c>
      <c r="H740" s="121">
        <f t="shared" si="415"/>
        <v>10</v>
      </c>
      <c r="I740" s="121">
        <f t="shared" si="415"/>
        <v>10</v>
      </c>
      <c r="J740" s="121">
        <f t="shared" si="415"/>
        <v>10</v>
      </c>
      <c r="K740" s="121">
        <f t="shared" si="415"/>
        <v>10</v>
      </c>
      <c r="L740" s="121">
        <f t="shared" si="415"/>
        <v>10</v>
      </c>
      <c r="M740" s="121">
        <f t="shared" si="415"/>
        <v>10</v>
      </c>
      <c r="N740" s="121">
        <f t="shared" si="415"/>
        <v>10</v>
      </c>
      <c r="O740" s="121">
        <f t="shared" si="415"/>
        <v>10</v>
      </c>
      <c r="P740" s="122">
        <f>SUM(G740:O740)</f>
        <v>90</v>
      </c>
      <c r="Q740" s="123">
        <f t="shared" ref="Q740:Y740" si="416">Q39</f>
        <v>10</v>
      </c>
      <c r="R740" s="121">
        <f t="shared" si="416"/>
        <v>10</v>
      </c>
      <c r="S740" s="121">
        <f t="shared" si="416"/>
        <v>10</v>
      </c>
      <c r="T740" s="121">
        <f t="shared" si="416"/>
        <v>10</v>
      </c>
      <c r="U740" s="121">
        <f t="shared" si="416"/>
        <v>10</v>
      </c>
      <c r="V740" s="121">
        <f t="shared" si="416"/>
        <v>10</v>
      </c>
      <c r="W740" s="121">
        <f t="shared" si="416"/>
        <v>10</v>
      </c>
      <c r="X740" s="121">
        <f t="shared" si="416"/>
        <v>10</v>
      </c>
      <c r="Y740" s="124">
        <f t="shared" si="416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7">IF(H740-H737=-1,3+H739)+IF(H740-H737=0,2+H739)+IF(H740-H737=1,1+H739)+IF(H740-H737=2,H739)+IF(H740-H737=3,IF(H739-1&gt;0,H739-1,0))+IF(H740-H737=4,IF(H739-2&gt;0,H739-2,0))</f>
        <v>0</v>
      </c>
      <c r="I741" s="127">
        <f t="shared" si="417"/>
        <v>0</v>
      </c>
      <c r="J741" s="127">
        <f t="shared" si="417"/>
        <v>0</v>
      </c>
      <c r="K741" s="127">
        <f t="shared" si="417"/>
        <v>0</v>
      </c>
      <c r="L741" s="127">
        <f t="shared" si="417"/>
        <v>0</v>
      </c>
      <c r="M741" s="127">
        <f t="shared" si="417"/>
        <v>0</v>
      </c>
      <c r="N741" s="127">
        <f t="shared" si="417"/>
        <v>0</v>
      </c>
      <c r="O741" s="128">
        <f t="shared" si="417"/>
        <v>0</v>
      </c>
      <c r="P741" s="129">
        <f>SUM(G741:O741)</f>
        <v>0</v>
      </c>
      <c r="Q741" s="130">
        <f t="shared" ref="Q741:Y741" si="418">IF(Q740-Q737=-1,3+Q739)+IF(Q740-Q737=0,2+Q739)+IF(Q740-Q737=1,1+Q739)+IF(Q740-Q737=2,Q739)+IF(Q740-Q737=3,IF(Q739-1&gt;0,Q739-1,0))+IF(Q740-Q737=4,IF(Q739-2&gt;0,Q739-2,0))</f>
        <v>0</v>
      </c>
      <c r="R741" s="131">
        <f t="shared" si="418"/>
        <v>0</v>
      </c>
      <c r="S741" s="131">
        <f t="shared" si="418"/>
        <v>0</v>
      </c>
      <c r="T741" s="131">
        <f t="shared" si="418"/>
        <v>0</v>
      </c>
      <c r="U741" s="131">
        <f t="shared" si="418"/>
        <v>0</v>
      </c>
      <c r="V741" s="131">
        <f t="shared" si="418"/>
        <v>0</v>
      </c>
      <c r="W741" s="131">
        <f t="shared" si="418"/>
        <v>0</v>
      </c>
      <c r="X741" s="131">
        <f t="shared" si="418"/>
        <v>0</v>
      </c>
      <c r="Y741" s="128">
        <f t="shared" si="418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9">IF(G740-G737=-2,4)+IF(G740-G737=-1,3)+IF(G740-G737=0,2)+IF(G740-G737=1,1)+IF(G740-G737&gt;2,0)</f>
        <v>0</v>
      </c>
      <c r="H742" s="134">
        <f t="shared" si="419"/>
        <v>0</v>
      </c>
      <c r="I742" s="134">
        <f t="shared" si="419"/>
        <v>0</v>
      </c>
      <c r="J742" s="134">
        <f t="shared" si="419"/>
        <v>0</v>
      </c>
      <c r="K742" s="134">
        <f t="shared" si="419"/>
        <v>0</v>
      </c>
      <c r="L742" s="134">
        <f t="shared" si="419"/>
        <v>0</v>
      </c>
      <c r="M742" s="134">
        <f t="shared" si="419"/>
        <v>0</v>
      </c>
      <c r="N742" s="134">
        <f t="shared" si="419"/>
        <v>0</v>
      </c>
      <c r="O742" s="135">
        <f t="shared" si="419"/>
        <v>0</v>
      </c>
      <c r="P742" s="136">
        <f>SUM(G742:O742)</f>
        <v>0</v>
      </c>
      <c r="Q742" s="135">
        <f t="shared" ref="Q742:Y742" si="420">IF(Q740-Q737=-2,4)+IF(Q740-Q737=-1,3)+IF(Q740-Q737=0,2)+IF(Q740-Q737=1,1)+IF(Q740-Q737&gt;2,0)</f>
        <v>0</v>
      </c>
      <c r="R742" s="135">
        <f t="shared" si="420"/>
        <v>0</v>
      </c>
      <c r="S742" s="135">
        <f t="shared" si="420"/>
        <v>0</v>
      </c>
      <c r="T742" s="135">
        <f t="shared" si="420"/>
        <v>0</v>
      </c>
      <c r="U742" s="135">
        <f t="shared" si="420"/>
        <v>0</v>
      </c>
      <c r="V742" s="135">
        <f t="shared" si="420"/>
        <v>0</v>
      </c>
      <c r="W742" s="135">
        <f t="shared" si="420"/>
        <v>0</v>
      </c>
      <c r="X742" s="135">
        <f t="shared" si="420"/>
        <v>0</v>
      </c>
      <c r="Y742" s="135">
        <f t="shared" si="420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1">H740-H737</f>
        <v>6</v>
      </c>
      <c r="I743" s="24">
        <f t="shared" si="421"/>
        <v>5</v>
      </c>
      <c r="J743" s="24">
        <f t="shared" si="421"/>
        <v>7</v>
      </c>
      <c r="K743" s="24">
        <f t="shared" si="421"/>
        <v>6</v>
      </c>
      <c r="L743" s="24">
        <f t="shared" si="421"/>
        <v>6</v>
      </c>
      <c r="M743" s="24">
        <f t="shared" si="421"/>
        <v>6</v>
      </c>
      <c r="N743" s="24">
        <f t="shared" si="421"/>
        <v>7</v>
      </c>
      <c r="O743" s="15">
        <f t="shared" si="421"/>
        <v>6</v>
      </c>
      <c r="P743" s="15"/>
      <c r="Q743" s="15">
        <f t="shared" ref="Q743:Y743" si="422">Q740-Q737</f>
        <v>5</v>
      </c>
      <c r="R743" s="15">
        <f t="shared" si="422"/>
        <v>6</v>
      </c>
      <c r="S743" s="15">
        <f t="shared" si="422"/>
        <v>5</v>
      </c>
      <c r="T743" s="15">
        <f t="shared" si="422"/>
        <v>5</v>
      </c>
      <c r="U743" s="15">
        <f t="shared" si="422"/>
        <v>7</v>
      </c>
      <c r="V743" s="15">
        <f t="shared" si="422"/>
        <v>6</v>
      </c>
      <c r="W743" s="15">
        <f t="shared" si="422"/>
        <v>6</v>
      </c>
      <c r="X743" s="15">
        <f t="shared" si="422"/>
        <v>7</v>
      </c>
      <c r="Y743" s="15">
        <f t="shared" si="422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45054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3">H$9</f>
        <v>4</v>
      </c>
      <c r="I760" s="103">
        <f t="shared" si="423"/>
        <v>5</v>
      </c>
      <c r="J760" s="103">
        <f t="shared" si="423"/>
        <v>3</v>
      </c>
      <c r="K760" s="103">
        <f t="shared" si="423"/>
        <v>4</v>
      </c>
      <c r="L760" s="103">
        <f t="shared" si="423"/>
        <v>4</v>
      </c>
      <c r="M760" s="103">
        <f t="shared" si="423"/>
        <v>4</v>
      </c>
      <c r="N760" s="103">
        <f t="shared" si="423"/>
        <v>3</v>
      </c>
      <c r="O760" s="103">
        <f t="shared" si="423"/>
        <v>4</v>
      </c>
      <c r="P760" s="104">
        <f>SUM(G760:O760)</f>
        <v>35</v>
      </c>
      <c r="Q760" s="103">
        <f t="shared" ref="Q760:Y760" si="424">Q$9</f>
        <v>5</v>
      </c>
      <c r="R760" s="105">
        <f t="shared" si="424"/>
        <v>4</v>
      </c>
      <c r="S760" s="105">
        <f t="shared" si="424"/>
        <v>5</v>
      </c>
      <c r="T760" s="105">
        <f t="shared" si="424"/>
        <v>5</v>
      </c>
      <c r="U760" s="105">
        <f t="shared" si="424"/>
        <v>3</v>
      </c>
      <c r="V760" s="105">
        <f t="shared" si="424"/>
        <v>4</v>
      </c>
      <c r="W760" s="105">
        <f t="shared" si="424"/>
        <v>4</v>
      </c>
      <c r="X760" s="105">
        <f t="shared" si="424"/>
        <v>3</v>
      </c>
      <c r="Y760" s="106">
        <f t="shared" si="424"/>
        <v>4</v>
      </c>
      <c r="Z760" s="104">
        <f>SUM(Q760:Y760)</f>
        <v>37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3</v>
      </c>
      <c r="H761" s="108">
        <f t="shared" ref="H761:O761" si="425">H$10</f>
        <v>7</v>
      </c>
      <c r="I761" s="108">
        <f t="shared" si="425"/>
        <v>17</v>
      </c>
      <c r="J761" s="108">
        <f t="shared" si="425"/>
        <v>13</v>
      </c>
      <c r="K761" s="108">
        <f t="shared" si="425"/>
        <v>1</v>
      </c>
      <c r="L761" s="108">
        <f t="shared" si="425"/>
        <v>11</v>
      </c>
      <c r="M761" s="108">
        <f t="shared" si="425"/>
        <v>9</v>
      </c>
      <c r="N761" s="108">
        <f t="shared" si="425"/>
        <v>15</v>
      </c>
      <c r="O761" s="109">
        <f t="shared" si="425"/>
        <v>5</v>
      </c>
      <c r="P761" s="110"/>
      <c r="Q761" s="111">
        <f t="shared" ref="Q761:Y761" si="426">Q$10</f>
        <v>6</v>
      </c>
      <c r="R761" s="112">
        <f t="shared" si="426"/>
        <v>18</v>
      </c>
      <c r="S761" s="112">
        <f t="shared" si="426"/>
        <v>4</v>
      </c>
      <c r="T761" s="112">
        <f t="shared" si="426"/>
        <v>8</v>
      </c>
      <c r="U761" s="112">
        <f t="shared" si="426"/>
        <v>14</v>
      </c>
      <c r="V761" s="112">
        <f t="shared" si="426"/>
        <v>2</v>
      </c>
      <c r="W761" s="112">
        <f t="shared" si="426"/>
        <v>10</v>
      </c>
      <c r="X761" s="112">
        <f t="shared" si="426"/>
        <v>12</v>
      </c>
      <c r="Y761" s="109">
        <f t="shared" si="426"/>
        <v>16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7">IF($Q757&lt;=18,IF(H761&lt;=$Q757,1,0),IF($Q757&lt;=36,IF(H761&lt;=($Q757-18),2,1),IF($Q757&lt;=54,IF(H761&lt;=($Q757-36),3,2),IF($Q757&gt;54,IF(H761&lt;=($Q757-54),4,3)))))</f>
        <v>#N/A</v>
      </c>
      <c r="I762" s="115" t="e">
        <f t="shared" si="427"/>
        <v>#N/A</v>
      </c>
      <c r="J762" s="115" t="e">
        <f t="shared" si="427"/>
        <v>#N/A</v>
      </c>
      <c r="K762" s="115" t="e">
        <f t="shared" si="427"/>
        <v>#N/A</v>
      </c>
      <c r="L762" s="115" t="e">
        <f t="shared" si="427"/>
        <v>#N/A</v>
      </c>
      <c r="M762" s="115" t="e">
        <f t="shared" si="427"/>
        <v>#N/A</v>
      </c>
      <c r="N762" s="115" t="e">
        <f t="shared" si="427"/>
        <v>#N/A</v>
      </c>
      <c r="O762" s="116" t="e">
        <f t="shared" si="427"/>
        <v>#N/A</v>
      </c>
      <c r="P762" s="117" t="e">
        <f>SUM(G762:O762)</f>
        <v>#N/A</v>
      </c>
      <c r="Q762" s="116" t="e">
        <f t="shared" ref="Q762:Y762" si="428">IF($Q757&lt;=18,IF(Q761&lt;=$Q757,1,0),IF($Q757&lt;=36,IF(Q761&lt;=($Q757-18),2,1),IF($Q757&lt;=54,IF(Q761&lt;=($Q757-36),3,2),IF($Q757&gt;54,IF(Q761&lt;=($Q757-54),4,3)))))</f>
        <v>#N/A</v>
      </c>
      <c r="R762" s="116" t="e">
        <f t="shared" si="428"/>
        <v>#N/A</v>
      </c>
      <c r="S762" s="116" t="e">
        <f t="shared" si="428"/>
        <v>#N/A</v>
      </c>
      <c r="T762" s="116" t="e">
        <f t="shared" si="428"/>
        <v>#N/A</v>
      </c>
      <c r="U762" s="116" t="e">
        <f t="shared" si="428"/>
        <v>#N/A</v>
      </c>
      <c r="V762" s="116" t="e">
        <f t="shared" si="428"/>
        <v>#N/A</v>
      </c>
      <c r="W762" s="116" t="e">
        <f t="shared" si="428"/>
        <v>#N/A</v>
      </c>
      <c r="X762" s="116" t="e">
        <f t="shared" si="428"/>
        <v>#N/A</v>
      </c>
      <c r="Y762" s="116" t="e">
        <f t="shared" si="428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9">G40</f>
        <v>10</v>
      </c>
      <c r="H763" s="121">
        <f t="shared" si="429"/>
        <v>10</v>
      </c>
      <c r="I763" s="121">
        <f t="shared" si="429"/>
        <v>10</v>
      </c>
      <c r="J763" s="121">
        <f t="shared" si="429"/>
        <v>10</v>
      </c>
      <c r="K763" s="121">
        <f t="shared" si="429"/>
        <v>10</v>
      </c>
      <c r="L763" s="121">
        <f t="shared" si="429"/>
        <v>10</v>
      </c>
      <c r="M763" s="121">
        <f t="shared" si="429"/>
        <v>10</v>
      </c>
      <c r="N763" s="121">
        <f t="shared" si="429"/>
        <v>10</v>
      </c>
      <c r="O763" s="121">
        <f t="shared" si="429"/>
        <v>10</v>
      </c>
      <c r="P763" s="122">
        <f>SUM(G763:O763)</f>
        <v>90</v>
      </c>
      <c r="Q763" s="123">
        <f t="shared" ref="Q763:Y763" si="430">Q40</f>
        <v>10</v>
      </c>
      <c r="R763" s="121">
        <f t="shared" si="430"/>
        <v>10</v>
      </c>
      <c r="S763" s="121">
        <f t="shared" si="430"/>
        <v>10</v>
      </c>
      <c r="T763" s="121">
        <f t="shared" si="430"/>
        <v>10</v>
      </c>
      <c r="U763" s="121">
        <f t="shared" si="430"/>
        <v>10</v>
      </c>
      <c r="V763" s="121">
        <f t="shared" si="430"/>
        <v>10</v>
      </c>
      <c r="W763" s="121">
        <f t="shared" si="430"/>
        <v>10</v>
      </c>
      <c r="X763" s="121">
        <f t="shared" si="430"/>
        <v>10</v>
      </c>
      <c r="Y763" s="124">
        <f t="shared" si="430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1">IF(H763-H760=-1,3+H762)+IF(H763-H760=0,2+H762)+IF(H763-H760=1,1+H762)+IF(H763-H760=2,H762)+IF(H763-H760=3,IF(H762-1&gt;0,H762-1,0))+IF(H763-H760=4,IF(H762-2&gt;0,H762-2,0))</f>
        <v>0</v>
      </c>
      <c r="I764" s="127">
        <f t="shared" si="431"/>
        <v>0</v>
      </c>
      <c r="J764" s="127">
        <f t="shared" si="431"/>
        <v>0</v>
      </c>
      <c r="K764" s="127">
        <f t="shared" si="431"/>
        <v>0</v>
      </c>
      <c r="L764" s="127">
        <f t="shared" si="431"/>
        <v>0</v>
      </c>
      <c r="M764" s="127">
        <f t="shared" si="431"/>
        <v>0</v>
      </c>
      <c r="N764" s="127">
        <f t="shared" si="431"/>
        <v>0</v>
      </c>
      <c r="O764" s="128">
        <f t="shared" si="431"/>
        <v>0</v>
      </c>
      <c r="P764" s="129">
        <f>SUM(G764:O764)</f>
        <v>0</v>
      </c>
      <c r="Q764" s="130">
        <f t="shared" ref="Q764:Y764" si="432">IF(Q763-Q760=-1,3+Q762)+IF(Q763-Q760=0,2+Q762)+IF(Q763-Q760=1,1+Q762)+IF(Q763-Q760=2,Q762)+IF(Q763-Q760=3,IF(Q762-1&gt;0,Q762-1,0))+IF(Q763-Q760=4,IF(Q762-2&gt;0,Q762-2,0))</f>
        <v>0</v>
      </c>
      <c r="R764" s="131">
        <f t="shared" si="432"/>
        <v>0</v>
      </c>
      <c r="S764" s="131">
        <f t="shared" si="432"/>
        <v>0</v>
      </c>
      <c r="T764" s="131">
        <f t="shared" si="432"/>
        <v>0</v>
      </c>
      <c r="U764" s="131">
        <f t="shared" si="432"/>
        <v>0</v>
      </c>
      <c r="V764" s="131">
        <f t="shared" si="432"/>
        <v>0</v>
      </c>
      <c r="W764" s="131">
        <f t="shared" si="432"/>
        <v>0</v>
      </c>
      <c r="X764" s="131">
        <f t="shared" si="432"/>
        <v>0</v>
      </c>
      <c r="Y764" s="128">
        <f t="shared" si="432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3">IF(G763-G760=-2,4)+IF(G763-G760=-1,3)+IF(G763-G760=0,2)+IF(G763-G760=1,1)+IF(G763-G760&gt;2,0)</f>
        <v>0</v>
      </c>
      <c r="H765" s="134">
        <f t="shared" si="433"/>
        <v>0</v>
      </c>
      <c r="I765" s="134">
        <f t="shared" si="433"/>
        <v>0</v>
      </c>
      <c r="J765" s="134">
        <f t="shared" si="433"/>
        <v>0</v>
      </c>
      <c r="K765" s="134">
        <f t="shared" si="433"/>
        <v>0</v>
      </c>
      <c r="L765" s="134">
        <f t="shared" si="433"/>
        <v>0</v>
      </c>
      <c r="M765" s="134">
        <f t="shared" si="433"/>
        <v>0</v>
      </c>
      <c r="N765" s="134">
        <f t="shared" si="433"/>
        <v>0</v>
      </c>
      <c r="O765" s="135">
        <f t="shared" si="433"/>
        <v>0</v>
      </c>
      <c r="P765" s="136">
        <f>SUM(G765:O765)</f>
        <v>0</v>
      </c>
      <c r="Q765" s="135">
        <f t="shared" ref="Q765:Y765" si="434">IF(Q763-Q760=-2,4)+IF(Q763-Q760=-1,3)+IF(Q763-Q760=0,2)+IF(Q763-Q760=1,1)+IF(Q763-Q760&gt;2,0)</f>
        <v>0</v>
      </c>
      <c r="R765" s="135">
        <f t="shared" si="434"/>
        <v>0</v>
      </c>
      <c r="S765" s="135">
        <f t="shared" si="434"/>
        <v>0</v>
      </c>
      <c r="T765" s="135">
        <f t="shared" si="434"/>
        <v>0</v>
      </c>
      <c r="U765" s="135">
        <f t="shared" si="434"/>
        <v>0</v>
      </c>
      <c r="V765" s="135">
        <f t="shared" si="434"/>
        <v>0</v>
      </c>
      <c r="W765" s="135">
        <f t="shared" si="434"/>
        <v>0</v>
      </c>
      <c r="X765" s="135">
        <f t="shared" si="434"/>
        <v>0</v>
      </c>
      <c r="Y765" s="135">
        <f t="shared" si="434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5">H763-H760</f>
        <v>6</v>
      </c>
      <c r="I766" s="24">
        <f t="shared" si="435"/>
        <v>5</v>
      </c>
      <c r="J766" s="24">
        <f t="shared" si="435"/>
        <v>7</v>
      </c>
      <c r="K766" s="24">
        <f t="shared" si="435"/>
        <v>6</v>
      </c>
      <c r="L766" s="24">
        <f t="shared" si="435"/>
        <v>6</v>
      </c>
      <c r="M766" s="24">
        <f t="shared" si="435"/>
        <v>6</v>
      </c>
      <c r="N766" s="24">
        <f t="shared" si="435"/>
        <v>7</v>
      </c>
      <c r="O766" s="15">
        <f t="shared" si="435"/>
        <v>6</v>
      </c>
      <c r="P766" s="15"/>
      <c r="Q766" s="15">
        <f t="shared" ref="Q766:Y766" si="436">Q763-Q760</f>
        <v>5</v>
      </c>
      <c r="R766" s="15">
        <f t="shared" si="436"/>
        <v>6</v>
      </c>
      <c r="S766" s="15">
        <f t="shared" si="436"/>
        <v>5</v>
      </c>
      <c r="T766" s="15">
        <f t="shared" si="436"/>
        <v>5</v>
      </c>
      <c r="U766" s="15">
        <f t="shared" si="436"/>
        <v>7</v>
      </c>
      <c r="V766" s="15">
        <f t="shared" si="436"/>
        <v>6</v>
      </c>
      <c r="W766" s="15">
        <f t="shared" si="436"/>
        <v>6</v>
      </c>
      <c r="X766" s="15">
        <f t="shared" si="436"/>
        <v>7</v>
      </c>
      <c r="Y766" s="15">
        <f t="shared" si="436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6CE6-2CC3-4395-BB74-17B08167B7C7}">
  <sheetPr codeName="Feuil7"/>
  <dimension ref="B1:AR778"/>
  <sheetViews>
    <sheetView showGridLines="0" zoomScale="60" zoomScaleNormal="60" workbookViewId="0">
      <selection activeCell="J18" sqref="J18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37684</v>
      </c>
      <c r="E3" s="21"/>
      <c r="F3" s="189" t="s">
        <v>106</v>
      </c>
      <c r="G3" s="203">
        <v>133</v>
      </c>
      <c r="H3" s="205">
        <v>68.599999999999994</v>
      </c>
      <c r="I3" s="203">
        <v>133</v>
      </c>
      <c r="J3" s="205">
        <v>68.599999999999994</v>
      </c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>
        <v>133</v>
      </c>
      <c r="J4" s="187">
        <v>68.599999999999994</v>
      </c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>
        <v>128</v>
      </c>
      <c r="H5" s="188">
        <v>63</v>
      </c>
      <c r="I5" s="204">
        <v>128</v>
      </c>
      <c r="J5" s="188">
        <v>63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>
        <v>120</v>
      </c>
      <c r="H6" s="187">
        <v>60</v>
      </c>
      <c r="I6" s="193">
        <v>120</v>
      </c>
      <c r="J6" s="187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/>
      <c r="D11" s="8"/>
      <c r="E11" s="51">
        <v>20</v>
      </c>
      <c r="F11" s="73"/>
      <c r="G11" s="74">
        <v>10</v>
      </c>
      <c r="H11" s="75">
        <v>10</v>
      </c>
      <c r="I11" s="75">
        <v>10</v>
      </c>
      <c r="J11" s="75">
        <v>10</v>
      </c>
      <c r="K11" s="75">
        <v>10</v>
      </c>
      <c r="L11" s="75">
        <v>10</v>
      </c>
      <c r="M11" s="75">
        <v>10</v>
      </c>
      <c r="N11" s="75">
        <v>10</v>
      </c>
      <c r="O11" s="76">
        <v>10</v>
      </c>
      <c r="P11" s="77">
        <f t="shared" ref="P11:P29" si="0">SUM(G11:O11)</f>
        <v>90</v>
      </c>
      <c r="Q11" s="78">
        <v>10</v>
      </c>
      <c r="R11" s="75">
        <v>10</v>
      </c>
      <c r="S11" s="75">
        <v>10</v>
      </c>
      <c r="T11" s="75">
        <v>10</v>
      </c>
      <c r="U11" s="75">
        <v>10</v>
      </c>
      <c r="V11" s="75">
        <v>10</v>
      </c>
      <c r="W11" s="75">
        <v>10</v>
      </c>
      <c r="X11" s="75">
        <v>10</v>
      </c>
      <c r="Y11" s="76">
        <v>10</v>
      </c>
      <c r="Z11" s="58">
        <f t="shared" ref="Z11:Z40" si="1">SUM(Q11:Y11)</f>
        <v>90</v>
      </c>
      <c r="AA11" s="59">
        <f t="shared" ref="AA11:AA40" si="2">SUM(P11+Z11)</f>
        <v>180</v>
      </c>
      <c r="AB11" s="199" t="s">
        <v>105</v>
      </c>
      <c r="AC11" s="200" t="s">
        <v>95</v>
      </c>
      <c r="AD11" s="2"/>
      <c r="AE11" s="60">
        <f>$AA$97</f>
        <v>0</v>
      </c>
      <c r="AF11" s="60">
        <f>RANK(AE11,AE$11:AE$40,0)+COUNTIF(AE11:$AE$11,AE11)-1</f>
        <v>1</v>
      </c>
      <c r="AG11" s="60">
        <f>RANK(AE11,AE$11:AE$40,0)</f>
        <v>1</v>
      </c>
      <c r="AH11" s="60">
        <f>IF(ISBLANK($C11),0,1)*INDEX('Allocation Points'!$B$3:$AG$32,AG11,COUNTIF(AG$11:AG$40,AG11)+2)</f>
        <v>0</v>
      </c>
      <c r="AI11" s="68"/>
      <c r="AJ11" s="60">
        <f>AA98</f>
        <v>0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0</v>
      </c>
      <c r="AN11" s="68"/>
      <c r="AO11" s="60">
        <f>AA96</f>
        <v>180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0</v>
      </c>
    </row>
    <row r="12" spans="2:44" x14ac:dyDescent="0.25">
      <c r="B12" s="61">
        <v>2</v>
      </c>
      <c r="C12" s="7"/>
      <c r="D12" s="9"/>
      <c r="E12" s="51">
        <v>20</v>
      </c>
      <c r="F12" s="73"/>
      <c r="G12" s="74">
        <v>10</v>
      </c>
      <c r="H12" s="75">
        <v>10</v>
      </c>
      <c r="I12" s="75">
        <v>10</v>
      </c>
      <c r="J12" s="75">
        <v>10</v>
      </c>
      <c r="K12" s="75">
        <v>10</v>
      </c>
      <c r="L12" s="75">
        <v>10</v>
      </c>
      <c r="M12" s="75">
        <v>10</v>
      </c>
      <c r="N12" s="75">
        <v>10</v>
      </c>
      <c r="O12" s="76">
        <v>10</v>
      </c>
      <c r="P12" s="77">
        <f t="shared" si="0"/>
        <v>90</v>
      </c>
      <c r="Q12" s="78">
        <v>10</v>
      </c>
      <c r="R12" s="75">
        <v>10</v>
      </c>
      <c r="S12" s="75">
        <v>10</v>
      </c>
      <c r="T12" s="75">
        <v>10</v>
      </c>
      <c r="U12" s="75">
        <v>10</v>
      </c>
      <c r="V12" s="75">
        <v>10</v>
      </c>
      <c r="W12" s="75">
        <v>10</v>
      </c>
      <c r="X12" s="75">
        <v>10</v>
      </c>
      <c r="Y12" s="76">
        <v>10</v>
      </c>
      <c r="Z12" s="62">
        <f t="shared" si="1"/>
        <v>90</v>
      </c>
      <c r="AA12" s="63">
        <f t="shared" si="2"/>
        <v>180</v>
      </c>
      <c r="AB12" s="201" t="s">
        <v>105</v>
      </c>
      <c r="AC12" s="202" t="s">
        <v>95</v>
      </c>
      <c r="AE12" s="64">
        <f>$AA$120</f>
        <v>0</v>
      </c>
      <c r="AF12" s="4">
        <f>RANK(AE12,AE$11:AE$40,0)+COUNTIF(AE$11:$AE12,AE12)-1</f>
        <v>2</v>
      </c>
      <c r="AG12" s="4">
        <f t="shared" ref="AG12:AG40" si="3">RANK(AE12,AE$11:AE$40,0)</f>
        <v>1</v>
      </c>
      <c r="AH12" s="4">
        <f>IF(ISBLANK($C12),0,1)*INDEX('Allocation Points'!$B$3:$AG$32,AG12,COUNTIF(AG$11:AG$40,AG12)+2)</f>
        <v>0</v>
      </c>
      <c r="AI12" s="68"/>
      <c r="AJ12" s="64">
        <f>AA121</f>
        <v>0</v>
      </c>
      <c r="AK12" s="4">
        <f>RANK(AJ12,AJ$11:AJ$40,0)+COUNTIF(AJ$11:$AJ12,AJ12)-1</f>
        <v>2</v>
      </c>
      <c r="AL12" s="4">
        <f t="shared" ref="AL12:AL40" si="4">RANK(AJ12,AJ$11:AJ$40,0)</f>
        <v>1</v>
      </c>
      <c r="AM12" s="4">
        <f>IF(ISBLANK($C12),0,1)*INDEX('Allocation Points'!$B$3:$AG$32,AL12,COUNTIF(AL$11:AL$40,AL12)+2)</f>
        <v>0</v>
      </c>
      <c r="AN12" s="68"/>
      <c r="AO12" s="64">
        <f>AA119</f>
        <v>180</v>
      </c>
      <c r="AP12" s="4">
        <f>RANK(AO12,AO$11:AO$40,1)+COUNTIF(AO$11:$AO12,AO12)-1</f>
        <v>2</v>
      </c>
      <c r="AQ12" s="4">
        <f t="shared" ref="AQ12:AQ40" si="5">RANK(AO12,AO$11:AO$40,1)</f>
        <v>1</v>
      </c>
      <c r="AR12" s="4">
        <f>IF(ISBLANK($C12),0,1)*INDEX('Allocation Points'!$B$3:$AG$32,AQ12,COUNTIF(AQ$11:AQ$40,AQ12)+2)</f>
        <v>0</v>
      </c>
    </row>
    <row r="13" spans="2:44" x14ac:dyDescent="0.25">
      <c r="B13" s="61">
        <v>3</v>
      </c>
      <c r="C13" s="7"/>
      <c r="D13" s="10"/>
      <c r="E13" s="51">
        <v>20</v>
      </c>
      <c r="F13" s="73"/>
      <c r="G13" s="74">
        <v>10</v>
      </c>
      <c r="H13" s="75">
        <v>10</v>
      </c>
      <c r="I13" s="75">
        <v>10</v>
      </c>
      <c r="J13" s="75">
        <v>10</v>
      </c>
      <c r="K13" s="75">
        <v>10</v>
      </c>
      <c r="L13" s="75">
        <v>10</v>
      </c>
      <c r="M13" s="75">
        <v>10</v>
      </c>
      <c r="N13" s="75">
        <v>10</v>
      </c>
      <c r="O13" s="76">
        <v>10</v>
      </c>
      <c r="P13" s="77">
        <f t="shared" si="0"/>
        <v>90</v>
      </c>
      <c r="Q13" s="78">
        <v>10</v>
      </c>
      <c r="R13" s="75">
        <v>10</v>
      </c>
      <c r="S13" s="75">
        <v>10</v>
      </c>
      <c r="T13" s="75">
        <v>10</v>
      </c>
      <c r="U13" s="75">
        <v>10</v>
      </c>
      <c r="V13" s="75">
        <v>10</v>
      </c>
      <c r="W13" s="75">
        <v>10</v>
      </c>
      <c r="X13" s="75">
        <v>10</v>
      </c>
      <c r="Y13" s="76">
        <v>10</v>
      </c>
      <c r="Z13" s="62">
        <f t="shared" si="1"/>
        <v>90</v>
      </c>
      <c r="AA13" s="63">
        <f t="shared" si="2"/>
        <v>180</v>
      </c>
      <c r="AB13" s="201" t="s">
        <v>105</v>
      </c>
      <c r="AC13" s="202" t="s">
        <v>95</v>
      </c>
      <c r="AD13" s="2"/>
      <c r="AE13" s="64">
        <f>$AA$143</f>
        <v>0</v>
      </c>
      <c r="AF13" s="4">
        <f>RANK(AE13,AE$11:AE$40,0)+COUNTIF(AE$11:$AE13,AE13)-1</f>
        <v>3</v>
      </c>
      <c r="AG13" s="4">
        <f t="shared" si="3"/>
        <v>1</v>
      </c>
      <c r="AH13" s="4">
        <f>IF(ISBLANK($C13),0,1)*INDEX('Allocation Points'!$B$3:$AG$32,AG13,COUNTIF(AG$11:AG$40,AG13)+2)</f>
        <v>0</v>
      </c>
      <c r="AI13" s="68"/>
      <c r="AJ13" s="64">
        <f>AA144</f>
        <v>0</v>
      </c>
      <c r="AK13" s="4">
        <f>RANK(AJ13,AJ$11:AJ$40,0)+COUNTIF(AJ$11:$AJ13,AJ13)-1</f>
        <v>3</v>
      </c>
      <c r="AL13" s="4">
        <f t="shared" si="4"/>
        <v>1</v>
      </c>
      <c r="AM13" s="4">
        <f>IF(ISBLANK($C13),0,1)*INDEX('Allocation Points'!$B$3:$AG$32,AL13,COUNTIF(AL$11:AL$40,AL13)+2)</f>
        <v>0</v>
      </c>
      <c r="AN13" s="68"/>
      <c r="AO13" s="64">
        <f>AA142</f>
        <v>180</v>
      </c>
      <c r="AP13" s="4">
        <f>RANK(AO13,AO$11:AO$40,1)+COUNTIF(AO$11:$AO13,AO13)-1</f>
        <v>3</v>
      </c>
      <c r="AQ13" s="4">
        <f t="shared" si="5"/>
        <v>1</v>
      </c>
      <c r="AR13" s="4">
        <f>IF(ISBLANK($C13),0,1)*INDEX('Allocation Points'!$B$3:$AG$32,AQ13,COUNTIF(AQ$11:AQ$40,AQ13)+2)</f>
        <v>0</v>
      </c>
    </row>
    <row r="14" spans="2:44" x14ac:dyDescent="0.25">
      <c r="B14" s="61">
        <v>4</v>
      </c>
      <c r="C14" s="11"/>
      <c r="D14" s="12"/>
      <c r="E14" s="51">
        <v>20</v>
      </c>
      <c r="F14" s="73"/>
      <c r="G14" s="74">
        <v>10</v>
      </c>
      <c r="H14" s="75">
        <v>10</v>
      </c>
      <c r="I14" s="75">
        <v>10</v>
      </c>
      <c r="J14" s="75">
        <v>10</v>
      </c>
      <c r="K14" s="75">
        <v>10</v>
      </c>
      <c r="L14" s="75">
        <v>10</v>
      </c>
      <c r="M14" s="75">
        <v>10</v>
      </c>
      <c r="N14" s="75">
        <v>10</v>
      </c>
      <c r="O14" s="76">
        <v>10</v>
      </c>
      <c r="P14" s="77">
        <f t="shared" si="0"/>
        <v>90</v>
      </c>
      <c r="Q14" s="78">
        <v>10</v>
      </c>
      <c r="R14" s="75">
        <v>10</v>
      </c>
      <c r="S14" s="75">
        <v>10</v>
      </c>
      <c r="T14" s="75">
        <v>10</v>
      </c>
      <c r="U14" s="75">
        <v>10</v>
      </c>
      <c r="V14" s="75">
        <v>10</v>
      </c>
      <c r="W14" s="75">
        <v>10</v>
      </c>
      <c r="X14" s="75">
        <v>10</v>
      </c>
      <c r="Y14" s="76">
        <v>10</v>
      </c>
      <c r="Z14" s="62">
        <f t="shared" si="1"/>
        <v>90</v>
      </c>
      <c r="AA14" s="63">
        <f t="shared" si="2"/>
        <v>180</v>
      </c>
      <c r="AB14" s="201" t="s">
        <v>105</v>
      </c>
      <c r="AC14" s="202" t="s">
        <v>95</v>
      </c>
      <c r="AE14" s="64">
        <f>$AA$166</f>
        <v>0</v>
      </c>
      <c r="AF14" s="4">
        <f>RANK(AE14,AE$11:AE$40,0)+COUNTIF(AE$11:$AE14,AE14)-1</f>
        <v>4</v>
      </c>
      <c r="AG14" s="4">
        <f t="shared" si="3"/>
        <v>1</v>
      </c>
      <c r="AH14" s="4">
        <f>IF(ISBLANK($C14),0,1)*INDEX('Allocation Points'!$B$3:$AG$32,AG14,COUNTIF(AG$11:AG$40,AG14)+2)</f>
        <v>0</v>
      </c>
      <c r="AI14" s="68"/>
      <c r="AJ14" s="64">
        <f>AA167</f>
        <v>0</v>
      </c>
      <c r="AK14" s="4">
        <f>RANK(AJ14,AJ$11:AJ$40,0)+COUNTIF(AJ$11:$AJ14,AJ14)-1</f>
        <v>4</v>
      </c>
      <c r="AL14" s="4">
        <f t="shared" si="4"/>
        <v>1</v>
      </c>
      <c r="AM14" s="4">
        <f>IF(ISBLANK($C14),0,1)*INDEX('Allocation Points'!$B$3:$AG$32,AL14,COUNTIF(AL$11:AL$40,AL14)+2)</f>
        <v>0</v>
      </c>
      <c r="AN14" s="68"/>
      <c r="AO14" s="64">
        <f>AA165</f>
        <v>180</v>
      </c>
      <c r="AP14" s="4">
        <f>RANK(AO14,AO$11:AO$40,1)+COUNTIF(AO$11:$AO14,AO14)-1</f>
        <v>4</v>
      </c>
      <c r="AQ14" s="4">
        <f t="shared" si="5"/>
        <v>1</v>
      </c>
      <c r="AR14" s="4">
        <f>IF(ISBLANK($C14),0,1)*INDEX('Allocation Points'!$B$3:$AG$32,AQ14,COUNTIF(AQ$11:AQ$40,AQ14)+2)</f>
        <v>0</v>
      </c>
    </row>
    <row r="15" spans="2:44" x14ac:dyDescent="0.25">
      <c r="B15" s="61">
        <v>5</v>
      </c>
      <c r="C15" s="65"/>
      <c r="D15" s="9"/>
      <c r="E15" s="51">
        <v>20</v>
      </c>
      <c r="F15" s="73"/>
      <c r="G15" s="74">
        <v>10</v>
      </c>
      <c r="H15" s="75">
        <v>10</v>
      </c>
      <c r="I15" s="75">
        <v>10</v>
      </c>
      <c r="J15" s="75">
        <v>10</v>
      </c>
      <c r="K15" s="75">
        <v>10</v>
      </c>
      <c r="L15" s="75">
        <v>10</v>
      </c>
      <c r="M15" s="75">
        <v>10</v>
      </c>
      <c r="N15" s="75">
        <v>10</v>
      </c>
      <c r="O15" s="76">
        <v>10</v>
      </c>
      <c r="P15" s="77">
        <f t="shared" si="0"/>
        <v>90</v>
      </c>
      <c r="Q15" s="78">
        <v>10</v>
      </c>
      <c r="R15" s="75">
        <v>10</v>
      </c>
      <c r="S15" s="75">
        <v>10</v>
      </c>
      <c r="T15" s="75">
        <v>10</v>
      </c>
      <c r="U15" s="75">
        <v>10</v>
      </c>
      <c r="V15" s="75">
        <v>10</v>
      </c>
      <c r="W15" s="75">
        <v>10</v>
      </c>
      <c r="X15" s="75">
        <v>10</v>
      </c>
      <c r="Y15" s="76">
        <v>10</v>
      </c>
      <c r="Z15" s="62">
        <f t="shared" si="1"/>
        <v>90</v>
      </c>
      <c r="AA15" s="63">
        <f t="shared" si="2"/>
        <v>180</v>
      </c>
      <c r="AB15" s="201" t="s">
        <v>105</v>
      </c>
      <c r="AC15" s="202" t="s">
        <v>95</v>
      </c>
      <c r="AD15" s="2"/>
      <c r="AE15" s="64">
        <f>$AA$189</f>
        <v>0</v>
      </c>
      <c r="AF15" s="4">
        <f>RANK(AE15,AE$11:AE$40,0)+COUNTIF(AE$11:$AE15,AE15)-1</f>
        <v>5</v>
      </c>
      <c r="AG15" s="4">
        <f t="shared" si="3"/>
        <v>1</v>
      </c>
      <c r="AH15" s="4">
        <f>IF(ISBLANK($C15),0,1)*INDEX('Allocation Points'!$B$3:$AG$32,AG15,COUNTIF(AG$11:AG$40,AG15)+2)</f>
        <v>0</v>
      </c>
      <c r="AI15" s="68"/>
      <c r="AJ15" s="64">
        <f>AA190</f>
        <v>0</v>
      </c>
      <c r="AK15" s="4">
        <f>RANK(AJ15,AJ$11:AJ$40,0)+COUNTIF(AJ$11:$AJ15,AJ15)-1</f>
        <v>5</v>
      </c>
      <c r="AL15" s="4">
        <f t="shared" si="4"/>
        <v>1</v>
      </c>
      <c r="AM15" s="4">
        <f>IF(ISBLANK($C15),0,1)*INDEX('Allocation Points'!$B$3:$AG$32,AL15,COUNTIF(AL$11:AL$40,AL15)+2)</f>
        <v>0</v>
      </c>
      <c r="AN15" s="68"/>
      <c r="AO15" s="64">
        <f>AA188</f>
        <v>180</v>
      </c>
      <c r="AP15" s="4">
        <f>RANK(AO15,AO$11:AO$40,1)+COUNTIF(AO$11:$AO15,AO15)-1</f>
        <v>5</v>
      </c>
      <c r="AQ15" s="4">
        <f t="shared" si="5"/>
        <v>1</v>
      </c>
      <c r="AR15" s="4">
        <f>IF(ISBLANK($C15),0,1)*INDEX('Allocation Points'!$B$3:$AG$32,AQ15,COUNTIF(AQ$11:AQ$40,AQ15)+2)</f>
        <v>0</v>
      </c>
    </row>
    <row r="16" spans="2:44" x14ac:dyDescent="0.25">
      <c r="B16" s="61">
        <v>6</v>
      </c>
      <c r="C16" s="7"/>
      <c r="D16" s="9"/>
      <c r="E16" s="51">
        <v>20</v>
      </c>
      <c r="F16" s="73"/>
      <c r="G16" s="74">
        <v>10</v>
      </c>
      <c r="H16" s="75">
        <v>10</v>
      </c>
      <c r="I16" s="75">
        <v>10</v>
      </c>
      <c r="J16" s="75">
        <v>10</v>
      </c>
      <c r="K16" s="75">
        <v>10</v>
      </c>
      <c r="L16" s="75">
        <v>10</v>
      </c>
      <c r="M16" s="75">
        <v>10</v>
      </c>
      <c r="N16" s="75">
        <v>10</v>
      </c>
      <c r="O16" s="76">
        <v>10</v>
      </c>
      <c r="P16" s="77">
        <f t="shared" si="0"/>
        <v>90</v>
      </c>
      <c r="Q16" s="78">
        <v>10</v>
      </c>
      <c r="R16" s="75">
        <v>10</v>
      </c>
      <c r="S16" s="75">
        <v>10</v>
      </c>
      <c r="T16" s="75">
        <v>10</v>
      </c>
      <c r="U16" s="75">
        <v>10</v>
      </c>
      <c r="V16" s="75">
        <v>10</v>
      </c>
      <c r="W16" s="75">
        <v>10</v>
      </c>
      <c r="X16" s="75">
        <v>10</v>
      </c>
      <c r="Y16" s="76">
        <v>10</v>
      </c>
      <c r="Z16" s="62">
        <f t="shared" si="1"/>
        <v>90</v>
      </c>
      <c r="AA16" s="63">
        <f t="shared" si="2"/>
        <v>180</v>
      </c>
      <c r="AB16" s="201" t="s">
        <v>105</v>
      </c>
      <c r="AC16" s="202" t="s">
        <v>95</v>
      </c>
      <c r="AE16" s="64">
        <f>$AA$212</f>
        <v>0</v>
      </c>
      <c r="AF16" s="4">
        <f>RANK(AE16,AE$11:AE$40,0)+COUNTIF(AE$11:$AE16,AE16)-1</f>
        <v>6</v>
      </c>
      <c r="AG16" s="4">
        <f t="shared" si="3"/>
        <v>1</v>
      </c>
      <c r="AH16" s="4">
        <f>IF(ISBLANK($C16),0,1)*INDEX('Allocation Points'!$B$3:$AG$32,AG16,COUNTIF(AG$11:AG$40,AG16)+2)</f>
        <v>0</v>
      </c>
      <c r="AI16" s="68"/>
      <c r="AJ16" s="64">
        <f>AA213</f>
        <v>0</v>
      </c>
      <c r="AK16" s="4">
        <f>RANK(AJ16,AJ$11:AJ$40,0)+COUNTIF(AJ$11:$AJ16,AJ16)-1</f>
        <v>6</v>
      </c>
      <c r="AL16" s="4">
        <f t="shared" si="4"/>
        <v>1</v>
      </c>
      <c r="AM16" s="4">
        <f>IF(ISBLANK($C16),0,1)*INDEX('Allocation Points'!$B$3:$AG$32,AL16,COUNTIF(AL$11:AL$40,AL16)+2)</f>
        <v>0</v>
      </c>
      <c r="AN16" s="68"/>
      <c r="AO16" s="64">
        <f>AA211</f>
        <v>180</v>
      </c>
      <c r="AP16" s="4">
        <f>RANK(AO16,AO$11:AO$40,1)+COUNTIF(AO$11:$AO16,AO16)-1</f>
        <v>6</v>
      </c>
      <c r="AQ16" s="4">
        <f t="shared" si="5"/>
        <v>1</v>
      </c>
      <c r="AR16" s="4">
        <f>IF(ISBLANK($C16),0,1)*INDEX('Allocation Points'!$B$3:$AG$32,AQ16,COUNTIF(AQ$11:AQ$40,AQ16)+2)</f>
        <v>0</v>
      </c>
    </row>
    <row r="17" spans="2:44" x14ac:dyDescent="0.25">
      <c r="B17" s="61">
        <v>7</v>
      </c>
      <c r="C17" s="7"/>
      <c r="D17" s="9"/>
      <c r="E17" s="51">
        <v>20</v>
      </c>
      <c r="F17" s="73"/>
      <c r="G17" s="74">
        <v>10</v>
      </c>
      <c r="H17" s="75">
        <v>10</v>
      </c>
      <c r="I17" s="75">
        <v>10</v>
      </c>
      <c r="J17" s="75">
        <v>10</v>
      </c>
      <c r="K17" s="75">
        <v>10</v>
      </c>
      <c r="L17" s="75">
        <v>10</v>
      </c>
      <c r="M17" s="75">
        <v>10</v>
      </c>
      <c r="N17" s="75">
        <v>10</v>
      </c>
      <c r="O17" s="76">
        <v>10</v>
      </c>
      <c r="P17" s="77">
        <f t="shared" si="0"/>
        <v>90</v>
      </c>
      <c r="Q17" s="78">
        <v>10</v>
      </c>
      <c r="R17" s="75">
        <v>10</v>
      </c>
      <c r="S17" s="75">
        <v>10</v>
      </c>
      <c r="T17" s="75">
        <v>10</v>
      </c>
      <c r="U17" s="75">
        <v>10</v>
      </c>
      <c r="V17" s="75">
        <v>10</v>
      </c>
      <c r="W17" s="75">
        <v>10</v>
      </c>
      <c r="X17" s="75">
        <v>10</v>
      </c>
      <c r="Y17" s="76">
        <v>10</v>
      </c>
      <c r="Z17" s="62">
        <f t="shared" si="1"/>
        <v>90</v>
      </c>
      <c r="AA17" s="63">
        <f t="shared" si="2"/>
        <v>180</v>
      </c>
      <c r="AB17" s="201" t="s">
        <v>105</v>
      </c>
      <c r="AC17" s="202" t="s">
        <v>95</v>
      </c>
      <c r="AD17" s="2"/>
      <c r="AE17" s="64">
        <f>$AA$235</f>
        <v>0</v>
      </c>
      <c r="AF17" s="4">
        <f>RANK(AE17,AE$11:AE$40,0)+COUNTIF(AE$11:$AE17,AE17)-1</f>
        <v>7</v>
      </c>
      <c r="AG17" s="4">
        <f t="shared" si="3"/>
        <v>1</v>
      </c>
      <c r="AH17" s="4">
        <f>IF(ISBLANK($C17),0,1)*INDEX('Allocation Points'!$B$3:$AG$32,AG17,COUNTIF(AG$11:AG$40,AG17)+2)</f>
        <v>0</v>
      </c>
      <c r="AI17" s="68"/>
      <c r="AJ17" s="64">
        <f>AA236</f>
        <v>0</v>
      </c>
      <c r="AK17" s="4">
        <f>RANK(AJ17,AJ$11:AJ$40,0)+COUNTIF(AJ$11:$AJ17,AJ17)-1</f>
        <v>7</v>
      </c>
      <c r="AL17" s="4">
        <f t="shared" si="4"/>
        <v>1</v>
      </c>
      <c r="AM17" s="4">
        <f>IF(ISBLANK($C17),0,1)*INDEX('Allocation Points'!$B$3:$AG$32,AL17,COUNTIF(AL$11:AL$40,AL17)+2)</f>
        <v>0</v>
      </c>
      <c r="AN17" s="68"/>
      <c r="AO17" s="64">
        <f>AA234</f>
        <v>180</v>
      </c>
      <c r="AP17" s="4">
        <f>RANK(AO17,AO$11:AO$40,1)+COUNTIF(AO$11:$AO17,AO17)-1</f>
        <v>7</v>
      </c>
      <c r="AQ17" s="4">
        <f t="shared" si="5"/>
        <v>1</v>
      </c>
      <c r="AR17" s="4">
        <f>IF(ISBLANK($C17),0,1)*INDEX('Allocation Points'!$B$3:$AG$32,AQ17,COUNTIF(AQ$11:AQ$40,AQ17)+2)</f>
        <v>0</v>
      </c>
    </row>
    <row r="18" spans="2:44" x14ac:dyDescent="0.25">
      <c r="B18" s="61">
        <v>8</v>
      </c>
      <c r="C18" s="7"/>
      <c r="D18" s="12"/>
      <c r="E18" s="51">
        <v>20</v>
      </c>
      <c r="F18" s="73"/>
      <c r="G18" s="74">
        <v>10</v>
      </c>
      <c r="H18" s="75">
        <v>10</v>
      </c>
      <c r="I18" s="75">
        <v>10</v>
      </c>
      <c r="J18" s="75">
        <v>10</v>
      </c>
      <c r="K18" s="75">
        <v>10</v>
      </c>
      <c r="L18" s="75">
        <v>10</v>
      </c>
      <c r="M18" s="75">
        <v>10</v>
      </c>
      <c r="N18" s="75">
        <v>10</v>
      </c>
      <c r="O18" s="76">
        <v>10</v>
      </c>
      <c r="P18" s="77">
        <f t="shared" si="0"/>
        <v>90</v>
      </c>
      <c r="Q18" s="78">
        <v>10</v>
      </c>
      <c r="R18" s="75">
        <v>10</v>
      </c>
      <c r="S18" s="75">
        <v>10</v>
      </c>
      <c r="T18" s="75">
        <v>10</v>
      </c>
      <c r="U18" s="75">
        <v>10</v>
      </c>
      <c r="V18" s="75">
        <v>10</v>
      </c>
      <c r="W18" s="75">
        <v>10</v>
      </c>
      <c r="X18" s="75">
        <v>10</v>
      </c>
      <c r="Y18" s="76">
        <v>10</v>
      </c>
      <c r="Z18" s="62">
        <f t="shared" si="1"/>
        <v>90</v>
      </c>
      <c r="AA18" s="63">
        <f t="shared" si="2"/>
        <v>180</v>
      </c>
      <c r="AB18" s="201" t="s">
        <v>105</v>
      </c>
      <c r="AC18" s="202" t="s">
        <v>95</v>
      </c>
      <c r="AE18" s="64">
        <f>$AA$258</f>
        <v>0</v>
      </c>
      <c r="AF18" s="4">
        <f>RANK(AE18,AE$11:AE$40,0)+COUNTIF(AE$11:$AE18,AE18)-1</f>
        <v>8</v>
      </c>
      <c r="AG18" s="4">
        <f t="shared" si="3"/>
        <v>1</v>
      </c>
      <c r="AH18" s="4">
        <f>IF(ISBLANK($C18),0,1)*INDEX('Allocation Points'!$B$3:$AG$32,AG18,COUNTIF(AG$11:AG$40,AG18)+2)</f>
        <v>0</v>
      </c>
      <c r="AI18" s="68"/>
      <c r="AJ18" s="64">
        <f>AA259</f>
        <v>0</v>
      </c>
      <c r="AK18" s="4">
        <f>RANK(AJ18,AJ$11:AJ$40,0)+COUNTIF(AJ$11:$AJ18,AJ18)-1</f>
        <v>8</v>
      </c>
      <c r="AL18" s="4">
        <f t="shared" si="4"/>
        <v>1</v>
      </c>
      <c r="AM18" s="4">
        <f>IF(ISBLANK($C18),0,1)*INDEX('Allocation Points'!$B$3:$AG$32,AL18,COUNTIF(AL$11:AL$40,AL18)+2)</f>
        <v>0</v>
      </c>
      <c r="AN18" s="68"/>
      <c r="AO18" s="64">
        <f>AA257</f>
        <v>180</v>
      </c>
      <c r="AP18" s="4">
        <f>RANK(AO18,AO$11:AO$40,1)+COUNTIF(AO$11:$AO18,AO18)-1</f>
        <v>8</v>
      </c>
      <c r="AQ18" s="4">
        <f t="shared" si="5"/>
        <v>1</v>
      </c>
      <c r="AR18" s="4">
        <f>IF(ISBLANK($C18),0,1)*INDEX('Allocation Points'!$B$3:$AG$32,AQ18,COUNTIF(AQ$11:AQ$40,AQ18)+2)</f>
        <v>0</v>
      </c>
    </row>
    <row r="19" spans="2:44" x14ac:dyDescent="0.25">
      <c r="B19" s="61">
        <v>9</v>
      </c>
      <c r="C19" s="7"/>
      <c r="D19" s="10"/>
      <c r="E19" s="51">
        <v>20</v>
      </c>
      <c r="F19" s="73"/>
      <c r="G19" s="74">
        <v>10</v>
      </c>
      <c r="H19" s="75">
        <v>10</v>
      </c>
      <c r="I19" s="75">
        <v>10</v>
      </c>
      <c r="J19" s="75">
        <v>10</v>
      </c>
      <c r="K19" s="75">
        <v>10</v>
      </c>
      <c r="L19" s="75">
        <v>10</v>
      </c>
      <c r="M19" s="75">
        <v>10</v>
      </c>
      <c r="N19" s="75">
        <v>10</v>
      </c>
      <c r="O19" s="76">
        <v>10</v>
      </c>
      <c r="P19" s="77">
        <f t="shared" si="0"/>
        <v>90</v>
      </c>
      <c r="Q19" s="78">
        <v>10</v>
      </c>
      <c r="R19" s="75">
        <v>10</v>
      </c>
      <c r="S19" s="75">
        <v>10</v>
      </c>
      <c r="T19" s="75">
        <v>10</v>
      </c>
      <c r="U19" s="75">
        <v>10</v>
      </c>
      <c r="V19" s="75">
        <v>10</v>
      </c>
      <c r="W19" s="75">
        <v>10</v>
      </c>
      <c r="X19" s="75">
        <v>10</v>
      </c>
      <c r="Y19" s="76">
        <v>10</v>
      </c>
      <c r="Z19" s="62">
        <f t="shared" si="1"/>
        <v>90</v>
      </c>
      <c r="AA19" s="63">
        <f t="shared" si="2"/>
        <v>180</v>
      </c>
      <c r="AB19" s="201" t="s">
        <v>105</v>
      </c>
      <c r="AC19" s="202" t="s">
        <v>95</v>
      </c>
      <c r="AE19" s="64">
        <f>$AA$281</f>
        <v>0</v>
      </c>
      <c r="AF19" s="4">
        <f>RANK(AE19,AE$11:AE$40,0)+COUNTIF(AE$11:$AE19,AE19)-1</f>
        <v>9</v>
      </c>
      <c r="AG19" s="4">
        <f t="shared" si="3"/>
        <v>1</v>
      </c>
      <c r="AH19" s="4">
        <f>IF(ISBLANK($C19),0,1)*INDEX('Allocation Points'!$B$3:$AG$32,AG19,COUNTIF(AG$11:AG$40,AG19)+2)</f>
        <v>0</v>
      </c>
      <c r="AI19" s="68"/>
      <c r="AJ19" s="64">
        <f>AA282</f>
        <v>0</v>
      </c>
      <c r="AK19" s="4">
        <f>RANK(AJ19,AJ$11:AJ$40,0)+COUNTIF(AJ$11:$AJ19,AJ19)-1</f>
        <v>9</v>
      </c>
      <c r="AL19" s="4">
        <f t="shared" si="4"/>
        <v>1</v>
      </c>
      <c r="AM19" s="4">
        <f>IF(ISBLANK($C19),0,1)*INDEX('Allocation Points'!$B$3:$AG$32,AL19,COUNTIF(AL$11:AL$40,AL19)+2)</f>
        <v>0</v>
      </c>
      <c r="AN19" s="68"/>
      <c r="AO19" s="64">
        <f>AA280</f>
        <v>180</v>
      </c>
      <c r="AP19" s="4">
        <f>RANK(AO19,AO$11:AO$40,1)+COUNTIF(AO$11:$AO19,AO19)-1</f>
        <v>9</v>
      </c>
      <c r="AQ19" s="4">
        <f t="shared" si="5"/>
        <v>1</v>
      </c>
      <c r="AR19" s="4">
        <f>IF(ISBLANK($C19),0,1)*INDEX('Allocation Points'!$B$3:$AG$32,AQ19,COUNTIF(AQ$11:AQ$40,AQ19)+2)</f>
        <v>0</v>
      </c>
    </row>
    <row r="20" spans="2:44" x14ac:dyDescent="0.25">
      <c r="B20" s="61">
        <v>10</v>
      </c>
      <c r="C20" s="11"/>
      <c r="D20" s="9"/>
      <c r="E20" s="51">
        <v>20</v>
      </c>
      <c r="F20" s="73"/>
      <c r="G20" s="74">
        <v>10</v>
      </c>
      <c r="H20" s="75">
        <v>10</v>
      </c>
      <c r="I20" s="75">
        <v>10</v>
      </c>
      <c r="J20" s="75">
        <v>10</v>
      </c>
      <c r="K20" s="75">
        <v>10</v>
      </c>
      <c r="L20" s="75">
        <v>10</v>
      </c>
      <c r="M20" s="75">
        <v>10</v>
      </c>
      <c r="N20" s="75">
        <v>10</v>
      </c>
      <c r="O20" s="76">
        <v>10</v>
      </c>
      <c r="P20" s="77">
        <f t="shared" si="0"/>
        <v>90</v>
      </c>
      <c r="Q20" s="78">
        <v>10</v>
      </c>
      <c r="R20" s="75">
        <v>10</v>
      </c>
      <c r="S20" s="75">
        <v>10</v>
      </c>
      <c r="T20" s="75">
        <v>10</v>
      </c>
      <c r="U20" s="75">
        <v>10</v>
      </c>
      <c r="V20" s="75">
        <v>10</v>
      </c>
      <c r="W20" s="75">
        <v>10</v>
      </c>
      <c r="X20" s="75">
        <v>10</v>
      </c>
      <c r="Y20" s="76">
        <v>10</v>
      </c>
      <c r="Z20" s="62">
        <f t="shared" si="1"/>
        <v>90</v>
      </c>
      <c r="AA20" s="63">
        <f t="shared" si="2"/>
        <v>180</v>
      </c>
      <c r="AB20" s="201" t="s">
        <v>105</v>
      </c>
      <c r="AC20" s="202" t="s">
        <v>95</v>
      </c>
      <c r="AD20" s="2"/>
      <c r="AE20" s="64">
        <f>$AA$304</f>
        <v>0</v>
      </c>
      <c r="AF20" s="4">
        <f>RANK(AE20,AE$11:AE$40,0)+COUNTIF(AE$11:$AE20,AE20)-1</f>
        <v>10</v>
      </c>
      <c r="AG20" s="4">
        <f t="shared" si="3"/>
        <v>1</v>
      </c>
      <c r="AH20" s="4">
        <f>IF(ISBLANK($C20),0,1)*INDEX('Allocation Points'!$B$3:$AG$32,AG20,COUNTIF(AG$11:AG$40,AG20)+2)</f>
        <v>0</v>
      </c>
      <c r="AI20" s="68"/>
      <c r="AJ20" s="64">
        <f>AA305</f>
        <v>0</v>
      </c>
      <c r="AK20" s="4">
        <f>RANK(AJ20,AJ$11:AJ$40,0)+COUNTIF(AJ$11:$AJ20,AJ20)-1</f>
        <v>10</v>
      </c>
      <c r="AL20" s="4">
        <f t="shared" si="4"/>
        <v>1</v>
      </c>
      <c r="AM20" s="4">
        <f>IF(ISBLANK($C20),0,1)*INDEX('Allocation Points'!$B$3:$AG$32,AL20,COUNTIF(AL$11:AL$40,AL20)+2)</f>
        <v>0</v>
      </c>
      <c r="AN20" s="68"/>
      <c r="AO20" s="64">
        <f>AA303</f>
        <v>180</v>
      </c>
      <c r="AP20" s="4">
        <f>RANK(AO20,AO$11:AO$40,1)+COUNTIF(AO$11:$AO20,AO20)-1</f>
        <v>10</v>
      </c>
      <c r="AQ20" s="4">
        <f t="shared" si="5"/>
        <v>1</v>
      </c>
      <c r="AR20" s="4">
        <f>IF(ISBLANK($C20),0,1)*INDEX('Allocation Points'!$B$3:$AG$32,AQ20,COUNTIF(AQ$11:AQ$40,AQ20)+2)</f>
        <v>0</v>
      </c>
    </row>
    <row r="21" spans="2:44" x14ac:dyDescent="0.25">
      <c r="B21" s="61">
        <v>11</v>
      </c>
      <c r="C21" s="66"/>
      <c r="D21" s="10"/>
      <c r="E21" s="51">
        <v>20</v>
      </c>
      <c r="F21" s="73"/>
      <c r="G21" s="74">
        <v>10</v>
      </c>
      <c r="H21" s="75">
        <v>10</v>
      </c>
      <c r="I21" s="75">
        <v>10</v>
      </c>
      <c r="J21" s="75">
        <v>10</v>
      </c>
      <c r="K21" s="75">
        <v>10</v>
      </c>
      <c r="L21" s="75">
        <v>10</v>
      </c>
      <c r="M21" s="75">
        <v>10</v>
      </c>
      <c r="N21" s="75">
        <v>10</v>
      </c>
      <c r="O21" s="76">
        <v>10</v>
      </c>
      <c r="P21" s="77">
        <f t="shared" si="0"/>
        <v>90</v>
      </c>
      <c r="Q21" s="78">
        <v>10</v>
      </c>
      <c r="R21" s="75">
        <v>10</v>
      </c>
      <c r="S21" s="75">
        <v>10</v>
      </c>
      <c r="T21" s="75">
        <v>10</v>
      </c>
      <c r="U21" s="75">
        <v>10</v>
      </c>
      <c r="V21" s="75">
        <v>10</v>
      </c>
      <c r="W21" s="75">
        <v>10</v>
      </c>
      <c r="X21" s="75">
        <v>10</v>
      </c>
      <c r="Y21" s="76">
        <v>10</v>
      </c>
      <c r="Z21" s="62">
        <f t="shared" si="1"/>
        <v>90</v>
      </c>
      <c r="AA21" s="63">
        <f t="shared" si="2"/>
        <v>180</v>
      </c>
      <c r="AB21" s="201" t="s">
        <v>105</v>
      </c>
      <c r="AC21" s="202" t="s">
        <v>95</v>
      </c>
      <c r="AE21" s="64">
        <f>$AA$327</f>
        <v>0</v>
      </c>
      <c r="AF21" s="4">
        <f>RANK(AE21,AE$11:AE$40,0)+COUNTIF(AE$11:$AE21,AE21)-1</f>
        <v>11</v>
      </c>
      <c r="AG21" s="4">
        <f t="shared" si="3"/>
        <v>1</v>
      </c>
      <c r="AH21" s="4">
        <f>IF(ISBLANK($C21),0,1)*INDEX('Allocation Points'!$B$3:$AG$32,AG21,COUNTIF(AG$11:AG$40,AG21)+2)</f>
        <v>0</v>
      </c>
      <c r="AI21" s="68"/>
      <c r="AJ21" s="64">
        <f>AA328</f>
        <v>0</v>
      </c>
      <c r="AK21" s="4">
        <f>RANK(AJ21,AJ$11:AJ$40,0)+COUNTIF(AJ$11:$AJ21,AJ21)-1</f>
        <v>11</v>
      </c>
      <c r="AL21" s="4">
        <f t="shared" si="4"/>
        <v>1</v>
      </c>
      <c r="AM21" s="4">
        <f>IF(ISBLANK($C21),0,1)*INDEX('Allocation Points'!$B$3:$AG$32,AL21,COUNTIF(AL$11:AL$40,AL21)+2)</f>
        <v>0</v>
      </c>
      <c r="AN21" s="68"/>
      <c r="AO21" s="64">
        <f>AA326</f>
        <v>180</v>
      </c>
      <c r="AP21" s="4">
        <f>RANK(AO21,AO$11:AO$40,1)+COUNTIF(AO$11:$AO21,AO21)-1</f>
        <v>11</v>
      </c>
      <c r="AQ21" s="4">
        <f t="shared" si="5"/>
        <v>1</v>
      </c>
      <c r="AR21" s="4">
        <f>IF(ISBLANK($C21),0,1)*INDEX('Allocation Points'!$B$3:$AG$32,AQ21,COUNTIF(AQ$11:AQ$40,AQ21)+2)</f>
        <v>0</v>
      </c>
    </row>
    <row r="22" spans="2:44" x14ac:dyDescent="0.25">
      <c r="B22" s="61">
        <v>12</v>
      </c>
      <c r="C22" s="65"/>
      <c r="D22" s="12"/>
      <c r="E22" s="51">
        <v>20</v>
      </c>
      <c r="F22" s="73"/>
      <c r="G22" s="74">
        <v>10</v>
      </c>
      <c r="H22" s="75">
        <v>10</v>
      </c>
      <c r="I22" s="75">
        <v>10</v>
      </c>
      <c r="J22" s="75">
        <v>10</v>
      </c>
      <c r="K22" s="75">
        <v>10</v>
      </c>
      <c r="L22" s="75">
        <v>10</v>
      </c>
      <c r="M22" s="75">
        <v>10</v>
      </c>
      <c r="N22" s="75">
        <v>10</v>
      </c>
      <c r="O22" s="76">
        <v>10</v>
      </c>
      <c r="P22" s="77">
        <f t="shared" si="0"/>
        <v>90</v>
      </c>
      <c r="Q22" s="78">
        <v>10</v>
      </c>
      <c r="R22" s="75">
        <v>10</v>
      </c>
      <c r="S22" s="75">
        <v>10</v>
      </c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6">
        <v>10</v>
      </c>
      <c r="Z22" s="62">
        <f t="shared" si="1"/>
        <v>90</v>
      </c>
      <c r="AA22" s="63">
        <f t="shared" si="2"/>
        <v>180</v>
      </c>
      <c r="AB22" s="201" t="s">
        <v>105</v>
      </c>
      <c r="AC22" s="202" t="s">
        <v>95</v>
      </c>
      <c r="AD22" s="2"/>
      <c r="AE22" s="64">
        <f>$AA$350</f>
        <v>0</v>
      </c>
      <c r="AF22" s="4">
        <f>RANK(AE22,AE$11:AE$40,0)+COUNTIF(AE$11:$AE22,AE22)-1</f>
        <v>12</v>
      </c>
      <c r="AG22" s="4">
        <f t="shared" si="3"/>
        <v>1</v>
      </c>
      <c r="AH22" s="4">
        <f>IF(ISBLANK($C22),0,1)*INDEX('Allocation Points'!$B$3:$AG$32,AG22,COUNTIF(AG$11:AG$40,AG22)+2)</f>
        <v>0</v>
      </c>
      <c r="AI22" s="68"/>
      <c r="AJ22" s="64">
        <f>AA351</f>
        <v>0</v>
      </c>
      <c r="AK22" s="4">
        <f>RANK(AJ22,AJ$11:AJ$40,0)+COUNTIF(AJ$11:$AJ22,AJ22)-1</f>
        <v>12</v>
      </c>
      <c r="AL22" s="4">
        <f t="shared" si="4"/>
        <v>1</v>
      </c>
      <c r="AM22" s="4">
        <f>IF(ISBLANK($C22),0,1)*INDEX('Allocation Points'!$B$3:$AG$32,AL22,COUNTIF(AL$11:AL$40,AL22)+2)</f>
        <v>0</v>
      </c>
      <c r="AN22" s="68"/>
      <c r="AO22" s="64">
        <f>AA349</f>
        <v>180</v>
      </c>
      <c r="AP22" s="4">
        <f>RANK(AO22,AO$11:AO$40,1)+COUNTIF(AO$11:$AO22,AO22)-1</f>
        <v>12</v>
      </c>
      <c r="AQ22" s="4">
        <f t="shared" si="5"/>
        <v>1</v>
      </c>
      <c r="AR22" s="4">
        <f>IF(ISBLANK($C22),0,1)*INDEX('Allocation Points'!$B$3:$AG$32,AQ22,COUNTIF(AQ$11:AQ$40,AQ22)+2)</f>
        <v>0</v>
      </c>
    </row>
    <row r="23" spans="2:44" x14ac:dyDescent="0.25">
      <c r="B23" s="67">
        <v>13</v>
      </c>
      <c r="C23" s="7"/>
      <c r="D23" s="10"/>
      <c r="E23" s="51">
        <v>20</v>
      </c>
      <c r="F23" s="73"/>
      <c r="G23" s="74">
        <v>10</v>
      </c>
      <c r="H23" s="75">
        <v>10</v>
      </c>
      <c r="I23" s="75">
        <v>10</v>
      </c>
      <c r="J23" s="75">
        <v>10</v>
      </c>
      <c r="K23" s="75">
        <v>10</v>
      </c>
      <c r="L23" s="75">
        <v>10</v>
      </c>
      <c r="M23" s="75">
        <v>10</v>
      </c>
      <c r="N23" s="75">
        <v>10</v>
      </c>
      <c r="O23" s="76">
        <v>10</v>
      </c>
      <c r="P23" s="77">
        <f t="shared" si="0"/>
        <v>90</v>
      </c>
      <c r="Q23" s="78">
        <v>10</v>
      </c>
      <c r="R23" s="75">
        <v>10</v>
      </c>
      <c r="S23" s="75">
        <v>10</v>
      </c>
      <c r="T23" s="75">
        <v>10</v>
      </c>
      <c r="U23" s="75">
        <v>10</v>
      </c>
      <c r="V23" s="75">
        <v>10</v>
      </c>
      <c r="W23" s="75">
        <v>10</v>
      </c>
      <c r="X23" s="75">
        <v>10</v>
      </c>
      <c r="Y23" s="76">
        <v>10</v>
      </c>
      <c r="Z23" s="62">
        <f t="shared" si="1"/>
        <v>90</v>
      </c>
      <c r="AA23" s="63">
        <f t="shared" si="2"/>
        <v>180</v>
      </c>
      <c r="AB23" s="201" t="s">
        <v>105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</v>
      </c>
      <c r="AH23" s="64">
        <f>IF(ISBLANK($C23),0,1)*INDEX('Allocation Points'!$B$3:$AG$32,AG23,COUNTIF(AG$11:AG$40,AG23)+2)</f>
        <v>0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</v>
      </c>
      <c r="AM23" s="64">
        <f>IF(ISBLANK($C23),0,1)*INDEX('Allocation Points'!$B$3:$AG$32,AL23,COUNTIF(AL$11:AL$40,AL23)+2)</f>
        <v>0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</v>
      </c>
      <c r="AR23" s="64">
        <f>IF(ISBLANK($C23),0,1)*INDEX('Allocation Points'!$B$3:$AG$32,AQ23,COUNTIF(AQ$11:AQ$40,AQ23)+2)</f>
        <v>0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si="0"/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0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0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0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0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0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6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>
        <f t="shared" ref="C50:C79" si="7">INDEX($C$11:$AP$40,MATCH(B50,$AF$11:$AF$40,0),1)</f>
        <v>0</v>
      </c>
      <c r="D50" s="93">
        <f t="shared" ref="D50:D79" si="8">INDEX($C$11:$AP$40,MATCH(B50,$AF$11:$AF$40,0),2)</f>
        <v>0</v>
      </c>
      <c r="E50" s="177">
        <f t="shared" ref="E50:E79" si="9">INDEX($C$11:$AP$40,MATCH(B50,$AF$11:$AF$40,0),29)</f>
        <v>0</v>
      </c>
      <c r="I50" s="92">
        <v>1</v>
      </c>
      <c r="J50" s="231">
        <f t="shared" ref="J50:J79" si="10">INDEX($C$11:$AP$40,MATCH(I50,$AK$11:$AK$40,0),1)</f>
        <v>0</v>
      </c>
      <c r="K50" s="232"/>
      <c r="L50" s="232"/>
      <c r="M50" s="233"/>
      <c r="N50" s="231">
        <f t="shared" ref="N50:N79" si="11">INDEX($C$11:$AP$40,MATCH(I50,$AK$11:$AK$40,0),2)</f>
        <v>0</v>
      </c>
      <c r="O50" s="232"/>
      <c r="P50" s="233"/>
      <c r="Q50" s="177">
        <f t="shared" ref="Q50:Q79" si="12">INDEX($C$11:$AP$40,MATCH(I50,$AK$11:$AK$40,0),34)</f>
        <v>0</v>
      </c>
      <c r="T50" s="1"/>
      <c r="U50" s="92">
        <v>1</v>
      </c>
      <c r="V50" s="231">
        <f t="shared" ref="V50:V79" si="13">INDEX($C$11:$AP$40,MATCH(U50,$AP$11:$AP$40,0),1)</f>
        <v>0</v>
      </c>
      <c r="W50" s="232"/>
      <c r="X50" s="232"/>
      <c r="Y50" s="233"/>
      <c r="Z50" s="231">
        <f t="shared" ref="Z50:Z79" si="14">INDEX($C$11:$AP$40,MATCH(U50,$AP$11:$AP$40,0),2)</f>
        <v>0</v>
      </c>
      <c r="AA50" s="233"/>
      <c r="AB50" s="177">
        <f t="shared" ref="AB50:AB79" si="15">INDEX($C$11:$AP$40,MATCH(U50,$AP$11:$AP$40,0),39)</f>
        <v>180</v>
      </c>
      <c r="AC50" s="198"/>
      <c r="AD50" s="198"/>
    </row>
    <row r="51" spans="2:30" x14ac:dyDescent="0.25">
      <c r="B51" s="92">
        <v>2</v>
      </c>
      <c r="C51" s="93">
        <f t="shared" si="7"/>
        <v>0</v>
      </c>
      <c r="D51" s="4">
        <f t="shared" si="8"/>
        <v>0</v>
      </c>
      <c r="E51" s="178">
        <f t="shared" si="9"/>
        <v>0</v>
      </c>
      <c r="I51" s="92">
        <v>2</v>
      </c>
      <c r="J51" s="234">
        <f t="shared" si="10"/>
        <v>0</v>
      </c>
      <c r="K51" s="235"/>
      <c r="L51" s="235"/>
      <c r="M51" s="236"/>
      <c r="N51" s="234">
        <f t="shared" si="11"/>
        <v>0</v>
      </c>
      <c r="O51" s="235"/>
      <c r="P51" s="236"/>
      <c r="Q51" s="177">
        <f t="shared" si="12"/>
        <v>0</v>
      </c>
      <c r="T51" s="1"/>
      <c r="U51" s="92">
        <v>2</v>
      </c>
      <c r="V51" s="234">
        <f t="shared" si="13"/>
        <v>0</v>
      </c>
      <c r="W51" s="235"/>
      <c r="X51" s="235"/>
      <c r="Y51" s="236"/>
      <c r="Z51" s="234">
        <f t="shared" si="14"/>
        <v>0</v>
      </c>
      <c r="AA51" s="236"/>
      <c r="AB51" s="178">
        <f t="shared" si="15"/>
        <v>180</v>
      </c>
      <c r="AC51" s="198"/>
      <c r="AD51" s="198"/>
    </row>
    <row r="52" spans="2:30" x14ac:dyDescent="0.25">
      <c r="B52" s="92">
        <v>3</v>
      </c>
      <c r="C52" s="4">
        <f t="shared" si="7"/>
        <v>0</v>
      </c>
      <c r="D52" s="4">
        <f t="shared" si="8"/>
        <v>0</v>
      </c>
      <c r="E52" s="178">
        <f t="shared" si="9"/>
        <v>0</v>
      </c>
      <c r="I52" s="92">
        <v>3</v>
      </c>
      <c r="J52" s="234">
        <f t="shared" si="10"/>
        <v>0</v>
      </c>
      <c r="K52" s="235"/>
      <c r="L52" s="235"/>
      <c r="M52" s="236"/>
      <c r="N52" s="234">
        <f t="shared" si="11"/>
        <v>0</v>
      </c>
      <c r="O52" s="235"/>
      <c r="P52" s="236"/>
      <c r="Q52" s="177">
        <f t="shared" si="12"/>
        <v>0</v>
      </c>
      <c r="T52" s="1"/>
      <c r="U52" s="92">
        <v>3</v>
      </c>
      <c r="V52" s="234">
        <f t="shared" si="13"/>
        <v>0</v>
      </c>
      <c r="W52" s="235"/>
      <c r="X52" s="235"/>
      <c r="Y52" s="236"/>
      <c r="Z52" s="234">
        <f t="shared" si="14"/>
        <v>0</v>
      </c>
      <c r="AA52" s="236"/>
      <c r="AB52" s="178">
        <f t="shared" si="15"/>
        <v>180</v>
      </c>
      <c r="AC52" s="198"/>
      <c r="AD52" s="198"/>
    </row>
    <row r="53" spans="2:30" x14ac:dyDescent="0.25">
      <c r="B53" s="92">
        <v>4</v>
      </c>
      <c r="C53" s="4">
        <f t="shared" si="7"/>
        <v>0</v>
      </c>
      <c r="D53" s="4">
        <f t="shared" si="8"/>
        <v>0</v>
      </c>
      <c r="E53" s="178">
        <f t="shared" si="9"/>
        <v>0</v>
      </c>
      <c r="I53" s="92">
        <v>4</v>
      </c>
      <c r="J53" s="234">
        <f t="shared" si="10"/>
        <v>0</v>
      </c>
      <c r="K53" s="235"/>
      <c r="L53" s="235"/>
      <c r="M53" s="236"/>
      <c r="N53" s="234">
        <f t="shared" si="11"/>
        <v>0</v>
      </c>
      <c r="O53" s="235"/>
      <c r="P53" s="236"/>
      <c r="Q53" s="177">
        <f t="shared" si="12"/>
        <v>0</v>
      </c>
      <c r="T53" s="1"/>
      <c r="U53" s="92">
        <v>4</v>
      </c>
      <c r="V53" s="234">
        <f t="shared" si="13"/>
        <v>0</v>
      </c>
      <c r="W53" s="235"/>
      <c r="X53" s="235"/>
      <c r="Y53" s="236"/>
      <c r="Z53" s="234">
        <f t="shared" si="14"/>
        <v>0</v>
      </c>
      <c r="AA53" s="236"/>
      <c r="AB53" s="178">
        <f t="shared" si="15"/>
        <v>180</v>
      </c>
      <c r="AC53" s="198"/>
      <c r="AD53" s="198"/>
    </row>
    <row r="54" spans="2:30" x14ac:dyDescent="0.25">
      <c r="B54" s="92">
        <v>5</v>
      </c>
      <c r="C54" s="4">
        <f t="shared" si="7"/>
        <v>0</v>
      </c>
      <c r="D54" s="4">
        <f t="shared" si="8"/>
        <v>0</v>
      </c>
      <c r="E54" s="178">
        <f t="shared" si="9"/>
        <v>0</v>
      </c>
      <c r="I54" s="92">
        <v>5</v>
      </c>
      <c r="J54" s="234">
        <f t="shared" si="10"/>
        <v>0</v>
      </c>
      <c r="K54" s="235"/>
      <c r="L54" s="235"/>
      <c r="M54" s="236"/>
      <c r="N54" s="234">
        <f t="shared" si="11"/>
        <v>0</v>
      </c>
      <c r="O54" s="235"/>
      <c r="P54" s="236"/>
      <c r="Q54" s="177">
        <f t="shared" si="12"/>
        <v>0</v>
      </c>
      <c r="T54" s="1"/>
      <c r="U54" s="92">
        <v>5</v>
      </c>
      <c r="V54" s="234">
        <f t="shared" si="13"/>
        <v>0</v>
      </c>
      <c r="W54" s="235"/>
      <c r="X54" s="235"/>
      <c r="Y54" s="236"/>
      <c r="Z54" s="234">
        <f t="shared" si="14"/>
        <v>0</v>
      </c>
      <c r="AA54" s="236"/>
      <c r="AB54" s="178">
        <f t="shared" si="15"/>
        <v>180</v>
      </c>
      <c r="AC54" s="198"/>
      <c r="AD54" s="198"/>
    </row>
    <row r="55" spans="2:30" x14ac:dyDescent="0.25">
      <c r="B55" s="92">
        <v>6</v>
      </c>
      <c r="C55" s="4">
        <f t="shared" si="7"/>
        <v>0</v>
      </c>
      <c r="D55" s="4">
        <f t="shared" si="8"/>
        <v>0</v>
      </c>
      <c r="E55" s="178">
        <f t="shared" si="9"/>
        <v>0</v>
      </c>
      <c r="I55" s="92">
        <v>6</v>
      </c>
      <c r="J55" s="234">
        <f t="shared" si="10"/>
        <v>0</v>
      </c>
      <c r="K55" s="235"/>
      <c r="L55" s="235"/>
      <c r="M55" s="236"/>
      <c r="N55" s="234">
        <f t="shared" si="11"/>
        <v>0</v>
      </c>
      <c r="O55" s="235"/>
      <c r="P55" s="236"/>
      <c r="Q55" s="177">
        <f t="shared" si="12"/>
        <v>0</v>
      </c>
      <c r="T55" s="1"/>
      <c r="U55" s="92">
        <v>6</v>
      </c>
      <c r="V55" s="234">
        <f t="shared" si="13"/>
        <v>0</v>
      </c>
      <c r="W55" s="235"/>
      <c r="X55" s="235"/>
      <c r="Y55" s="236"/>
      <c r="Z55" s="234">
        <f t="shared" si="14"/>
        <v>0</v>
      </c>
      <c r="AA55" s="236"/>
      <c r="AB55" s="178">
        <f t="shared" si="15"/>
        <v>180</v>
      </c>
      <c r="AC55" s="198"/>
      <c r="AD55" s="198"/>
    </row>
    <row r="56" spans="2:30" x14ac:dyDescent="0.25">
      <c r="B56" s="92">
        <v>7</v>
      </c>
      <c r="C56" s="4">
        <f t="shared" si="7"/>
        <v>0</v>
      </c>
      <c r="D56" s="4">
        <f t="shared" si="8"/>
        <v>0</v>
      </c>
      <c r="E56" s="178">
        <f t="shared" si="9"/>
        <v>0</v>
      </c>
      <c r="I56" s="92">
        <v>7</v>
      </c>
      <c r="J56" s="234">
        <f t="shared" si="10"/>
        <v>0</v>
      </c>
      <c r="K56" s="235"/>
      <c r="L56" s="235"/>
      <c r="M56" s="236"/>
      <c r="N56" s="234">
        <f t="shared" si="11"/>
        <v>0</v>
      </c>
      <c r="O56" s="235"/>
      <c r="P56" s="236"/>
      <c r="Q56" s="177">
        <f t="shared" si="12"/>
        <v>0</v>
      </c>
      <c r="T56" s="1"/>
      <c r="U56" s="92">
        <v>7</v>
      </c>
      <c r="V56" s="234">
        <f t="shared" si="13"/>
        <v>0</v>
      </c>
      <c r="W56" s="235"/>
      <c r="X56" s="235"/>
      <c r="Y56" s="236"/>
      <c r="Z56" s="234">
        <f t="shared" si="14"/>
        <v>0</v>
      </c>
      <c r="AA56" s="236"/>
      <c r="AB56" s="178">
        <f t="shared" si="15"/>
        <v>180</v>
      </c>
      <c r="AC56" s="198"/>
      <c r="AD56" s="198"/>
    </row>
    <row r="57" spans="2:30" x14ac:dyDescent="0.25">
      <c r="B57" s="92">
        <v>8</v>
      </c>
      <c r="C57" s="4">
        <f t="shared" si="7"/>
        <v>0</v>
      </c>
      <c r="D57" s="4">
        <f t="shared" si="8"/>
        <v>0</v>
      </c>
      <c r="E57" s="178">
        <f t="shared" si="9"/>
        <v>0</v>
      </c>
      <c r="I57" s="92">
        <v>8</v>
      </c>
      <c r="J57" s="234">
        <f t="shared" si="10"/>
        <v>0</v>
      </c>
      <c r="K57" s="235"/>
      <c r="L57" s="235"/>
      <c r="M57" s="236"/>
      <c r="N57" s="234">
        <f t="shared" si="11"/>
        <v>0</v>
      </c>
      <c r="O57" s="235"/>
      <c r="P57" s="236"/>
      <c r="Q57" s="177">
        <f t="shared" si="12"/>
        <v>0</v>
      </c>
      <c r="T57" s="1"/>
      <c r="U57" s="92">
        <v>8</v>
      </c>
      <c r="V57" s="234">
        <f t="shared" si="13"/>
        <v>0</v>
      </c>
      <c r="W57" s="235"/>
      <c r="X57" s="235"/>
      <c r="Y57" s="236"/>
      <c r="Z57" s="234">
        <f t="shared" si="14"/>
        <v>0</v>
      </c>
      <c r="AA57" s="236"/>
      <c r="AB57" s="178">
        <f t="shared" si="15"/>
        <v>180</v>
      </c>
      <c r="AC57" s="198"/>
      <c r="AD57" s="198"/>
    </row>
    <row r="58" spans="2:30" x14ac:dyDescent="0.25">
      <c r="B58" s="92">
        <v>9</v>
      </c>
      <c r="C58" s="4">
        <f t="shared" si="7"/>
        <v>0</v>
      </c>
      <c r="D58" s="4">
        <f t="shared" si="8"/>
        <v>0</v>
      </c>
      <c r="E58" s="178">
        <f t="shared" si="9"/>
        <v>0</v>
      </c>
      <c r="I58" s="92">
        <v>9</v>
      </c>
      <c r="J58" s="234">
        <f t="shared" si="10"/>
        <v>0</v>
      </c>
      <c r="K58" s="235"/>
      <c r="L58" s="235"/>
      <c r="M58" s="236"/>
      <c r="N58" s="234">
        <f t="shared" si="11"/>
        <v>0</v>
      </c>
      <c r="O58" s="235"/>
      <c r="P58" s="236"/>
      <c r="Q58" s="177">
        <f t="shared" si="12"/>
        <v>0</v>
      </c>
      <c r="T58" s="1"/>
      <c r="U58" s="92">
        <v>9</v>
      </c>
      <c r="V58" s="234">
        <f t="shared" si="13"/>
        <v>0</v>
      </c>
      <c r="W58" s="235"/>
      <c r="X58" s="235"/>
      <c r="Y58" s="236"/>
      <c r="Z58" s="234">
        <f t="shared" si="14"/>
        <v>0</v>
      </c>
      <c r="AA58" s="236"/>
      <c r="AB58" s="178">
        <f t="shared" si="15"/>
        <v>180</v>
      </c>
      <c r="AC58" s="198"/>
      <c r="AD58" s="198"/>
    </row>
    <row r="59" spans="2:30" x14ac:dyDescent="0.25">
      <c r="B59" s="92">
        <v>10</v>
      </c>
      <c r="C59" s="4">
        <f t="shared" si="7"/>
        <v>0</v>
      </c>
      <c r="D59" s="4">
        <f t="shared" si="8"/>
        <v>0</v>
      </c>
      <c r="E59" s="178">
        <f t="shared" si="9"/>
        <v>0</v>
      </c>
      <c r="I59" s="92">
        <v>10</v>
      </c>
      <c r="J59" s="234">
        <f t="shared" si="10"/>
        <v>0</v>
      </c>
      <c r="K59" s="235"/>
      <c r="L59" s="235"/>
      <c r="M59" s="236"/>
      <c r="N59" s="234">
        <f t="shared" si="11"/>
        <v>0</v>
      </c>
      <c r="O59" s="235"/>
      <c r="P59" s="236"/>
      <c r="Q59" s="177">
        <f t="shared" si="12"/>
        <v>0</v>
      </c>
      <c r="T59" s="1"/>
      <c r="U59" s="92">
        <v>10</v>
      </c>
      <c r="V59" s="234">
        <f t="shared" si="13"/>
        <v>0</v>
      </c>
      <c r="W59" s="235"/>
      <c r="X59" s="235"/>
      <c r="Y59" s="236"/>
      <c r="Z59" s="234">
        <f t="shared" si="14"/>
        <v>0</v>
      </c>
      <c r="AA59" s="236"/>
      <c r="AB59" s="178">
        <f t="shared" si="15"/>
        <v>180</v>
      </c>
      <c r="AC59" s="198"/>
      <c r="AD59" s="198"/>
    </row>
    <row r="60" spans="2:30" x14ac:dyDescent="0.25">
      <c r="B60" s="92">
        <v>11</v>
      </c>
      <c r="C60" s="4">
        <f t="shared" si="7"/>
        <v>0</v>
      </c>
      <c r="D60" s="4">
        <f t="shared" si="8"/>
        <v>0</v>
      </c>
      <c r="E60" s="178">
        <f t="shared" si="9"/>
        <v>0</v>
      </c>
      <c r="I60" s="92">
        <v>11</v>
      </c>
      <c r="J60" s="234">
        <f t="shared" si="10"/>
        <v>0</v>
      </c>
      <c r="K60" s="235"/>
      <c r="L60" s="235"/>
      <c r="M60" s="236"/>
      <c r="N60" s="234">
        <f t="shared" si="11"/>
        <v>0</v>
      </c>
      <c r="O60" s="235"/>
      <c r="P60" s="236"/>
      <c r="Q60" s="177">
        <f t="shared" si="12"/>
        <v>0</v>
      </c>
      <c r="T60" s="1"/>
      <c r="U60" s="92">
        <v>11</v>
      </c>
      <c r="V60" s="234">
        <f t="shared" si="13"/>
        <v>0</v>
      </c>
      <c r="W60" s="235"/>
      <c r="X60" s="235"/>
      <c r="Y60" s="236"/>
      <c r="Z60" s="234">
        <f t="shared" si="14"/>
        <v>0</v>
      </c>
      <c r="AA60" s="236"/>
      <c r="AB60" s="178">
        <f t="shared" si="15"/>
        <v>180</v>
      </c>
      <c r="AC60" s="198"/>
      <c r="AD60" s="198"/>
    </row>
    <row r="61" spans="2:30" x14ac:dyDescent="0.25">
      <c r="B61" s="92">
        <v>12</v>
      </c>
      <c r="C61" s="4">
        <f t="shared" si="7"/>
        <v>0</v>
      </c>
      <c r="D61" s="4">
        <f t="shared" si="8"/>
        <v>0</v>
      </c>
      <c r="E61" s="178">
        <f t="shared" si="9"/>
        <v>0</v>
      </c>
      <c r="I61" s="92">
        <v>12</v>
      </c>
      <c r="J61" s="234">
        <f t="shared" si="10"/>
        <v>0</v>
      </c>
      <c r="K61" s="235"/>
      <c r="L61" s="235"/>
      <c r="M61" s="236"/>
      <c r="N61" s="234">
        <f t="shared" si="11"/>
        <v>0</v>
      </c>
      <c r="O61" s="235"/>
      <c r="P61" s="236"/>
      <c r="Q61" s="177">
        <f t="shared" si="12"/>
        <v>0</v>
      </c>
      <c r="T61" s="1"/>
      <c r="U61" s="92">
        <v>12</v>
      </c>
      <c r="V61" s="234">
        <f t="shared" si="13"/>
        <v>0</v>
      </c>
      <c r="W61" s="235"/>
      <c r="X61" s="235"/>
      <c r="Y61" s="236"/>
      <c r="Z61" s="234">
        <f t="shared" si="14"/>
        <v>0</v>
      </c>
      <c r="AA61" s="236"/>
      <c r="AB61" s="178">
        <f t="shared" si="15"/>
        <v>180</v>
      </c>
      <c r="AC61" s="198"/>
      <c r="AD61" s="198"/>
    </row>
    <row r="62" spans="2:30" x14ac:dyDescent="0.25">
      <c r="B62" s="92">
        <v>13</v>
      </c>
      <c r="C62" s="4">
        <f t="shared" si="7"/>
        <v>0</v>
      </c>
      <c r="D62" s="4">
        <f t="shared" si="8"/>
        <v>0</v>
      </c>
      <c r="E62" s="178">
        <f t="shared" si="9"/>
        <v>0</v>
      </c>
      <c r="I62" s="92">
        <v>13</v>
      </c>
      <c r="J62" s="234">
        <f t="shared" si="10"/>
        <v>0</v>
      </c>
      <c r="K62" s="235"/>
      <c r="L62" s="235"/>
      <c r="M62" s="236"/>
      <c r="N62" s="234">
        <f t="shared" si="11"/>
        <v>0</v>
      </c>
      <c r="O62" s="235"/>
      <c r="P62" s="236"/>
      <c r="Q62" s="177">
        <f t="shared" si="12"/>
        <v>0</v>
      </c>
      <c r="T62" s="1"/>
      <c r="U62" s="92">
        <v>13</v>
      </c>
      <c r="V62" s="234">
        <f t="shared" si="13"/>
        <v>0</v>
      </c>
      <c r="W62" s="235"/>
      <c r="X62" s="235"/>
      <c r="Y62" s="236"/>
      <c r="Z62" s="234">
        <f t="shared" si="14"/>
        <v>0</v>
      </c>
      <c r="AA62" s="236"/>
      <c r="AB62" s="178">
        <f t="shared" si="15"/>
        <v>180</v>
      </c>
      <c r="AC62" s="198"/>
      <c r="AD62" s="198"/>
    </row>
    <row r="63" spans="2:30" x14ac:dyDescent="0.25">
      <c r="B63" s="92">
        <v>14</v>
      </c>
      <c r="C63" s="4">
        <f t="shared" si="7"/>
        <v>0</v>
      </c>
      <c r="D63" s="4">
        <f t="shared" si="8"/>
        <v>0</v>
      </c>
      <c r="E63" s="178">
        <f t="shared" si="9"/>
        <v>0</v>
      </c>
      <c r="I63" s="92">
        <v>14</v>
      </c>
      <c r="J63" s="234">
        <f t="shared" si="10"/>
        <v>0</v>
      </c>
      <c r="K63" s="235"/>
      <c r="L63" s="235"/>
      <c r="M63" s="236"/>
      <c r="N63" s="234">
        <f t="shared" si="11"/>
        <v>0</v>
      </c>
      <c r="O63" s="235"/>
      <c r="P63" s="236"/>
      <c r="Q63" s="177">
        <f t="shared" si="12"/>
        <v>0</v>
      </c>
      <c r="T63" s="1"/>
      <c r="U63" s="92">
        <v>14</v>
      </c>
      <c r="V63" s="234">
        <f t="shared" si="13"/>
        <v>0</v>
      </c>
      <c r="W63" s="235"/>
      <c r="X63" s="235"/>
      <c r="Y63" s="236"/>
      <c r="Z63" s="234">
        <f t="shared" si="14"/>
        <v>0</v>
      </c>
      <c r="AA63" s="236"/>
      <c r="AB63" s="178">
        <f t="shared" si="15"/>
        <v>180</v>
      </c>
      <c r="AC63" s="198"/>
      <c r="AD63" s="198"/>
    </row>
    <row r="64" spans="2:30" x14ac:dyDescent="0.25">
      <c r="B64" s="92">
        <v>15</v>
      </c>
      <c r="C64" s="4">
        <f t="shared" si="7"/>
        <v>0</v>
      </c>
      <c r="D64" s="4">
        <f t="shared" si="8"/>
        <v>0</v>
      </c>
      <c r="E64" s="178">
        <f t="shared" si="9"/>
        <v>0</v>
      </c>
      <c r="I64" s="92">
        <v>15</v>
      </c>
      <c r="J64" s="234">
        <f t="shared" si="10"/>
        <v>0</v>
      </c>
      <c r="K64" s="235"/>
      <c r="L64" s="235"/>
      <c r="M64" s="236"/>
      <c r="N64" s="234">
        <f t="shared" si="11"/>
        <v>0</v>
      </c>
      <c r="O64" s="235"/>
      <c r="P64" s="236"/>
      <c r="Q64" s="177">
        <f t="shared" si="12"/>
        <v>0</v>
      </c>
      <c r="T64" s="1"/>
      <c r="U64" s="92">
        <v>15</v>
      </c>
      <c r="V64" s="234">
        <f t="shared" si="13"/>
        <v>0</v>
      </c>
      <c r="W64" s="235"/>
      <c r="X64" s="235"/>
      <c r="Y64" s="236"/>
      <c r="Z64" s="234">
        <f t="shared" si="14"/>
        <v>0</v>
      </c>
      <c r="AA64" s="236"/>
      <c r="AB64" s="178">
        <f t="shared" si="15"/>
        <v>180</v>
      </c>
      <c r="AC64" s="198"/>
      <c r="AD64" s="198"/>
    </row>
    <row r="65" spans="2:30" x14ac:dyDescent="0.25">
      <c r="B65" s="92">
        <v>16</v>
      </c>
      <c r="C65" s="4">
        <f t="shared" si="7"/>
        <v>0</v>
      </c>
      <c r="D65" s="4">
        <f t="shared" si="8"/>
        <v>0</v>
      </c>
      <c r="E65" s="178">
        <f t="shared" si="9"/>
        <v>0</v>
      </c>
      <c r="I65" s="92">
        <v>16</v>
      </c>
      <c r="J65" s="234">
        <f t="shared" si="10"/>
        <v>0</v>
      </c>
      <c r="K65" s="235"/>
      <c r="L65" s="235"/>
      <c r="M65" s="236"/>
      <c r="N65" s="234">
        <f t="shared" si="11"/>
        <v>0</v>
      </c>
      <c r="O65" s="235"/>
      <c r="P65" s="236"/>
      <c r="Q65" s="177">
        <f t="shared" si="12"/>
        <v>0</v>
      </c>
      <c r="T65" s="1"/>
      <c r="U65" s="92">
        <v>16</v>
      </c>
      <c r="V65" s="234">
        <f t="shared" si="13"/>
        <v>0</v>
      </c>
      <c r="W65" s="235"/>
      <c r="X65" s="235"/>
      <c r="Y65" s="236"/>
      <c r="Z65" s="234">
        <f t="shared" si="14"/>
        <v>0</v>
      </c>
      <c r="AA65" s="236"/>
      <c r="AB65" s="178">
        <f t="shared" si="15"/>
        <v>180</v>
      </c>
      <c r="AC65" s="198"/>
      <c r="AD65" s="198"/>
    </row>
    <row r="66" spans="2:30" x14ac:dyDescent="0.25">
      <c r="B66" s="92">
        <v>17</v>
      </c>
      <c r="C66" s="4">
        <f t="shared" si="7"/>
        <v>0</v>
      </c>
      <c r="D66" s="4">
        <f t="shared" si="8"/>
        <v>0</v>
      </c>
      <c r="E66" s="178">
        <f t="shared" si="9"/>
        <v>0</v>
      </c>
      <c r="I66" s="92">
        <v>17</v>
      </c>
      <c r="J66" s="234">
        <f t="shared" si="10"/>
        <v>0</v>
      </c>
      <c r="K66" s="235"/>
      <c r="L66" s="235"/>
      <c r="M66" s="236"/>
      <c r="N66" s="234">
        <f t="shared" si="11"/>
        <v>0</v>
      </c>
      <c r="O66" s="235"/>
      <c r="P66" s="236"/>
      <c r="Q66" s="177">
        <f t="shared" si="12"/>
        <v>0</v>
      </c>
      <c r="T66" s="1"/>
      <c r="U66" s="92">
        <v>17</v>
      </c>
      <c r="V66" s="234">
        <f t="shared" si="13"/>
        <v>0</v>
      </c>
      <c r="W66" s="235"/>
      <c r="X66" s="235"/>
      <c r="Y66" s="236"/>
      <c r="Z66" s="234">
        <f t="shared" si="14"/>
        <v>0</v>
      </c>
      <c r="AA66" s="236"/>
      <c r="AB66" s="178">
        <f t="shared" si="15"/>
        <v>180</v>
      </c>
      <c r="AC66" s="198"/>
      <c r="AD66" s="198"/>
    </row>
    <row r="67" spans="2:30" x14ac:dyDescent="0.25">
      <c r="B67" s="92">
        <v>18</v>
      </c>
      <c r="C67" s="4">
        <f t="shared" si="7"/>
        <v>0</v>
      </c>
      <c r="D67" s="4">
        <f t="shared" si="8"/>
        <v>0</v>
      </c>
      <c r="E67" s="178">
        <f t="shared" si="9"/>
        <v>0</v>
      </c>
      <c r="I67" s="92">
        <v>18</v>
      </c>
      <c r="J67" s="234">
        <f t="shared" si="10"/>
        <v>0</v>
      </c>
      <c r="K67" s="235"/>
      <c r="L67" s="235"/>
      <c r="M67" s="236"/>
      <c r="N67" s="234">
        <f t="shared" si="11"/>
        <v>0</v>
      </c>
      <c r="O67" s="235"/>
      <c r="P67" s="236"/>
      <c r="Q67" s="177">
        <f t="shared" si="12"/>
        <v>0</v>
      </c>
      <c r="T67" s="1"/>
      <c r="U67" s="92">
        <v>18</v>
      </c>
      <c r="V67" s="234">
        <f t="shared" si="13"/>
        <v>0</v>
      </c>
      <c r="W67" s="235"/>
      <c r="X67" s="235"/>
      <c r="Y67" s="236"/>
      <c r="Z67" s="234">
        <f t="shared" si="14"/>
        <v>0</v>
      </c>
      <c r="AA67" s="236"/>
      <c r="AB67" s="178">
        <f t="shared" si="15"/>
        <v>180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>
        <f>C11</f>
        <v>0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e">
        <f>INDEX($C$11:$AC$40,MATCH(G89,$C$11:$C$40,0),27)</f>
        <v>#N/A</v>
      </c>
      <c r="Z89" s="75" t="s">
        <v>16</v>
      </c>
      <c r="AA89" s="96">
        <f>$D$3</f>
        <v>37684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20</v>
      </c>
      <c r="H90" s="245"/>
      <c r="I90" s="245"/>
      <c r="J90" s="245"/>
      <c r="K90" s="1"/>
      <c r="L90" s="245" t="e">
        <f>IF(X89="H",IF($X90="Blancs",$G$3,IF($X90="Jaunes",$G$4,IF($X90="Bleus",$G$5,$G$6))),IF($X90="Blancs",$I$3,IF($X90="Jaunes",$I$4,IF($X90="Bleus",$I$5,$I$6))))</f>
        <v>#N/A</v>
      </c>
      <c r="M90" s="245"/>
      <c r="N90" s="245"/>
      <c r="O90" s="245" t="e">
        <f>IF(X89="H",IF($X90="Blancs",$H$3,IF($X90="Jaunes",$H$4,IF($X90="Bleus",$H$5,$H$6))),IF($X90="Blancs",$J$3,IF($X90="Jaunes",$J$4,IF($X90="Bleus",$J$5,$J$6))))</f>
        <v>#N/A</v>
      </c>
      <c r="P90" s="245"/>
      <c r="Q90" s="246" t="e">
        <f>ROUND((G90*(L90/113)+(O90-AA93)),0)</f>
        <v>#N/A</v>
      </c>
      <c r="R90" s="246"/>
      <c r="S90" s="246"/>
      <c r="T90" s="246"/>
      <c r="U90" s="1"/>
      <c r="V90" s="266" t="s">
        <v>108</v>
      </c>
      <c r="W90" s="267"/>
      <c r="X90" s="187" t="e">
        <f>INDEX($C$11:$AC$40,MATCH(G89,$C$11:$C$40,0),26)</f>
        <v>#N/A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 t="e">
        <f>IF($Q90&lt;=18,IF(G94&lt;=$Q90,1,0),IF($Q90&lt;=36,IF(G94&lt;=($Q90-18),2,1),IF($Q90&lt;=54,IF(G94&lt;=($Q90-36),3,2),IF($Q90&gt;54,IF(G94&lt;=($Q90-54),4,3)))))</f>
        <v>#N/A</v>
      </c>
      <c r="H95" s="115" t="e">
        <f t="shared" ref="H95:O95" si="20">IF($Q90&lt;=18,IF(H94&lt;=$Q90,1,0),IF($Q90&lt;=36,IF(H94&lt;=($Q90-18),2,1),IF($Q90&lt;=54,IF(H94&lt;=($Q90-36),3,2),IF($Q90&gt;54,IF(H94&lt;=($Q90-54),4,3)))))</f>
        <v>#N/A</v>
      </c>
      <c r="I95" s="115" t="e">
        <f t="shared" si="20"/>
        <v>#N/A</v>
      </c>
      <c r="J95" s="115" t="e">
        <f t="shared" si="20"/>
        <v>#N/A</v>
      </c>
      <c r="K95" s="115" t="e">
        <f t="shared" si="20"/>
        <v>#N/A</v>
      </c>
      <c r="L95" s="115" t="e">
        <f t="shared" si="20"/>
        <v>#N/A</v>
      </c>
      <c r="M95" s="115" t="e">
        <f t="shared" si="20"/>
        <v>#N/A</v>
      </c>
      <c r="N95" s="115" t="e">
        <f t="shared" si="20"/>
        <v>#N/A</v>
      </c>
      <c r="O95" s="116" t="e">
        <f t="shared" si="20"/>
        <v>#N/A</v>
      </c>
      <c r="P95" s="117" t="e">
        <f>SUM(G95:O95)</f>
        <v>#N/A</v>
      </c>
      <c r="Q95" s="116" t="e">
        <f t="shared" ref="Q95:Y95" si="21">IF($Q90&lt;=18,IF(Q94&lt;=$Q90,1,0),IF($Q90&lt;=36,IF(Q94&lt;=($Q90-18),2,1),IF($Q90&lt;=54,IF(Q94&lt;=($Q90-36),3,2),IF($Q90&gt;54,IF(Q94&lt;=($Q90-54),4,3)))))</f>
        <v>#N/A</v>
      </c>
      <c r="R95" s="116" t="e">
        <f t="shared" si="21"/>
        <v>#N/A</v>
      </c>
      <c r="S95" s="116" t="e">
        <f t="shared" si="21"/>
        <v>#N/A</v>
      </c>
      <c r="T95" s="116" t="e">
        <f t="shared" si="21"/>
        <v>#N/A</v>
      </c>
      <c r="U95" s="116" t="e">
        <f t="shared" si="21"/>
        <v>#N/A</v>
      </c>
      <c r="V95" s="116" t="e">
        <f t="shared" si="21"/>
        <v>#N/A</v>
      </c>
      <c r="W95" s="116" t="e">
        <f t="shared" si="21"/>
        <v>#N/A</v>
      </c>
      <c r="X95" s="116" t="e">
        <f t="shared" si="21"/>
        <v>#N/A</v>
      </c>
      <c r="Y95" s="116" t="e">
        <f t="shared" si="21"/>
        <v>#N/A</v>
      </c>
      <c r="Z95" s="118" t="e">
        <f>SUM(Q95:Y95)</f>
        <v>#N/A</v>
      </c>
      <c r="AA95" s="119" t="e">
        <f>P95+Z95</f>
        <v>#N/A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10</v>
      </c>
      <c r="H96" s="121">
        <f t="shared" si="22"/>
        <v>10</v>
      </c>
      <c r="I96" s="121">
        <f t="shared" si="22"/>
        <v>10</v>
      </c>
      <c r="J96" s="121">
        <f t="shared" si="22"/>
        <v>10</v>
      </c>
      <c r="K96" s="121">
        <f t="shared" si="22"/>
        <v>10</v>
      </c>
      <c r="L96" s="121">
        <f t="shared" si="22"/>
        <v>10</v>
      </c>
      <c r="M96" s="121">
        <f t="shared" si="22"/>
        <v>10</v>
      </c>
      <c r="N96" s="121">
        <f t="shared" si="22"/>
        <v>10</v>
      </c>
      <c r="O96" s="121">
        <f t="shared" si="22"/>
        <v>10</v>
      </c>
      <c r="P96" s="122">
        <f>SUM(G96:O96)</f>
        <v>90</v>
      </c>
      <c r="Q96" s="123">
        <f t="shared" ref="Q96:Y96" si="23">Q11</f>
        <v>10</v>
      </c>
      <c r="R96" s="121">
        <f t="shared" si="23"/>
        <v>10</v>
      </c>
      <c r="S96" s="121">
        <f t="shared" si="23"/>
        <v>10</v>
      </c>
      <c r="T96" s="121">
        <f t="shared" si="23"/>
        <v>10</v>
      </c>
      <c r="U96" s="121">
        <f t="shared" si="23"/>
        <v>10</v>
      </c>
      <c r="V96" s="121">
        <f t="shared" si="23"/>
        <v>10</v>
      </c>
      <c r="W96" s="121">
        <f t="shared" si="23"/>
        <v>10</v>
      </c>
      <c r="X96" s="121">
        <f t="shared" si="23"/>
        <v>10</v>
      </c>
      <c r="Y96" s="124">
        <f t="shared" si="23"/>
        <v>10</v>
      </c>
      <c r="Z96" s="122">
        <f>SUM(Q96:Y96)</f>
        <v>90</v>
      </c>
      <c r="AA96" s="125">
        <f>P96+Z96</f>
        <v>180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4">IF(H96-H93=-1,3+H95)+IF(H96-H93=0,2+H95)+IF(H96-H93=1,1+H95)+IF(H96-H93=2,H95)+IF(H96-H93=3,IF(H95-1&gt;0,H95-1,0))+IF(H96-H93=4,IF(H95-2&gt;0,H95-2,0))</f>
        <v>0</v>
      </c>
      <c r="I97" s="127">
        <f t="shared" si="24"/>
        <v>0</v>
      </c>
      <c r="J97" s="127">
        <f t="shared" si="24"/>
        <v>0</v>
      </c>
      <c r="K97" s="127">
        <f t="shared" si="24"/>
        <v>0</v>
      </c>
      <c r="L97" s="127">
        <f t="shared" si="24"/>
        <v>0</v>
      </c>
      <c r="M97" s="127">
        <f t="shared" si="24"/>
        <v>0</v>
      </c>
      <c r="N97" s="127">
        <f t="shared" si="24"/>
        <v>0</v>
      </c>
      <c r="O97" s="128">
        <f t="shared" si="24"/>
        <v>0</v>
      </c>
      <c r="P97" s="129">
        <f>SUM(G97:O97)</f>
        <v>0</v>
      </c>
      <c r="Q97" s="130">
        <f t="shared" ref="Q97:Y97" si="25">IF(Q96-Q93=-1,3+Q95)+IF(Q96-Q93=0,2+Q95)+IF(Q96-Q93=1,1+Q95)+IF(Q96-Q93=2,Q95)+IF(Q96-Q93=3,IF(Q95-1&gt;0,Q95-1,0))+IF(Q96-Q93=4,IF(Q95-2&gt;0,Q95-2,0))</f>
        <v>0</v>
      </c>
      <c r="R97" s="131">
        <f t="shared" si="25"/>
        <v>0</v>
      </c>
      <c r="S97" s="131">
        <f t="shared" si="25"/>
        <v>0</v>
      </c>
      <c r="T97" s="131">
        <f t="shared" si="25"/>
        <v>0</v>
      </c>
      <c r="U97" s="131">
        <f t="shared" si="25"/>
        <v>0</v>
      </c>
      <c r="V97" s="131">
        <f t="shared" si="25"/>
        <v>0</v>
      </c>
      <c r="W97" s="131">
        <f t="shared" si="25"/>
        <v>0</v>
      </c>
      <c r="X97" s="131">
        <f t="shared" si="25"/>
        <v>0</v>
      </c>
      <c r="Y97" s="128">
        <f t="shared" si="25"/>
        <v>0</v>
      </c>
      <c r="Z97" s="129">
        <f>SUM(Q97:Y97)</f>
        <v>0</v>
      </c>
      <c r="AA97" s="132">
        <f>P97+Z97</f>
        <v>0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0</v>
      </c>
      <c r="H98" s="134">
        <f t="shared" si="26"/>
        <v>0</v>
      </c>
      <c r="I98" s="134">
        <f t="shared" si="26"/>
        <v>0</v>
      </c>
      <c r="J98" s="134">
        <f t="shared" si="26"/>
        <v>0</v>
      </c>
      <c r="K98" s="134">
        <f t="shared" si="26"/>
        <v>0</v>
      </c>
      <c r="L98" s="134">
        <f t="shared" si="26"/>
        <v>0</v>
      </c>
      <c r="M98" s="134">
        <f t="shared" si="26"/>
        <v>0</v>
      </c>
      <c r="N98" s="134">
        <f t="shared" si="26"/>
        <v>0</v>
      </c>
      <c r="O98" s="135">
        <f t="shared" si="26"/>
        <v>0</v>
      </c>
      <c r="P98" s="136">
        <f>SUM(G98:O98)</f>
        <v>0</v>
      </c>
      <c r="Q98" s="135">
        <f t="shared" ref="Q98:Y98" si="27">IF(Q96-Q93=-2,4)+IF(Q96-Q93=-1,3)+IF(Q96-Q93=0,2)+IF(Q96-Q93=1,1)+IF(Q96-Q93&gt;2,0)</f>
        <v>0</v>
      </c>
      <c r="R98" s="135">
        <f t="shared" si="27"/>
        <v>0</v>
      </c>
      <c r="S98" s="135">
        <f t="shared" si="27"/>
        <v>0</v>
      </c>
      <c r="T98" s="135">
        <f t="shared" si="27"/>
        <v>0</v>
      </c>
      <c r="U98" s="135">
        <f t="shared" si="27"/>
        <v>0</v>
      </c>
      <c r="V98" s="135">
        <f t="shared" si="27"/>
        <v>0</v>
      </c>
      <c r="W98" s="135">
        <f t="shared" si="27"/>
        <v>0</v>
      </c>
      <c r="X98" s="135">
        <f t="shared" si="27"/>
        <v>0</v>
      </c>
      <c r="Y98" s="135">
        <f t="shared" si="27"/>
        <v>0</v>
      </c>
      <c r="Z98" s="136">
        <f>SUM(Q98:Y98)</f>
        <v>0</v>
      </c>
      <c r="AA98" s="137">
        <f>P98+Z98</f>
        <v>0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6</v>
      </c>
      <c r="H99" s="24">
        <f t="shared" ref="H99:O99" si="28">H96-H93</f>
        <v>6</v>
      </c>
      <c r="I99" s="24">
        <f t="shared" si="28"/>
        <v>5</v>
      </c>
      <c r="J99" s="24">
        <f t="shared" si="28"/>
        <v>6</v>
      </c>
      <c r="K99" s="24">
        <f t="shared" si="28"/>
        <v>7</v>
      </c>
      <c r="L99" s="24">
        <f t="shared" si="28"/>
        <v>5</v>
      </c>
      <c r="M99" s="24">
        <f t="shared" si="28"/>
        <v>7</v>
      </c>
      <c r="N99" s="24">
        <f t="shared" si="28"/>
        <v>5</v>
      </c>
      <c r="O99" s="15">
        <f t="shared" si="28"/>
        <v>7</v>
      </c>
      <c r="P99" s="15"/>
      <c r="Q99" s="15">
        <f t="shared" ref="Q99:Y99" si="29">Q96-Q93</f>
        <v>6</v>
      </c>
      <c r="R99" s="15">
        <f t="shared" si="29"/>
        <v>6</v>
      </c>
      <c r="S99" s="15">
        <f t="shared" si="29"/>
        <v>7</v>
      </c>
      <c r="T99" s="15">
        <f t="shared" si="29"/>
        <v>5</v>
      </c>
      <c r="U99" s="15">
        <f t="shared" si="29"/>
        <v>7</v>
      </c>
      <c r="V99" s="15">
        <f t="shared" si="29"/>
        <v>6</v>
      </c>
      <c r="W99" s="15">
        <f t="shared" si="29"/>
        <v>6</v>
      </c>
      <c r="X99" s="15">
        <f t="shared" si="29"/>
        <v>5</v>
      </c>
      <c r="Y99" s="15">
        <f t="shared" si="29"/>
        <v>6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0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0</v>
      </c>
      <c r="P103" s="241" t="s">
        <v>89</v>
      </c>
      <c r="Q103" s="241"/>
      <c r="R103" s="241"/>
      <c r="S103" s="241"/>
      <c r="T103" s="241"/>
      <c r="U103" s="144">
        <f>COUNTIF(G99:Y99,"&gt;=3")</f>
        <v>18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0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0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18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>
        <f>C12</f>
        <v>0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e">
        <f>INDEX($C$11:$AC$40,MATCH(G112,$C$11:$C$40,0),27)</f>
        <v>#N/A</v>
      </c>
      <c r="Z112" s="75" t="s">
        <v>16</v>
      </c>
      <c r="AA112" s="96">
        <f>$D$3</f>
        <v>37684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</v>
      </c>
      <c r="H113" s="245"/>
      <c r="I113" s="245"/>
      <c r="J113" s="245"/>
      <c r="K113" s="1"/>
      <c r="L113" s="245" t="e">
        <f>IF(X112="H",IF($X113="Blancs",$G$3,IF($X113="Jaunes",$G$4,IF($X113="Bleus",$G$5,$G$6))),IF($X113="Blancs",$I$3,IF($X113="Jaunes",$I$4,IF($X113="Bleus",$I$5,$I$6))))</f>
        <v>#N/A</v>
      </c>
      <c r="M113" s="245"/>
      <c r="N113" s="245"/>
      <c r="O113" s="245" t="e">
        <f>IF(X112="H",IF($X113="Blancs",$H$3,IF($X113="Jaunes",$H$4,IF($X113="Bleus",$H$5,$H$6))),IF($X113="Blancs",$J$3,IF($X113="Jaunes",$J$4,IF($X113="Bleus",$J$5,$J$6))))</f>
        <v>#N/A</v>
      </c>
      <c r="P113" s="245"/>
      <c r="Q113" s="246" t="e">
        <f>ROUND((G113*(L113/113)+(O113-AA116)),0)</f>
        <v>#N/A</v>
      </c>
      <c r="R113" s="246"/>
      <c r="S113" s="246"/>
      <c r="T113" s="246"/>
      <c r="U113" s="1"/>
      <c r="V113" s="266" t="s">
        <v>108</v>
      </c>
      <c r="W113" s="267"/>
      <c r="X113" s="187" t="e">
        <f>INDEX($C$11:$AC$40,MATCH(G112,$C$11:$C$40,0),26)</f>
        <v>#N/A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 t="e">
        <f>IF($Q113&lt;=18,IF(G117&lt;=$Q113,1,0),IF($Q113&lt;=36,IF(G117&lt;=($Q113-18),2,1),IF($Q113&lt;=54,IF(G117&lt;=($Q113-36),3,2),IF($Q113&gt;54,IF(G117&lt;=($Q113-54),4,3)))))</f>
        <v>#N/A</v>
      </c>
      <c r="H118" s="115" t="e">
        <f t="shared" ref="H118:O118" si="34">IF($Q113&lt;=18,IF(H117&lt;=$Q113,1,0),IF($Q113&lt;=36,IF(H117&lt;=($Q113-18),2,1),IF($Q113&lt;=54,IF(H117&lt;=($Q113-36),3,2),IF($Q113&gt;54,IF(H117&lt;=($Q113-54),4,3)))))</f>
        <v>#N/A</v>
      </c>
      <c r="I118" s="115" t="e">
        <f t="shared" si="34"/>
        <v>#N/A</v>
      </c>
      <c r="J118" s="115" t="e">
        <f t="shared" si="34"/>
        <v>#N/A</v>
      </c>
      <c r="K118" s="115" t="e">
        <f t="shared" si="34"/>
        <v>#N/A</v>
      </c>
      <c r="L118" s="115" t="e">
        <f t="shared" si="34"/>
        <v>#N/A</v>
      </c>
      <c r="M118" s="115" t="e">
        <f t="shared" si="34"/>
        <v>#N/A</v>
      </c>
      <c r="N118" s="115" t="e">
        <f t="shared" si="34"/>
        <v>#N/A</v>
      </c>
      <c r="O118" s="116" t="e">
        <f t="shared" si="34"/>
        <v>#N/A</v>
      </c>
      <c r="P118" s="117" t="e">
        <f>SUM(G118:O118)</f>
        <v>#N/A</v>
      </c>
      <c r="Q118" s="116" t="e">
        <f t="shared" ref="Q118:Y118" si="35">IF($Q113&lt;=18,IF(Q117&lt;=$Q113,1,0),IF($Q113&lt;=36,IF(Q117&lt;=($Q113-18),2,1),IF($Q113&lt;=54,IF(Q117&lt;=($Q113-36),3,2),IF($Q113&gt;54,IF(Q117&lt;=($Q113-54),4,3)))))</f>
        <v>#N/A</v>
      </c>
      <c r="R118" s="116" t="e">
        <f t="shared" si="35"/>
        <v>#N/A</v>
      </c>
      <c r="S118" s="116" t="e">
        <f t="shared" si="35"/>
        <v>#N/A</v>
      </c>
      <c r="T118" s="116" t="e">
        <f t="shared" si="35"/>
        <v>#N/A</v>
      </c>
      <c r="U118" s="116" t="e">
        <f t="shared" si="35"/>
        <v>#N/A</v>
      </c>
      <c r="V118" s="116" t="e">
        <f t="shared" si="35"/>
        <v>#N/A</v>
      </c>
      <c r="W118" s="116" t="e">
        <f t="shared" si="35"/>
        <v>#N/A</v>
      </c>
      <c r="X118" s="116" t="e">
        <f t="shared" si="35"/>
        <v>#N/A</v>
      </c>
      <c r="Y118" s="116" t="e">
        <f t="shared" si="35"/>
        <v>#N/A</v>
      </c>
      <c r="Z118" s="118" t="e">
        <f>SUM(Q118:Y118)</f>
        <v>#N/A</v>
      </c>
      <c r="AA118" s="119" t="e">
        <f>P118+Z118</f>
        <v>#N/A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6">G12</f>
        <v>10</v>
      </c>
      <c r="H119" s="121">
        <f t="shared" si="36"/>
        <v>10</v>
      </c>
      <c r="I119" s="121">
        <f t="shared" si="36"/>
        <v>10</v>
      </c>
      <c r="J119" s="121">
        <f t="shared" si="36"/>
        <v>10</v>
      </c>
      <c r="K119" s="121">
        <f t="shared" si="36"/>
        <v>10</v>
      </c>
      <c r="L119" s="121">
        <f t="shared" si="36"/>
        <v>10</v>
      </c>
      <c r="M119" s="121">
        <f t="shared" si="36"/>
        <v>10</v>
      </c>
      <c r="N119" s="121">
        <f t="shared" si="36"/>
        <v>10</v>
      </c>
      <c r="O119" s="121">
        <f t="shared" si="36"/>
        <v>10</v>
      </c>
      <c r="P119" s="122">
        <f>SUM(G119:O119)</f>
        <v>90</v>
      </c>
      <c r="Q119" s="123">
        <f t="shared" ref="Q119:Y119" si="37">Q12</f>
        <v>10</v>
      </c>
      <c r="R119" s="121">
        <f t="shared" si="37"/>
        <v>10</v>
      </c>
      <c r="S119" s="121">
        <f t="shared" si="37"/>
        <v>10</v>
      </c>
      <c r="T119" s="121">
        <f t="shared" si="37"/>
        <v>10</v>
      </c>
      <c r="U119" s="121">
        <f t="shared" si="37"/>
        <v>10</v>
      </c>
      <c r="V119" s="121">
        <f t="shared" si="37"/>
        <v>10</v>
      </c>
      <c r="W119" s="121">
        <f t="shared" si="37"/>
        <v>10</v>
      </c>
      <c r="X119" s="121">
        <f t="shared" si="37"/>
        <v>10</v>
      </c>
      <c r="Y119" s="124">
        <f t="shared" si="37"/>
        <v>10</v>
      </c>
      <c r="Z119" s="122">
        <f>SUM(Q119:Y119)</f>
        <v>90</v>
      </c>
      <c r="AA119" s="125">
        <f>P119+Z119</f>
        <v>180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0</v>
      </c>
      <c r="H120" s="127">
        <f t="shared" ref="H120:O120" si="38">IF(H119-H116=-1,3+H118)+IF(H119-H116=0,2+H118)+IF(H119-H116=1,1+H118)+IF(H119-H116=2,H118)+IF(H119-H116=3,IF(H118-1&gt;0,H118-1,0))+IF(H119-H116=4,IF(H118-2&gt;0,H118-2,0))</f>
        <v>0</v>
      </c>
      <c r="I120" s="127">
        <f t="shared" si="38"/>
        <v>0</v>
      </c>
      <c r="J120" s="127">
        <f t="shared" si="38"/>
        <v>0</v>
      </c>
      <c r="K120" s="127">
        <f t="shared" si="38"/>
        <v>0</v>
      </c>
      <c r="L120" s="127">
        <f t="shared" si="38"/>
        <v>0</v>
      </c>
      <c r="M120" s="127">
        <f t="shared" si="38"/>
        <v>0</v>
      </c>
      <c r="N120" s="127">
        <f t="shared" si="38"/>
        <v>0</v>
      </c>
      <c r="O120" s="128">
        <f t="shared" si="38"/>
        <v>0</v>
      </c>
      <c r="P120" s="129">
        <f>SUM(G120:O120)</f>
        <v>0</v>
      </c>
      <c r="Q120" s="130">
        <f t="shared" ref="Q120:Y120" si="39">IF(Q119-Q116=-1,3+Q118)+IF(Q119-Q116=0,2+Q118)+IF(Q119-Q116=1,1+Q118)+IF(Q119-Q116=2,Q118)+IF(Q119-Q116=3,IF(Q118-1&gt;0,Q118-1,0))+IF(Q119-Q116=4,IF(Q118-2&gt;0,Q118-2,0))</f>
        <v>0</v>
      </c>
      <c r="R120" s="131">
        <f t="shared" si="39"/>
        <v>0</v>
      </c>
      <c r="S120" s="131">
        <f t="shared" si="39"/>
        <v>0</v>
      </c>
      <c r="T120" s="131">
        <f t="shared" si="39"/>
        <v>0</v>
      </c>
      <c r="U120" s="131">
        <f t="shared" si="39"/>
        <v>0</v>
      </c>
      <c r="V120" s="131">
        <f t="shared" si="39"/>
        <v>0</v>
      </c>
      <c r="W120" s="131">
        <f t="shared" si="39"/>
        <v>0</v>
      </c>
      <c r="X120" s="131">
        <f t="shared" si="39"/>
        <v>0</v>
      </c>
      <c r="Y120" s="128">
        <f t="shared" si="39"/>
        <v>0</v>
      </c>
      <c r="Z120" s="129">
        <f>SUM(Q120:Y120)</f>
        <v>0</v>
      </c>
      <c r="AA120" s="132">
        <f>P120+Z120</f>
        <v>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0">IF(G119-G116=-2,4)+IF(G119-G116=-1,3)+IF(G119-G116=0,2)+IF(G119-G116=1,1)+IF(G119-G116&gt;2,0)</f>
        <v>0</v>
      </c>
      <c r="H121" s="134">
        <f t="shared" si="40"/>
        <v>0</v>
      </c>
      <c r="I121" s="134">
        <f t="shared" si="40"/>
        <v>0</v>
      </c>
      <c r="J121" s="134">
        <f t="shared" si="40"/>
        <v>0</v>
      </c>
      <c r="K121" s="134">
        <f t="shared" si="40"/>
        <v>0</v>
      </c>
      <c r="L121" s="134">
        <f t="shared" si="40"/>
        <v>0</v>
      </c>
      <c r="M121" s="134">
        <f t="shared" si="40"/>
        <v>0</v>
      </c>
      <c r="N121" s="134">
        <f t="shared" si="40"/>
        <v>0</v>
      </c>
      <c r="O121" s="135">
        <f t="shared" si="40"/>
        <v>0</v>
      </c>
      <c r="P121" s="136">
        <f>SUM(G121:O121)</f>
        <v>0</v>
      </c>
      <c r="Q121" s="135">
        <f t="shared" ref="Q121:Y121" si="41">IF(Q119-Q116=-2,4)+IF(Q119-Q116=-1,3)+IF(Q119-Q116=0,2)+IF(Q119-Q116=1,1)+IF(Q119-Q116&gt;2,0)</f>
        <v>0</v>
      </c>
      <c r="R121" s="135">
        <f t="shared" si="41"/>
        <v>0</v>
      </c>
      <c r="S121" s="135">
        <f t="shared" si="41"/>
        <v>0</v>
      </c>
      <c r="T121" s="135">
        <f t="shared" si="41"/>
        <v>0</v>
      </c>
      <c r="U121" s="135">
        <f t="shared" si="41"/>
        <v>0</v>
      </c>
      <c r="V121" s="135">
        <f t="shared" si="41"/>
        <v>0</v>
      </c>
      <c r="W121" s="135">
        <f t="shared" si="41"/>
        <v>0</v>
      </c>
      <c r="X121" s="135">
        <f t="shared" si="41"/>
        <v>0</v>
      </c>
      <c r="Y121" s="135">
        <f t="shared" si="41"/>
        <v>0</v>
      </c>
      <c r="Z121" s="136">
        <f>SUM(Q121:Y121)</f>
        <v>0</v>
      </c>
      <c r="AA121" s="137">
        <f>P121+Z121</f>
        <v>0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6</v>
      </c>
      <c r="H122" s="24">
        <f t="shared" ref="H122:O122" si="42">H119-H116</f>
        <v>6</v>
      </c>
      <c r="I122" s="24">
        <f t="shared" si="42"/>
        <v>5</v>
      </c>
      <c r="J122" s="24">
        <f t="shared" si="42"/>
        <v>6</v>
      </c>
      <c r="K122" s="24">
        <f t="shared" si="42"/>
        <v>7</v>
      </c>
      <c r="L122" s="24">
        <f t="shared" si="42"/>
        <v>5</v>
      </c>
      <c r="M122" s="24">
        <f t="shared" si="42"/>
        <v>7</v>
      </c>
      <c r="N122" s="24">
        <f t="shared" si="42"/>
        <v>5</v>
      </c>
      <c r="O122" s="15">
        <f t="shared" si="42"/>
        <v>7</v>
      </c>
      <c r="P122" s="15"/>
      <c r="Q122" s="15">
        <f t="shared" ref="Q122:Y122" si="43">Q119-Q116</f>
        <v>6</v>
      </c>
      <c r="R122" s="15">
        <f t="shared" si="43"/>
        <v>6</v>
      </c>
      <c r="S122" s="15">
        <f t="shared" si="43"/>
        <v>7</v>
      </c>
      <c r="T122" s="15">
        <f t="shared" si="43"/>
        <v>5</v>
      </c>
      <c r="U122" s="15">
        <f t="shared" si="43"/>
        <v>7</v>
      </c>
      <c r="V122" s="15">
        <f t="shared" si="43"/>
        <v>6</v>
      </c>
      <c r="W122" s="15">
        <f t="shared" si="43"/>
        <v>6</v>
      </c>
      <c r="X122" s="15">
        <f t="shared" si="43"/>
        <v>5</v>
      </c>
      <c r="Y122" s="15">
        <f t="shared" si="43"/>
        <v>6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0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0</v>
      </c>
      <c r="P126" s="241" t="s">
        <v>89</v>
      </c>
      <c r="Q126" s="241"/>
      <c r="R126" s="241"/>
      <c r="S126" s="241"/>
      <c r="T126" s="241"/>
      <c r="U126" s="144">
        <f>COUNTIF(G122:Y122,"&gt;=3")</f>
        <v>18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0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0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18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>
        <f>C13</f>
        <v>0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e">
        <f>INDEX($C$11:$AC$40,MATCH(G135,$C$11:$C$40,0),27)</f>
        <v>#N/A</v>
      </c>
      <c r="Z135" s="75" t="s">
        <v>16</v>
      </c>
      <c r="AA135" s="96">
        <f>$D$3</f>
        <v>37684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20</v>
      </c>
      <c r="H136" s="245"/>
      <c r="I136" s="245"/>
      <c r="J136" s="245"/>
      <c r="K136" s="1"/>
      <c r="L136" s="245" t="e">
        <f>IF(X135="H",IF($X136="Blancs",$G$3,IF($X136="Jaunes",$G$4,IF($X136="Bleus",$G$5,$G$6))),IF($X136="Blancs",$I$3,IF($X136="Jaunes",$I$4,IF($X136="Bleus",$I$5,$I$6))))</f>
        <v>#N/A</v>
      </c>
      <c r="M136" s="245"/>
      <c r="N136" s="245"/>
      <c r="O136" s="245" t="e">
        <f>IF(X135="H",IF($X136="Blancs",$H$3,IF($X136="Jaunes",$H$4,IF($X136="Bleus",$H$5,$H$6))),IF($X136="Blancs",$J$3,IF($X136="Jaunes",$J$4,IF($X136="Bleus",$J$5,$J$6))))</f>
        <v>#N/A</v>
      </c>
      <c r="P136" s="245"/>
      <c r="Q136" s="246" t="e">
        <f>ROUND((G136*(L136/113)+(O136-AA139)),0)</f>
        <v>#N/A</v>
      </c>
      <c r="R136" s="246"/>
      <c r="S136" s="246"/>
      <c r="T136" s="246"/>
      <c r="U136" s="1"/>
      <c r="V136" s="266" t="s">
        <v>108</v>
      </c>
      <c r="W136" s="267"/>
      <c r="X136" s="187" t="e">
        <f>INDEX($C$11:$AC$40,MATCH(G135,$C$11:$C$40,0),26)</f>
        <v>#N/A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4">H$9</f>
        <v>4</v>
      </c>
      <c r="I139" s="103">
        <f t="shared" si="44"/>
        <v>5</v>
      </c>
      <c r="J139" s="103">
        <f t="shared" si="44"/>
        <v>4</v>
      </c>
      <c r="K139" s="103">
        <f t="shared" si="44"/>
        <v>3</v>
      </c>
      <c r="L139" s="103">
        <f t="shared" si="44"/>
        <v>5</v>
      </c>
      <c r="M139" s="103">
        <f t="shared" si="44"/>
        <v>3</v>
      </c>
      <c r="N139" s="103">
        <f t="shared" si="44"/>
        <v>5</v>
      </c>
      <c r="O139" s="103">
        <f t="shared" si="44"/>
        <v>3</v>
      </c>
      <c r="P139" s="104">
        <f>SUM(G139:O139)</f>
        <v>36</v>
      </c>
      <c r="Q139" s="103">
        <f t="shared" ref="Q139:Y139" si="45">Q$9</f>
        <v>4</v>
      </c>
      <c r="R139" s="105">
        <f t="shared" si="45"/>
        <v>4</v>
      </c>
      <c r="S139" s="105">
        <f t="shared" si="45"/>
        <v>3</v>
      </c>
      <c r="T139" s="105">
        <f t="shared" si="45"/>
        <v>5</v>
      </c>
      <c r="U139" s="105">
        <f t="shared" si="45"/>
        <v>3</v>
      </c>
      <c r="V139" s="105">
        <f t="shared" si="45"/>
        <v>4</v>
      </c>
      <c r="W139" s="105">
        <f t="shared" si="45"/>
        <v>4</v>
      </c>
      <c r="X139" s="105">
        <f t="shared" si="45"/>
        <v>5</v>
      </c>
      <c r="Y139" s="106">
        <f t="shared" si="45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46">H$10</f>
        <v>8</v>
      </c>
      <c r="I140" s="108">
        <f t="shared" si="46"/>
        <v>12</v>
      </c>
      <c r="J140" s="108">
        <f t="shared" si="46"/>
        <v>14</v>
      </c>
      <c r="K140" s="108">
        <f t="shared" si="46"/>
        <v>2</v>
      </c>
      <c r="L140" s="108">
        <f t="shared" si="46"/>
        <v>10</v>
      </c>
      <c r="M140" s="108">
        <f t="shared" si="46"/>
        <v>18</v>
      </c>
      <c r="N140" s="108">
        <f t="shared" si="46"/>
        <v>16</v>
      </c>
      <c r="O140" s="109">
        <f t="shared" si="46"/>
        <v>6</v>
      </c>
      <c r="P140" s="110"/>
      <c r="Q140" s="111">
        <f t="shared" ref="Q140:Y140" si="47">Q$10</f>
        <v>1</v>
      </c>
      <c r="R140" s="112">
        <f t="shared" si="47"/>
        <v>9</v>
      </c>
      <c r="S140" s="112">
        <f t="shared" si="47"/>
        <v>11</v>
      </c>
      <c r="T140" s="112">
        <f t="shared" si="47"/>
        <v>5</v>
      </c>
      <c r="U140" s="112">
        <f t="shared" si="47"/>
        <v>17</v>
      </c>
      <c r="V140" s="112">
        <f t="shared" si="47"/>
        <v>15</v>
      </c>
      <c r="W140" s="112">
        <f t="shared" si="47"/>
        <v>3</v>
      </c>
      <c r="X140" s="112">
        <f t="shared" si="47"/>
        <v>13</v>
      </c>
      <c r="Y140" s="109">
        <f t="shared" si="47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 t="e">
        <f>IF($Q136&lt;=18,IF(G140&lt;=$Q136,1,0),IF($Q136&lt;=36,IF(G140&lt;=($Q136-18),2,1),IF($Q136&lt;=54,IF(G140&lt;=($Q136-36),3,2),IF($Q136&gt;54,IF(G140&lt;=($Q136-54),4,3)))))</f>
        <v>#N/A</v>
      </c>
      <c r="H141" s="115" t="e">
        <f t="shared" ref="H141:O141" si="48">IF($Q136&lt;=18,IF(H140&lt;=$Q136,1,0),IF($Q136&lt;=36,IF(H140&lt;=($Q136-18),2,1),IF($Q136&lt;=54,IF(H140&lt;=($Q136-36),3,2),IF($Q136&gt;54,IF(H140&lt;=($Q136-54),4,3)))))</f>
        <v>#N/A</v>
      </c>
      <c r="I141" s="115" t="e">
        <f t="shared" si="48"/>
        <v>#N/A</v>
      </c>
      <c r="J141" s="115" t="e">
        <f t="shared" si="48"/>
        <v>#N/A</v>
      </c>
      <c r="K141" s="115" t="e">
        <f t="shared" si="48"/>
        <v>#N/A</v>
      </c>
      <c r="L141" s="115" t="e">
        <f t="shared" si="48"/>
        <v>#N/A</v>
      </c>
      <c r="M141" s="115" t="e">
        <f t="shared" si="48"/>
        <v>#N/A</v>
      </c>
      <c r="N141" s="115" t="e">
        <f t="shared" si="48"/>
        <v>#N/A</v>
      </c>
      <c r="O141" s="116" t="e">
        <f t="shared" si="48"/>
        <v>#N/A</v>
      </c>
      <c r="P141" s="117" t="e">
        <f>SUM(G141:O141)</f>
        <v>#N/A</v>
      </c>
      <c r="Q141" s="116" t="e">
        <f t="shared" ref="Q141:Y141" si="49">IF($Q136&lt;=18,IF(Q140&lt;=$Q136,1,0),IF($Q136&lt;=36,IF(Q140&lt;=($Q136-18),2,1),IF($Q136&lt;=54,IF(Q140&lt;=($Q136-36),3,2),IF($Q136&gt;54,IF(Q140&lt;=($Q136-54),4,3)))))</f>
        <v>#N/A</v>
      </c>
      <c r="R141" s="116" t="e">
        <f t="shared" si="49"/>
        <v>#N/A</v>
      </c>
      <c r="S141" s="116" t="e">
        <f t="shared" si="49"/>
        <v>#N/A</v>
      </c>
      <c r="T141" s="116" t="e">
        <f t="shared" si="49"/>
        <v>#N/A</v>
      </c>
      <c r="U141" s="116" t="e">
        <f t="shared" si="49"/>
        <v>#N/A</v>
      </c>
      <c r="V141" s="116" t="e">
        <f t="shared" si="49"/>
        <v>#N/A</v>
      </c>
      <c r="W141" s="116" t="e">
        <f t="shared" si="49"/>
        <v>#N/A</v>
      </c>
      <c r="X141" s="116" t="e">
        <f t="shared" si="49"/>
        <v>#N/A</v>
      </c>
      <c r="Y141" s="116" t="e">
        <f t="shared" si="49"/>
        <v>#N/A</v>
      </c>
      <c r="Z141" s="118" t="e">
        <f>SUM(Q141:Y141)</f>
        <v>#N/A</v>
      </c>
      <c r="AA141" s="119" t="e">
        <f>P141+Z141</f>
        <v>#N/A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0">G13</f>
        <v>10</v>
      </c>
      <c r="H142" s="121">
        <f t="shared" si="50"/>
        <v>10</v>
      </c>
      <c r="I142" s="121">
        <f t="shared" si="50"/>
        <v>10</v>
      </c>
      <c r="J142" s="121">
        <f t="shared" si="50"/>
        <v>10</v>
      </c>
      <c r="K142" s="121">
        <f t="shared" si="50"/>
        <v>10</v>
      </c>
      <c r="L142" s="121">
        <f t="shared" si="50"/>
        <v>10</v>
      </c>
      <c r="M142" s="121">
        <f t="shared" si="50"/>
        <v>10</v>
      </c>
      <c r="N142" s="121">
        <f t="shared" si="50"/>
        <v>10</v>
      </c>
      <c r="O142" s="121">
        <f t="shared" si="50"/>
        <v>10</v>
      </c>
      <c r="P142" s="122">
        <f>SUM(G142:O142)</f>
        <v>90</v>
      </c>
      <c r="Q142" s="123">
        <f t="shared" ref="Q142:Y142" si="51">Q13</f>
        <v>10</v>
      </c>
      <c r="R142" s="121">
        <f t="shared" si="51"/>
        <v>10</v>
      </c>
      <c r="S142" s="121">
        <f t="shared" si="51"/>
        <v>10</v>
      </c>
      <c r="T142" s="121">
        <f t="shared" si="51"/>
        <v>10</v>
      </c>
      <c r="U142" s="121">
        <f t="shared" si="51"/>
        <v>10</v>
      </c>
      <c r="V142" s="121">
        <f t="shared" si="51"/>
        <v>10</v>
      </c>
      <c r="W142" s="121">
        <f t="shared" si="51"/>
        <v>10</v>
      </c>
      <c r="X142" s="121">
        <f t="shared" si="51"/>
        <v>10</v>
      </c>
      <c r="Y142" s="124">
        <f t="shared" si="51"/>
        <v>10</v>
      </c>
      <c r="Z142" s="122">
        <f>SUM(Q142:Y142)</f>
        <v>90</v>
      </c>
      <c r="AA142" s="125">
        <f>P142+Z142</f>
        <v>180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0</v>
      </c>
      <c r="H143" s="127">
        <f t="shared" ref="H143:O143" si="52">IF(H142-H139=-1,3+H141)+IF(H142-H139=0,2+H141)+IF(H142-H139=1,1+H141)+IF(H142-H139=2,H141)+IF(H142-H139=3,IF(H141-1&gt;0,H141-1,0))+IF(H142-H139=4,IF(H141-2&gt;0,H141-2,0))</f>
        <v>0</v>
      </c>
      <c r="I143" s="127">
        <f t="shared" si="52"/>
        <v>0</v>
      </c>
      <c r="J143" s="127">
        <f t="shared" si="52"/>
        <v>0</v>
      </c>
      <c r="K143" s="127">
        <f t="shared" si="52"/>
        <v>0</v>
      </c>
      <c r="L143" s="127">
        <f t="shared" si="52"/>
        <v>0</v>
      </c>
      <c r="M143" s="127">
        <f t="shared" si="52"/>
        <v>0</v>
      </c>
      <c r="N143" s="127">
        <f t="shared" si="52"/>
        <v>0</v>
      </c>
      <c r="O143" s="128">
        <f t="shared" si="52"/>
        <v>0</v>
      </c>
      <c r="P143" s="129">
        <f>SUM(G143:O143)</f>
        <v>0</v>
      </c>
      <c r="Q143" s="130">
        <f t="shared" ref="Q143:Y143" si="53">IF(Q142-Q139=-1,3+Q141)+IF(Q142-Q139=0,2+Q141)+IF(Q142-Q139=1,1+Q141)+IF(Q142-Q139=2,Q141)+IF(Q142-Q139=3,IF(Q141-1&gt;0,Q141-1,0))+IF(Q142-Q139=4,IF(Q141-2&gt;0,Q141-2,0))</f>
        <v>0</v>
      </c>
      <c r="R143" s="131">
        <f t="shared" si="53"/>
        <v>0</v>
      </c>
      <c r="S143" s="131">
        <f t="shared" si="53"/>
        <v>0</v>
      </c>
      <c r="T143" s="131">
        <f t="shared" si="53"/>
        <v>0</v>
      </c>
      <c r="U143" s="131">
        <f t="shared" si="53"/>
        <v>0</v>
      </c>
      <c r="V143" s="131">
        <f t="shared" si="53"/>
        <v>0</v>
      </c>
      <c r="W143" s="131">
        <f t="shared" si="53"/>
        <v>0</v>
      </c>
      <c r="X143" s="131">
        <f t="shared" si="53"/>
        <v>0</v>
      </c>
      <c r="Y143" s="128">
        <f t="shared" si="53"/>
        <v>0</v>
      </c>
      <c r="Z143" s="129">
        <f>SUM(Q143:Y143)</f>
        <v>0</v>
      </c>
      <c r="AA143" s="132">
        <f>P143+Z143</f>
        <v>0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4">IF(G142-G139=-2,4)+IF(G142-G139=-1,3)+IF(G142-G139=0,2)+IF(G142-G139=1,1)+IF(G142-G139&gt;2,0)</f>
        <v>0</v>
      </c>
      <c r="H144" s="134">
        <f t="shared" si="54"/>
        <v>0</v>
      </c>
      <c r="I144" s="134">
        <f t="shared" si="54"/>
        <v>0</v>
      </c>
      <c r="J144" s="134">
        <f t="shared" si="54"/>
        <v>0</v>
      </c>
      <c r="K144" s="134">
        <f t="shared" si="54"/>
        <v>0</v>
      </c>
      <c r="L144" s="134">
        <f t="shared" si="54"/>
        <v>0</v>
      </c>
      <c r="M144" s="134">
        <f t="shared" si="54"/>
        <v>0</v>
      </c>
      <c r="N144" s="134">
        <f t="shared" si="54"/>
        <v>0</v>
      </c>
      <c r="O144" s="135">
        <f t="shared" si="54"/>
        <v>0</v>
      </c>
      <c r="P144" s="136">
        <f>SUM(G144:O144)</f>
        <v>0</v>
      </c>
      <c r="Q144" s="135">
        <f t="shared" ref="Q144:Y144" si="55">IF(Q142-Q139=-2,4)+IF(Q142-Q139=-1,3)+IF(Q142-Q139=0,2)+IF(Q142-Q139=1,1)+IF(Q142-Q139&gt;2,0)</f>
        <v>0</v>
      </c>
      <c r="R144" s="135">
        <f t="shared" si="55"/>
        <v>0</v>
      </c>
      <c r="S144" s="135">
        <f t="shared" si="55"/>
        <v>0</v>
      </c>
      <c r="T144" s="135">
        <f t="shared" si="55"/>
        <v>0</v>
      </c>
      <c r="U144" s="135">
        <f t="shared" si="55"/>
        <v>0</v>
      </c>
      <c r="V144" s="135">
        <f t="shared" si="55"/>
        <v>0</v>
      </c>
      <c r="W144" s="135">
        <f t="shared" si="55"/>
        <v>0</v>
      </c>
      <c r="X144" s="135">
        <f t="shared" si="55"/>
        <v>0</v>
      </c>
      <c r="Y144" s="135">
        <f t="shared" si="55"/>
        <v>0</v>
      </c>
      <c r="Z144" s="136">
        <f>SUM(Q144:Y144)</f>
        <v>0</v>
      </c>
      <c r="AA144" s="137">
        <f>P144+Z144</f>
        <v>0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6</v>
      </c>
      <c r="H145" s="24">
        <f t="shared" ref="H145:O145" si="56">H142-H139</f>
        <v>6</v>
      </c>
      <c r="I145" s="24">
        <f t="shared" si="56"/>
        <v>5</v>
      </c>
      <c r="J145" s="24">
        <f t="shared" si="56"/>
        <v>6</v>
      </c>
      <c r="K145" s="24">
        <f t="shared" si="56"/>
        <v>7</v>
      </c>
      <c r="L145" s="24">
        <f t="shared" si="56"/>
        <v>5</v>
      </c>
      <c r="M145" s="24">
        <f t="shared" si="56"/>
        <v>7</v>
      </c>
      <c r="N145" s="24">
        <f t="shared" si="56"/>
        <v>5</v>
      </c>
      <c r="O145" s="15">
        <f t="shared" si="56"/>
        <v>7</v>
      </c>
      <c r="P145" s="15"/>
      <c r="Q145" s="15">
        <f t="shared" ref="Q145:Y145" si="57">Q142-Q139</f>
        <v>6</v>
      </c>
      <c r="R145" s="15">
        <f t="shared" si="57"/>
        <v>6</v>
      </c>
      <c r="S145" s="15">
        <f t="shared" si="57"/>
        <v>7</v>
      </c>
      <c r="T145" s="15">
        <f t="shared" si="57"/>
        <v>5</v>
      </c>
      <c r="U145" s="15">
        <f t="shared" si="57"/>
        <v>7</v>
      </c>
      <c r="V145" s="15">
        <f t="shared" si="57"/>
        <v>6</v>
      </c>
      <c r="W145" s="15">
        <f t="shared" si="57"/>
        <v>6</v>
      </c>
      <c r="X145" s="15">
        <f t="shared" si="57"/>
        <v>5</v>
      </c>
      <c r="Y145" s="15">
        <f t="shared" si="57"/>
        <v>6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0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0</v>
      </c>
      <c r="P149" s="241" t="s">
        <v>89</v>
      </c>
      <c r="Q149" s="241"/>
      <c r="R149" s="241"/>
      <c r="S149" s="241"/>
      <c r="T149" s="241"/>
      <c r="U149" s="144">
        <f>COUNTIF(G145:Y145,"&gt;=3")</f>
        <v>18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0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0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>
        <f>C14</f>
        <v>0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e">
        <f>INDEX($C$11:$AC$40,MATCH(G158,$C$11:$C$40,0),27)</f>
        <v>#N/A</v>
      </c>
      <c r="Z158" s="75" t="s">
        <v>16</v>
      </c>
      <c r="AA158" s="96">
        <f>$D$3</f>
        <v>37684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20</v>
      </c>
      <c r="H159" s="245"/>
      <c r="I159" s="245"/>
      <c r="J159" s="245"/>
      <c r="K159" s="1"/>
      <c r="L159" s="245" t="e">
        <f>IF(X158="H",IF($X159="Blancs",$G$3,IF($X159="Jaunes",$G$4,IF($X159="Bleus",$G$5,$G$6))),IF($X159="Blancs",$I$3,IF($X159="Jaunes",$I$4,IF($X159="Bleus",$I$5,$I$6))))</f>
        <v>#N/A</v>
      </c>
      <c r="M159" s="245"/>
      <c r="N159" s="245"/>
      <c r="O159" s="245" t="e">
        <f>IF(X158="H",IF($X159="Blancs",$H$3,IF($X159="Jaunes",$H$4,IF($X159="Bleus",$H$5,$H$6))),IF($X159="Blancs",$J$3,IF($X159="Jaunes",$J$4,IF($X159="Bleus",$J$5,$J$6))))</f>
        <v>#N/A</v>
      </c>
      <c r="P159" s="245"/>
      <c r="Q159" s="246" t="e">
        <f>ROUND((G159*(L159/113)+(O159-AA162)),0)</f>
        <v>#N/A</v>
      </c>
      <c r="R159" s="246"/>
      <c r="S159" s="246"/>
      <c r="T159" s="246"/>
      <c r="U159" s="1"/>
      <c r="V159" s="266" t="s">
        <v>108</v>
      </c>
      <c r="W159" s="267"/>
      <c r="X159" s="187" t="e">
        <f>INDEX($C$11:$AC$40,MATCH(G158,$C$11:$C$40,0),26)</f>
        <v>#N/A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8">H$9</f>
        <v>4</v>
      </c>
      <c r="I162" s="103">
        <f t="shared" si="58"/>
        <v>5</v>
      </c>
      <c r="J162" s="103">
        <f t="shared" si="58"/>
        <v>4</v>
      </c>
      <c r="K162" s="103">
        <f t="shared" si="58"/>
        <v>3</v>
      </c>
      <c r="L162" s="103">
        <f t="shared" si="58"/>
        <v>5</v>
      </c>
      <c r="M162" s="103">
        <f t="shared" si="58"/>
        <v>3</v>
      </c>
      <c r="N162" s="103">
        <f t="shared" si="58"/>
        <v>5</v>
      </c>
      <c r="O162" s="103">
        <f t="shared" si="58"/>
        <v>3</v>
      </c>
      <c r="P162" s="104">
        <f>SUM(G162:O162)</f>
        <v>36</v>
      </c>
      <c r="Q162" s="103">
        <f t="shared" ref="Q162:Y162" si="59">Q$9</f>
        <v>4</v>
      </c>
      <c r="R162" s="105">
        <f t="shared" si="59"/>
        <v>4</v>
      </c>
      <c r="S162" s="105">
        <f t="shared" si="59"/>
        <v>3</v>
      </c>
      <c r="T162" s="105">
        <f t="shared" si="59"/>
        <v>5</v>
      </c>
      <c r="U162" s="105">
        <f t="shared" si="59"/>
        <v>3</v>
      </c>
      <c r="V162" s="105">
        <f t="shared" si="59"/>
        <v>4</v>
      </c>
      <c r="W162" s="105">
        <f t="shared" si="59"/>
        <v>4</v>
      </c>
      <c r="X162" s="105">
        <f t="shared" si="59"/>
        <v>5</v>
      </c>
      <c r="Y162" s="106">
        <f t="shared" si="5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60">H$10</f>
        <v>8</v>
      </c>
      <c r="I163" s="108">
        <f t="shared" si="60"/>
        <v>12</v>
      </c>
      <c r="J163" s="108">
        <f t="shared" si="60"/>
        <v>14</v>
      </c>
      <c r="K163" s="108">
        <f t="shared" si="60"/>
        <v>2</v>
      </c>
      <c r="L163" s="108">
        <f t="shared" si="60"/>
        <v>10</v>
      </c>
      <c r="M163" s="108">
        <f t="shared" si="60"/>
        <v>18</v>
      </c>
      <c r="N163" s="108">
        <f t="shared" si="60"/>
        <v>16</v>
      </c>
      <c r="O163" s="109">
        <f t="shared" si="60"/>
        <v>6</v>
      </c>
      <c r="P163" s="110"/>
      <c r="Q163" s="111">
        <f t="shared" ref="Q163:Y163" si="61">Q$10</f>
        <v>1</v>
      </c>
      <c r="R163" s="112">
        <f t="shared" si="61"/>
        <v>9</v>
      </c>
      <c r="S163" s="112">
        <f t="shared" si="61"/>
        <v>11</v>
      </c>
      <c r="T163" s="112">
        <f t="shared" si="61"/>
        <v>5</v>
      </c>
      <c r="U163" s="112">
        <f t="shared" si="61"/>
        <v>17</v>
      </c>
      <c r="V163" s="112">
        <f t="shared" si="61"/>
        <v>15</v>
      </c>
      <c r="W163" s="112">
        <f t="shared" si="61"/>
        <v>3</v>
      </c>
      <c r="X163" s="112">
        <f t="shared" si="61"/>
        <v>13</v>
      </c>
      <c r="Y163" s="109">
        <f t="shared" si="6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 t="e">
        <f>IF($Q159&lt;=18,IF(G163&lt;=$Q159,1,0),IF($Q159&lt;=36,IF(G163&lt;=($Q159-18),2,1),IF($Q159&lt;=54,IF(G163&lt;=($Q159-36),3,2),IF($Q159&gt;54,IF(G163&lt;=($Q159-54),4,3)))))</f>
        <v>#N/A</v>
      </c>
      <c r="H164" s="115" t="e">
        <f t="shared" ref="H164:O164" si="62">IF($Q159&lt;=18,IF(H163&lt;=$Q159,1,0),IF($Q159&lt;=36,IF(H163&lt;=($Q159-18),2,1),IF($Q159&lt;=54,IF(H163&lt;=($Q159-36),3,2),IF($Q159&gt;54,IF(H163&lt;=($Q159-54),4,3)))))</f>
        <v>#N/A</v>
      </c>
      <c r="I164" s="115" t="e">
        <f t="shared" si="62"/>
        <v>#N/A</v>
      </c>
      <c r="J164" s="115" t="e">
        <f t="shared" si="62"/>
        <v>#N/A</v>
      </c>
      <c r="K164" s="115" t="e">
        <f t="shared" si="62"/>
        <v>#N/A</v>
      </c>
      <c r="L164" s="115" t="e">
        <f t="shared" si="62"/>
        <v>#N/A</v>
      </c>
      <c r="M164" s="115" t="e">
        <f t="shared" si="62"/>
        <v>#N/A</v>
      </c>
      <c r="N164" s="115" t="e">
        <f t="shared" si="62"/>
        <v>#N/A</v>
      </c>
      <c r="O164" s="116" t="e">
        <f t="shared" si="62"/>
        <v>#N/A</v>
      </c>
      <c r="P164" s="117" t="e">
        <f>SUM(G164:O164)</f>
        <v>#N/A</v>
      </c>
      <c r="Q164" s="116" t="e">
        <f t="shared" ref="Q164:Y164" si="63">IF($Q159&lt;=18,IF(Q163&lt;=$Q159,1,0),IF($Q159&lt;=36,IF(Q163&lt;=($Q159-18),2,1),IF($Q159&lt;=54,IF(Q163&lt;=($Q159-36),3,2),IF($Q159&gt;54,IF(Q163&lt;=($Q159-54),4,3)))))</f>
        <v>#N/A</v>
      </c>
      <c r="R164" s="116" t="e">
        <f t="shared" si="63"/>
        <v>#N/A</v>
      </c>
      <c r="S164" s="116" t="e">
        <f t="shared" si="63"/>
        <v>#N/A</v>
      </c>
      <c r="T164" s="116" t="e">
        <f t="shared" si="63"/>
        <v>#N/A</v>
      </c>
      <c r="U164" s="116" t="e">
        <f t="shared" si="63"/>
        <v>#N/A</v>
      </c>
      <c r="V164" s="116" t="e">
        <f t="shared" si="63"/>
        <v>#N/A</v>
      </c>
      <c r="W164" s="116" t="e">
        <f t="shared" si="63"/>
        <v>#N/A</v>
      </c>
      <c r="X164" s="116" t="e">
        <f t="shared" si="63"/>
        <v>#N/A</v>
      </c>
      <c r="Y164" s="116" t="e">
        <f t="shared" si="63"/>
        <v>#N/A</v>
      </c>
      <c r="Z164" s="118" t="e">
        <f>SUM(Q164:Y164)</f>
        <v>#N/A</v>
      </c>
      <c r="AA164" s="119" t="e">
        <f>P164+Z164</f>
        <v>#N/A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4">G14</f>
        <v>10</v>
      </c>
      <c r="H165" s="121">
        <f t="shared" si="64"/>
        <v>10</v>
      </c>
      <c r="I165" s="121">
        <f t="shared" si="64"/>
        <v>10</v>
      </c>
      <c r="J165" s="121">
        <f t="shared" si="64"/>
        <v>10</v>
      </c>
      <c r="K165" s="121">
        <f t="shared" si="64"/>
        <v>10</v>
      </c>
      <c r="L165" s="121">
        <f t="shared" si="64"/>
        <v>10</v>
      </c>
      <c r="M165" s="121">
        <f t="shared" si="64"/>
        <v>10</v>
      </c>
      <c r="N165" s="121">
        <f t="shared" si="64"/>
        <v>10</v>
      </c>
      <c r="O165" s="121">
        <f t="shared" si="64"/>
        <v>10</v>
      </c>
      <c r="P165" s="122">
        <f>SUM(G165:O165)</f>
        <v>90</v>
      </c>
      <c r="Q165" s="123">
        <f t="shared" ref="Q165:Y165" si="65">Q14</f>
        <v>10</v>
      </c>
      <c r="R165" s="121">
        <f t="shared" si="65"/>
        <v>10</v>
      </c>
      <c r="S165" s="121">
        <f t="shared" si="65"/>
        <v>10</v>
      </c>
      <c r="T165" s="121">
        <f t="shared" si="65"/>
        <v>10</v>
      </c>
      <c r="U165" s="121">
        <f t="shared" si="65"/>
        <v>10</v>
      </c>
      <c r="V165" s="121">
        <f t="shared" si="65"/>
        <v>10</v>
      </c>
      <c r="W165" s="121">
        <f t="shared" si="65"/>
        <v>10</v>
      </c>
      <c r="X165" s="121">
        <f t="shared" si="65"/>
        <v>10</v>
      </c>
      <c r="Y165" s="124">
        <f t="shared" si="65"/>
        <v>10</v>
      </c>
      <c r="Z165" s="122">
        <f>SUM(Q165:Y165)</f>
        <v>90</v>
      </c>
      <c r="AA165" s="125">
        <f>P165+Z165</f>
        <v>180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0</v>
      </c>
      <c r="H166" s="127">
        <f t="shared" ref="H166:O166" si="66">IF(H165-H162=-1,3+H164)+IF(H165-H162=0,2+H164)+IF(H165-H162=1,1+H164)+IF(H165-H162=2,H164)+IF(H165-H162=3,IF(H164-1&gt;0,H164-1,0))+IF(H165-H162=4,IF(H164-2&gt;0,H164-2,0))</f>
        <v>0</v>
      </c>
      <c r="I166" s="127">
        <f t="shared" si="66"/>
        <v>0</v>
      </c>
      <c r="J166" s="127">
        <f t="shared" si="66"/>
        <v>0</v>
      </c>
      <c r="K166" s="127">
        <f t="shared" si="66"/>
        <v>0</v>
      </c>
      <c r="L166" s="127">
        <f t="shared" si="66"/>
        <v>0</v>
      </c>
      <c r="M166" s="127">
        <f t="shared" si="66"/>
        <v>0</v>
      </c>
      <c r="N166" s="127">
        <f t="shared" si="66"/>
        <v>0</v>
      </c>
      <c r="O166" s="128">
        <f t="shared" si="66"/>
        <v>0</v>
      </c>
      <c r="P166" s="129">
        <f>SUM(G166:O166)</f>
        <v>0</v>
      </c>
      <c r="Q166" s="130">
        <f t="shared" ref="Q166:Y166" si="67">IF(Q165-Q162=-1,3+Q164)+IF(Q165-Q162=0,2+Q164)+IF(Q165-Q162=1,1+Q164)+IF(Q165-Q162=2,Q164)+IF(Q165-Q162=3,IF(Q164-1&gt;0,Q164-1,0))+IF(Q165-Q162=4,IF(Q164-2&gt;0,Q164-2,0))</f>
        <v>0</v>
      </c>
      <c r="R166" s="131">
        <f t="shared" si="67"/>
        <v>0</v>
      </c>
      <c r="S166" s="131">
        <f t="shared" si="67"/>
        <v>0</v>
      </c>
      <c r="T166" s="131">
        <f t="shared" si="67"/>
        <v>0</v>
      </c>
      <c r="U166" s="131">
        <f t="shared" si="67"/>
        <v>0</v>
      </c>
      <c r="V166" s="131">
        <f t="shared" si="67"/>
        <v>0</v>
      </c>
      <c r="W166" s="131">
        <f t="shared" si="67"/>
        <v>0</v>
      </c>
      <c r="X166" s="131">
        <f t="shared" si="67"/>
        <v>0</v>
      </c>
      <c r="Y166" s="128">
        <f t="shared" si="67"/>
        <v>0</v>
      </c>
      <c r="Z166" s="129">
        <f>SUM(Q166:Y166)</f>
        <v>0</v>
      </c>
      <c r="AA166" s="132">
        <f>P166+Z166</f>
        <v>0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8">IF(G165-G162=-2,4)+IF(G165-G162=-1,3)+IF(G165-G162=0,2)+IF(G165-G162=1,1)+IF(G165-G162&gt;2,0)</f>
        <v>0</v>
      </c>
      <c r="H167" s="134">
        <f t="shared" si="68"/>
        <v>0</v>
      </c>
      <c r="I167" s="134">
        <f t="shared" si="68"/>
        <v>0</v>
      </c>
      <c r="J167" s="134">
        <f t="shared" si="68"/>
        <v>0</v>
      </c>
      <c r="K167" s="134">
        <f t="shared" si="68"/>
        <v>0</v>
      </c>
      <c r="L167" s="134">
        <f t="shared" si="68"/>
        <v>0</v>
      </c>
      <c r="M167" s="134">
        <f t="shared" si="68"/>
        <v>0</v>
      </c>
      <c r="N167" s="134">
        <f t="shared" si="68"/>
        <v>0</v>
      </c>
      <c r="O167" s="135">
        <f t="shared" si="68"/>
        <v>0</v>
      </c>
      <c r="P167" s="136">
        <f>SUM(G167:O167)</f>
        <v>0</v>
      </c>
      <c r="Q167" s="135">
        <f t="shared" ref="Q167:Y167" si="69">IF(Q165-Q162=-2,4)+IF(Q165-Q162=-1,3)+IF(Q165-Q162=0,2)+IF(Q165-Q162=1,1)+IF(Q165-Q162&gt;2,0)</f>
        <v>0</v>
      </c>
      <c r="R167" s="135">
        <f t="shared" si="69"/>
        <v>0</v>
      </c>
      <c r="S167" s="135">
        <f t="shared" si="69"/>
        <v>0</v>
      </c>
      <c r="T167" s="135">
        <f t="shared" si="69"/>
        <v>0</v>
      </c>
      <c r="U167" s="135">
        <f t="shared" si="69"/>
        <v>0</v>
      </c>
      <c r="V167" s="135">
        <f t="shared" si="69"/>
        <v>0</v>
      </c>
      <c r="W167" s="135">
        <f t="shared" si="69"/>
        <v>0</v>
      </c>
      <c r="X167" s="135">
        <f t="shared" si="69"/>
        <v>0</v>
      </c>
      <c r="Y167" s="135">
        <f t="shared" si="69"/>
        <v>0</v>
      </c>
      <c r="Z167" s="136">
        <f>SUM(Q167:Y167)</f>
        <v>0</v>
      </c>
      <c r="AA167" s="137">
        <f>P167+Z167</f>
        <v>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6</v>
      </c>
      <c r="H168" s="24">
        <f t="shared" ref="H168:O168" si="70">H165-H162</f>
        <v>6</v>
      </c>
      <c r="I168" s="24">
        <f t="shared" si="70"/>
        <v>5</v>
      </c>
      <c r="J168" s="24">
        <f t="shared" si="70"/>
        <v>6</v>
      </c>
      <c r="K168" s="24">
        <f t="shared" si="70"/>
        <v>7</v>
      </c>
      <c r="L168" s="24">
        <f t="shared" si="70"/>
        <v>5</v>
      </c>
      <c r="M168" s="24">
        <f t="shared" si="70"/>
        <v>7</v>
      </c>
      <c r="N168" s="24">
        <f t="shared" si="70"/>
        <v>5</v>
      </c>
      <c r="O168" s="15">
        <f t="shared" si="70"/>
        <v>7</v>
      </c>
      <c r="P168" s="15"/>
      <c r="Q168" s="15">
        <f t="shared" ref="Q168:Y168" si="71">Q165-Q162</f>
        <v>6</v>
      </c>
      <c r="R168" s="15">
        <f t="shared" si="71"/>
        <v>6</v>
      </c>
      <c r="S168" s="15">
        <f t="shared" si="71"/>
        <v>7</v>
      </c>
      <c r="T168" s="15">
        <f t="shared" si="71"/>
        <v>5</v>
      </c>
      <c r="U168" s="15">
        <f t="shared" si="71"/>
        <v>7</v>
      </c>
      <c r="V168" s="15">
        <f t="shared" si="71"/>
        <v>6</v>
      </c>
      <c r="W168" s="15">
        <f t="shared" si="71"/>
        <v>6</v>
      </c>
      <c r="X168" s="15">
        <f t="shared" si="71"/>
        <v>5</v>
      </c>
      <c r="Y168" s="15">
        <f t="shared" si="71"/>
        <v>6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0</v>
      </c>
      <c r="P171" s="241" t="s">
        <v>86</v>
      </c>
      <c r="Q171" s="241"/>
      <c r="R171" s="241"/>
      <c r="S171" s="241"/>
      <c r="T171" s="241"/>
      <c r="U171" s="141">
        <f>COUNTIF(G168:Y168,"=2")</f>
        <v>0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0</v>
      </c>
      <c r="P172" s="241" t="s">
        <v>89</v>
      </c>
      <c r="Q172" s="241"/>
      <c r="R172" s="241"/>
      <c r="S172" s="241"/>
      <c r="T172" s="241"/>
      <c r="U172" s="144">
        <f>COUNTIF(G168:Y168,"&gt;=3")</f>
        <v>18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0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0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18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>
        <f>C15</f>
        <v>0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e">
        <f>INDEX($C$11:$AC$40,MATCH(G181,$C$11:$C$40,0),27)</f>
        <v>#N/A</v>
      </c>
      <c r="Z181" s="75" t="s">
        <v>16</v>
      </c>
      <c r="AA181" s="96">
        <f>$D$3</f>
        <v>37684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20</v>
      </c>
      <c r="H182" s="245"/>
      <c r="I182" s="245"/>
      <c r="J182" s="245"/>
      <c r="K182" s="1"/>
      <c r="L182" s="245" t="e">
        <f>IF(X181="H",IF($X182="Blancs",$G$3,IF($X182="Jaunes",$G$4,IF($X182="Bleus",$G$5,$G$6))),IF($X182="Blancs",$I$3,IF($X182="Jaunes",$I$4,IF($X182="Bleus",$I$5,$I$6))))</f>
        <v>#N/A</v>
      </c>
      <c r="M182" s="245"/>
      <c r="N182" s="245"/>
      <c r="O182" s="245" t="e">
        <f>IF(X181="H",IF($X182="Blancs",$H$3,IF($X182="Jaunes",$H$4,IF($X182="Bleus",$H$5,$H$6))),IF($X182="Blancs",$J$3,IF($X182="Jaunes",$J$4,IF($X182="Bleus",$J$5,$J$6))))</f>
        <v>#N/A</v>
      </c>
      <c r="P182" s="245"/>
      <c r="Q182" s="246" t="e">
        <f>ROUND((G182*(L182/113)+(O182-AA185)),0)</f>
        <v>#N/A</v>
      </c>
      <c r="R182" s="246"/>
      <c r="S182" s="246"/>
      <c r="T182" s="246"/>
      <c r="U182" s="1"/>
      <c r="V182" s="266" t="s">
        <v>108</v>
      </c>
      <c r="W182" s="267"/>
      <c r="X182" s="187" t="e">
        <f>INDEX($C$11:$AC$40,MATCH(G181,$C$11:$C$40,0),26)</f>
        <v>#N/A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2">H$9</f>
        <v>4</v>
      </c>
      <c r="I185" s="103">
        <f t="shared" si="72"/>
        <v>5</v>
      </c>
      <c r="J185" s="103">
        <f t="shared" si="72"/>
        <v>4</v>
      </c>
      <c r="K185" s="103">
        <f t="shared" si="72"/>
        <v>3</v>
      </c>
      <c r="L185" s="103">
        <f t="shared" si="72"/>
        <v>5</v>
      </c>
      <c r="M185" s="103">
        <f t="shared" si="72"/>
        <v>3</v>
      </c>
      <c r="N185" s="103">
        <f t="shared" si="72"/>
        <v>5</v>
      </c>
      <c r="O185" s="103">
        <f t="shared" si="72"/>
        <v>3</v>
      </c>
      <c r="P185" s="104">
        <f>SUM(G185:O185)</f>
        <v>36</v>
      </c>
      <c r="Q185" s="103">
        <f t="shared" ref="Q185:Y185" si="73">Q$9</f>
        <v>4</v>
      </c>
      <c r="R185" s="105">
        <f t="shared" si="73"/>
        <v>4</v>
      </c>
      <c r="S185" s="105">
        <f t="shared" si="73"/>
        <v>3</v>
      </c>
      <c r="T185" s="105">
        <f t="shared" si="73"/>
        <v>5</v>
      </c>
      <c r="U185" s="105">
        <f t="shared" si="73"/>
        <v>3</v>
      </c>
      <c r="V185" s="105">
        <f t="shared" si="73"/>
        <v>4</v>
      </c>
      <c r="W185" s="105">
        <f t="shared" si="73"/>
        <v>4</v>
      </c>
      <c r="X185" s="105">
        <f t="shared" si="73"/>
        <v>5</v>
      </c>
      <c r="Y185" s="106">
        <f t="shared" si="73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74">H$10</f>
        <v>8</v>
      </c>
      <c r="I186" s="108">
        <f t="shared" si="74"/>
        <v>12</v>
      </c>
      <c r="J186" s="108">
        <f t="shared" si="74"/>
        <v>14</v>
      </c>
      <c r="K186" s="108">
        <f t="shared" si="74"/>
        <v>2</v>
      </c>
      <c r="L186" s="108">
        <f t="shared" si="74"/>
        <v>10</v>
      </c>
      <c r="M186" s="108">
        <f t="shared" si="74"/>
        <v>18</v>
      </c>
      <c r="N186" s="108">
        <f t="shared" si="74"/>
        <v>16</v>
      </c>
      <c r="O186" s="109">
        <f t="shared" si="74"/>
        <v>6</v>
      </c>
      <c r="P186" s="110"/>
      <c r="Q186" s="111">
        <f t="shared" ref="Q186:Y186" si="75">Q$10</f>
        <v>1</v>
      </c>
      <c r="R186" s="112">
        <f t="shared" si="75"/>
        <v>9</v>
      </c>
      <c r="S186" s="112">
        <f t="shared" si="75"/>
        <v>11</v>
      </c>
      <c r="T186" s="112">
        <f t="shared" si="75"/>
        <v>5</v>
      </c>
      <c r="U186" s="112">
        <f t="shared" si="75"/>
        <v>17</v>
      </c>
      <c r="V186" s="112">
        <f t="shared" si="75"/>
        <v>15</v>
      </c>
      <c r="W186" s="112">
        <f t="shared" si="75"/>
        <v>3</v>
      </c>
      <c r="X186" s="112">
        <f t="shared" si="75"/>
        <v>13</v>
      </c>
      <c r="Y186" s="109">
        <f t="shared" si="75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 t="e">
        <f>IF($Q182&lt;=18,IF(G186&lt;=$Q182,1,0),IF($Q182&lt;=36,IF(G186&lt;=($Q182-18),2,1),IF($Q182&lt;=54,IF(G186&lt;=($Q182-36),3,2),IF($Q182&gt;54,IF(G186&lt;=($Q182-54),4,3)))))</f>
        <v>#N/A</v>
      </c>
      <c r="H187" s="115" t="e">
        <f t="shared" ref="H187:O187" si="76">IF($Q182&lt;=18,IF(H186&lt;=$Q182,1,0),IF($Q182&lt;=36,IF(H186&lt;=($Q182-18),2,1),IF($Q182&lt;=54,IF(H186&lt;=($Q182-36),3,2),IF($Q182&gt;54,IF(H186&lt;=($Q182-54),4,3)))))</f>
        <v>#N/A</v>
      </c>
      <c r="I187" s="115" t="e">
        <f t="shared" si="76"/>
        <v>#N/A</v>
      </c>
      <c r="J187" s="115" t="e">
        <f t="shared" si="76"/>
        <v>#N/A</v>
      </c>
      <c r="K187" s="115" t="e">
        <f t="shared" si="76"/>
        <v>#N/A</v>
      </c>
      <c r="L187" s="115" t="e">
        <f t="shared" si="76"/>
        <v>#N/A</v>
      </c>
      <c r="M187" s="115" t="e">
        <f t="shared" si="76"/>
        <v>#N/A</v>
      </c>
      <c r="N187" s="115" t="e">
        <f t="shared" si="76"/>
        <v>#N/A</v>
      </c>
      <c r="O187" s="116" t="e">
        <f t="shared" si="76"/>
        <v>#N/A</v>
      </c>
      <c r="P187" s="117" t="e">
        <f>SUM(G187:O187)</f>
        <v>#N/A</v>
      </c>
      <c r="Q187" s="116" t="e">
        <f t="shared" ref="Q187:Y187" si="77">IF($Q182&lt;=18,IF(Q186&lt;=$Q182,1,0),IF($Q182&lt;=36,IF(Q186&lt;=($Q182-18),2,1),IF($Q182&lt;=54,IF(Q186&lt;=($Q182-36),3,2),IF($Q182&gt;54,IF(Q186&lt;=($Q182-54),4,3)))))</f>
        <v>#N/A</v>
      </c>
      <c r="R187" s="116" t="e">
        <f t="shared" si="77"/>
        <v>#N/A</v>
      </c>
      <c r="S187" s="116" t="e">
        <f t="shared" si="77"/>
        <v>#N/A</v>
      </c>
      <c r="T187" s="116" t="e">
        <f t="shared" si="77"/>
        <v>#N/A</v>
      </c>
      <c r="U187" s="116" t="e">
        <f t="shared" si="77"/>
        <v>#N/A</v>
      </c>
      <c r="V187" s="116" t="e">
        <f t="shared" si="77"/>
        <v>#N/A</v>
      </c>
      <c r="W187" s="116" t="e">
        <f t="shared" si="77"/>
        <v>#N/A</v>
      </c>
      <c r="X187" s="116" t="e">
        <f t="shared" si="77"/>
        <v>#N/A</v>
      </c>
      <c r="Y187" s="116" t="e">
        <f t="shared" si="77"/>
        <v>#N/A</v>
      </c>
      <c r="Z187" s="118" t="e">
        <f>SUM(Q187:Y187)</f>
        <v>#N/A</v>
      </c>
      <c r="AA187" s="119" t="e">
        <f>P187+Z187</f>
        <v>#N/A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8">G15</f>
        <v>10</v>
      </c>
      <c r="H188" s="121">
        <f t="shared" si="78"/>
        <v>10</v>
      </c>
      <c r="I188" s="121">
        <f t="shared" si="78"/>
        <v>10</v>
      </c>
      <c r="J188" s="121">
        <f t="shared" si="78"/>
        <v>10</v>
      </c>
      <c r="K188" s="121">
        <f t="shared" si="78"/>
        <v>10</v>
      </c>
      <c r="L188" s="121">
        <f t="shared" si="78"/>
        <v>10</v>
      </c>
      <c r="M188" s="121">
        <f t="shared" si="78"/>
        <v>10</v>
      </c>
      <c r="N188" s="121">
        <f t="shared" si="78"/>
        <v>10</v>
      </c>
      <c r="O188" s="121">
        <f t="shared" si="78"/>
        <v>10</v>
      </c>
      <c r="P188" s="122">
        <f>SUM(G188:O188)</f>
        <v>90</v>
      </c>
      <c r="Q188" s="123">
        <f t="shared" ref="Q188:Y188" si="79">Q15</f>
        <v>10</v>
      </c>
      <c r="R188" s="121">
        <f t="shared" si="79"/>
        <v>10</v>
      </c>
      <c r="S188" s="121">
        <f t="shared" si="79"/>
        <v>10</v>
      </c>
      <c r="T188" s="121">
        <f t="shared" si="79"/>
        <v>10</v>
      </c>
      <c r="U188" s="121">
        <f t="shared" si="79"/>
        <v>10</v>
      </c>
      <c r="V188" s="121">
        <f t="shared" si="79"/>
        <v>10</v>
      </c>
      <c r="W188" s="121">
        <f t="shared" si="79"/>
        <v>10</v>
      </c>
      <c r="X188" s="121">
        <f t="shared" si="79"/>
        <v>10</v>
      </c>
      <c r="Y188" s="124">
        <f t="shared" si="79"/>
        <v>10</v>
      </c>
      <c r="Z188" s="122">
        <f>SUM(Q188:Y188)</f>
        <v>90</v>
      </c>
      <c r="AA188" s="125">
        <f>P188+Z188</f>
        <v>180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0">IF(H188-H185=-1,3+H187)+IF(H188-H185=0,2+H187)+IF(H188-H185=1,1+H187)+IF(H188-H185=2,H187)+IF(H188-H185=3,IF(H187-1&gt;0,H187-1,0))+IF(H188-H185=4,IF(H187-2&gt;0,H187-2,0))</f>
        <v>0</v>
      </c>
      <c r="I189" s="127">
        <f t="shared" si="80"/>
        <v>0</v>
      </c>
      <c r="J189" s="127">
        <f t="shared" si="80"/>
        <v>0</v>
      </c>
      <c r="K189" s="127">
        <f t="shared" si="80"/>
        <v>0</v>
      </c>
      <c r="L189" s="127">
        <f t="shared" si="80"/>
        <v>0</v>
      </c>
      <c r="M189" s="127">
        <f t="shared" si="80"/>
        <v>0</v>
      </c>
      <c r="N189" s="127">
        <f t="shared" si="80"/>
        <v>0</v>
      </c>
      <c r="O189" s="128">
        <f t="shared" si="80"/>
        <v>0</v>
      </c>
      <c r="P189" s="129">
        <f>SUM(G189:O189)</f>
        <v>0</v>
      </c>
      <c r="Q189" s="130">
        <f t="shared" ref="Q189:Y189" si="81">IF(Q188-Q185=-1,3+Q187)+IF(Q188-Q185=0,2+Q187)+IF(Q188-Q185=1,1+Q187)+IF(Q188-Q185=2,Q187)+IF(Q188-Q185=3,IF(Q187-1&gt;0,Q187-1,0))+IF(Q188-Q185=4,IF(Q187-2&gt;0,Q187-2,0))</f>
        <v>0</v>
      </c>
      <c r="R189" s="131">
        <f t="shared" si="81"/>
        <v>0</v>
      </c>
      <c r="S189" s="131">
        <f t="shared" si="81"/>
        <v>0</v>
      </c>
      <c r="T189" s="131">
        <f t="shared" si="81"/>
        <v>0</v>
      </c>
      <c r="U189" s="131">
        <f t="shared" si="81"/>
        <v>0</v>
      </c>
      <c r="V189" s="131">
        <f t="shared" si="81"/>
        <v>0</v>
      </c>
      <c r="W189" s="131">
        <f t="shared" si="81"/>
        <v>0</v>
      </c>
      <c r="X189" s="131">
        <f t="shared" si="81"/>
        <v>0</v>
      </c>
      <c r="Y189" s="128">
        <f t="shared" si="81"/>
        <v>0</v>
      </c>
      <c r="Z189" s="129">
        <f>SUM(Q189:Y189)</f>
        <v>0</v>
      </c>
      <c r="AA189" s="132">
        <f>P189+Z189</f>
        <v>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2">IF(G188-G185=-2,4)+IF(G188-G185=-1,3)+IF(G188-G185=0,2)+IF(G188-G185=1,1)+IF(G188-G185&gt;2,0)</f>
        <v>0</v>
      </c>
      <c r="H190" s="134">
        <f t="shared" si="82"/>
        <v>0</v>
      </c>
      <c r="I190" s="134">
        <f t="shared" si="82"/>
        <v>0</v>
      </c>
      <c r="J190" s="134">
        <f t="shared" si="82"/>
        <v>0</v>
      </c>
      <c r="K190" s="134">
        <f t="shared" si="82"/>
        <v>0</v>
      </c>
      <c r="L190" s="134">
        <f t="shared" si="82"/>
        <v>0</v>
      </c>
      <c r="M190" s="134">
        <f t="shared" si="82"/>
        <v>0</v>
      </c>
      <c r="N190" s="134">
        <f t="shared" si="82"/>
        <v>0</v>
      </c>
      <c r="O190" s="135">
        <f t="shared" si="82"/>
        <v>0</v>
      </c>
      <c r="P190" s="136">
        <f>SUM(G190:O190)</f>
        <v>0</v>
      </c>
      <c r="Q190" s="135">
        <f t="shared" ref="Q190:Y190" si="83">IF(Q188-Q185=-2,4)+IF(Q188-Q185=-1,3)+IF(Q188-Q185=0,2)+IF(Q188-Q185=1,1)+IF(Q188-Q185&gt;2,0)</f>
        <v>0</v>
      </c>
      <c r="R190" s="135">
        <f t="shared" si="83"/>
        <v>0</v>
      </c>
      <c r="S190" s="135">
        <f t="shared" si="83"/>
        <v>0</v>
      </c>
      <c r="T190" s="135">
        <f t="shared" si="83"/>
        <v>0</v>
      </c>
      <c r="U190" s="135">
        <f t="shared" si="83"/>
        <v>0</v>
      </c>
      <c r="V190" s="135">
        <f t="shared" si="83"/>
        <v>0</v>
      </c>
      <c r="W190" s="135">
        <f t="shared" si="83"/>
        <v>0</v>
      </c>
      <c r="X190" s="135">
        <f t="shared" si="83"/>
        <v>0</v>
      </c>
      <c r="Y190" s="135">
        <f t="shared" si="83"/>
        <v>0</v>
      </c>
      <c r="Z190" s="136">
        <f>SUM(Q190:Y190)</f>
        <v>0</v>
      </c>
      <c r="AA190" s="137">
        <f>P190+Z190</f>
        <v>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6</v>
      </c>
      <c r="H191" s="24">
        <f t="shared" ref="H191:O191" si="84">H188-H185</f>
        <v>6</v>
      </c>
      <c r="I191" s="24">
        <f t="shared" si="84"/>
        <v>5</v>
      </c>
      <c r="J191" s="24">
        <f t="shared" si="84"/>
        <v>6</v>
      </c>
      <c r="K191" s="24">
        <f t="shared" si="84"/>
        <v>7</v>
      </c>
      <c r="L191" s="24">
        <f t="shared" si="84"/>
        <v>5</v>
      </c>
      <c r="M191" s="24">
        <f t="shared" si="84"/>
        <v>7</v>
      </c>
      <c r="N191" s="24">
        <f t="shared" si="84"/>
        <v>5</v>
      </c>
      <c r="O191" s="15">
        <f t="shared" si="84"/>
        <v>7</v>
      </c>
      <c r="P191" s="15"/>
      <c r="Q191" s="15">
        <f t="shared" ref="Q191:Y191" si="85">Q188-Q185</f>
        <v>6</v>
      </c>
      <c r="R191" s="15">
        <f t="shared" si="85"/>
        <v>6</v>
      </c>
      <c r="S191" s="15">
        <f t="shared" si="85"/>
        <v>7</v>
      </c>
      <c r="T191" s="15">
        <f t="shared" si="85"/>
        <v>5</v>
      </c>
      <c r="U191" s="15">
        <f t="shared" si="85"/>
        <v>7</v>
      </c>
      <c r="V191" s="15">
        <f t="shared" si="85"/>
        <v>6</v>
      </c>
      <c r="W191" s="15">
        <f t="shared" si="85"/>
        <v>6</v>
      </c>
      <c r="X191" s="15">
        <f t="shared" si="85"/>
        <v>5</v>
      </c>
      <c r="Y191" s="15">
        <f t="shared" si="85"/>
        <v>6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0</v>
      </c>
      <c r="P194" s="241" t="s">
        <v>86</v>
      </c>
      <c r="Q194" s="241"/>
      <c r="R194" s="241"/>
      <c r="S194" s="241"/>
      <c r="T194" s="241"/>
      <c r="U194" s="141">
        <f>COUNTIF(G191:Y191,"=2")</f>
        <v>0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0</v>
      </c>
      <c r="P195" s="241" t="s">
        <v>89</v>
      </c>
      <c r="Q195" s="241"/>
      <c r="R195" s="241"/>
      <c r="S195" s="241"/>
      <c r="T195" s="241"/>
      <c r="U195" s="144">
        <f>COUNTIF(G191:Y191,"&gt;=3")</f>
        <v>18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0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0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0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18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>
        <f>C16</f>
        <v>0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e">
        <f>INDEX($C$11:$AC$40,MATCH(G204,$C$11:$C$40,0),27)</f>
        <v>#N/A</v>
      </c>
      <c r="Z204" s="75" t="s">
        <v>16</v>
      </c>
      <c r="AA204" s="96">
        <f>$D$3</f>
        <v>37684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20</v>
      </c>
      <c r="H205" s="245"/>
      <c r="I205" s="245"/>
      <c r="J205" s="245"/>
      <c r="K205" s="1"/>
      <c r="L205" s="245" t="e">
        <f>IF(X204="H",IF($X205="Blancs",$G$3,IF($X205="Jaunes",$G$4,IF($X205="Bleus",$G$5,$G$6))),IF($X205="Blancs",$I$3,IF($X205="Jaunes",$I$4,IF($X205="Bleus",$I$5,$I$6))))</f>
        <v>#N/A</v>
      </c>
      <c r="M205" s="245"/>
      <c r="N205" s="245"/>
      <c r="O205" s="245" t="e">
        <f>IF(X204="H",IF($X205="Blancs",$H$3,IF($X205="Jaunes",$H$4,IF($X205="Bleus",$H$5,$H$6))),IF($X205="Blancs",$J$3,IF($X205="Jaunes",$J$4,IF($X205="Bleus",$J$5,$J$6))))</f>
        <v>#N/A</v>
      </c>
      <c r="P205" s="245"/>
      <c r="Q205" s="246" t="e">
        <f>ROUND((G205*(L205/113)+(O205-AA208)),0)</f>
        <v>#N/A</v>
      </c>
      <c r="R205" s="246"/>
      <c r="S205" s="246"/>
      <c r="T205" s="246"/>
      <c r="U205" s="1"/>
      <c r="V205" s="266" t="s">
        <v>108</v>
      </c>
      <c r="W205" s="267"/>
      <c r="X205" s="187" t="e">
        <f>INDEX($C$11:$AC$40,MATCH(G204,$C$11:$C$40,0),26)</f>
        <v>#N/A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6">H$9</f>
        <v>4</v>
      </c>
      <c r="I208" s="103">
        <f t="shared" si="86"/>
        <v>5</v>
      </c>
      <c r="J208" s="103">
        <f t="shared" si="86"/>
        <v>4</v>
      </c>
      <c r="K208" s="103">
        <f t="shared" si="86"/>
        <v>3</v>
      </c>
      <c r="L208" s="103">
        <f t="shared" si="86"/>
        <v>5</v>
      </c>
      <c r="M208" s="103">
        <f t="shared" si="86"/>
        <v>3</v>
      </c>
      <c r="N208" s="103">
        <f t="shared" si="86"/>
        <v>5</v>
      </c>
      <c r="O208" s="103">
        <f t="shared" si="86"/>
        <v>3</v>
      </c>
      <c r="P208" s="104">
        <f>SUM(G208:O208)</f>
        <v>36</v>
      </c>
      <c r="Q208" s="103">
        <f t="shared" ref="Q208:Y208" si="87">Q$9</f>
        <v>4</v>
      </c>
      <c r="R208" s="105">
        <f t="shared" si="87"/>
        <v>4</v>
      </c>
      <c r="S208" s="105">
        <f t="shared" si="87"/>
        <v>3</v>
      </c>
      <c r="T208" s="105">
        <f t="shared" si="87"/>
        <v>5</v>
      </c>
      <c r="U208" s="105">
        <f t="shared" si="87"/>
        <v>3</v>
      </c>
      <c r="V208" s="105">
        <f t="shared" si="87"/>
        <v>4</v>
      </c>
      <c r="W208" s="105">
        <f t="shared" si="87"/>
        <v>4</v>
      </c>
      <c r="X208" s="105">
        <f t="shared" si="87"/>
        <v>5</v>
      </c>
      <c r="Y208" s="106">
        <f t="shared" si="8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88">H$10</f>
        <v>8</v>
      </c>
      <c r="I209" s="108">
        <f t="shared" si="88"/>
        <v>12</v>
      </c>
      <c r="J209" s="108">
        <f t="shared" si="88"/>
        <v>14</v>
      </c>
      <c r="K209" s="108">
        <f t="shared" si="88"/>
        <v>2</v>
      </c>
      <c r="L209" s="108">
        <f t="shared" si="88"/>
        <v>10</v>
      </c>
      <c r="M209" s="108">
        <f t="shared" si="88"/>
        <v>18</v>
      </c>
      <c r="N209" s="108">
        <f t="shared" si="88"/>
        <v>16</v>
      </c>
      <c r="O209" s="109">
        <f t="shared" si="88"/>
        <v>6</v>
      </c>
      <c r="P209" s="110"/>
      <c r="Q209" s="111">
        <f t="shared" ref="Q209:Y209" si="89">Q$10</f>
        <v>1</v>
      </c>
      <c r="R209" s="112">
        <f t="shared" si="89"/>
        <v>9</v>
      </c>
      <c r="S209" s="112">
        <f t="shared" si="89"/>
        <v>11</v>
      </c>
      <c r="T209" s="112">
        <f t="shared" si="89"/>
        <v>5</v>
      </c>
      <c r="U209" s="112">
        <f t="shared" si="89"/>
        <v>17</v>
      </c>
      <c r="V209" s="112">
        <f t="shared" si="89"/>
        <v>15</v>
      </c>
      <c r="W209" s="112">
        <f t="shared" si="89"/>
        <v>3</v>
      </c>
      <c r="X209" s="112">
        <f t="shared" si="89"/>
        <v>13</v>
      </c>
      <c r="Y209" s="109">
        <f t="shared" si="8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 t="e">
        <f>IF($Q205&lt;=18,IF(G209&lt;=$Q205,1,0),IF($Q205&lt;=36,IF(G209&lt;=($Q205-18),2,1),IF($Q205&lt;=54,IF(G209&lt;=($Q205-36),3,2),IF($Q205&gt;54,IF(G209&lt;=($Q205-54),4,3)))))</f>
        <v>#N/A</v>
      </c>
      <c r="H210" s="115" t="e">
        <f t="shared" ref="H210:O210" si="90">IF($Q205&lt;=18,IF(H209&lt;=$Q205,1,0),IF($Q205&lt;=36,IF(H209&lt;=($Q205-18),2,1),IF($Q205&lt;=54,IF(H209&lt;=($Q205-36),3,2),IF($Q205&gt;54,IF(H209&lt;=($Q205-54),4,3)))))</f>
        <v>#N/A</v>
      </c>
      <c r="I210" s="115" t="e">
        <f t="shared" si="90"/>
        <v>#N/A</v>
      </c>
      <c r="J210" s="115" t="e">
        <f t="shared" si="90"/>
        <v>#N/A</v>
      </c>
      <c r="K210" s="115" t="e">
        <f t="shared" si="90"/>
        <v>#N/A</v>
      </c>
      <c r="L210" s="115" t="e">
        <f t="shared" si="90"/>
        <v>#N/A</v>
      </c>
      <c r="M210" s="115" t="e">
        <f t="shared" si="90"/>
        <v>#N/A</v>
      </c>
      <c r="N210" s="115" t="e">
        <f t="shared" si="90"/>
        <v>#N/A</v>
      </c>
      <c r="O210" s="116" t="e">
        <f t="shared" si="90"/>
        <v>#N/A</v>
      </c>
      <c r="P210" s="117" t="e">
        <f>SUM(G210:O210)</f>
        <v>#N/A</v>
      </c>
      <c r="Q210" s="116" t="e">
        <f t="shared" ref="Q210:Y210" si="91">IF($Q205&lt;=18,IF(Q209&lt;=$Q205,1,0),IF($Q205&lt;=36,IF(Q209&lt;=($Q205-18),2,1),IF($Q205&lt;=54,IF(Q209&lt;=($Q205-36),3,2),IF($Q205&gt;54,IF(Q209&lt;=($Q205-54),4,3)))))</f>
        <v>#N/A</v>
      </c>
      <c r="R210" s="116" t="e">
        <f t="shared" si="91"/>
        <v>#N/A</v>
      </c>
      <c r="S210" s="116" t="e">
        <f t="shared" si="91"/>
        <v>#N/A</v>
      </c>
      <c r="T210" s="116" t="e">
        <f t="shared" si="91"/>
        <v>#N/A</v>
      </c>
      <c r="U210" s="116" t="e">
        <f t="shared" si="91"/>
        <v>#N/A</v>
      </c>
      <c r="V210" s="116" t="e">
        <f t="shared" si="91"/>
        <v>#N/A</v>
      </c>
      <c r="W210" s="116" t="e">
        <f t="shared" si="91"/>
        <v>#N/A</v>
      </c>
      <c r="X210" s="116" t="e">
        <f t="shared" si="91"/>
        <v>#N/A</v>
      </c>
      <c r="Y210" s="116" t="e">
        <f t="shared" si="91"/>
        <v>#N/A</v>
      </c>
      <c r="Z210" s="118" t="e">
        <f>SUM(Q210:Y210)</f>
        <v>#N/A</v>
      </c>
      <c r="AA210" s="119" t="e">
        <f>P210+Z210</f>
        <v>#N/A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2">G16</f>
        <v>10</v>
      </c>
      <c r="H211" s="121">
        <f t="shared" si="92"/>
        <v>10</v>
      </c>
      <c r="I211" s="121">
        <f t="shared" si="92"/>
        <v>10</v>
      </c>
      <c r="J211" s="121">
        <f t="shared" si="92"/>
        <v>10</v>
      </c>
      <c r="K211" s="121">
        <f t="shared" si="92"/>
        <v>10</v>
      </c>
      <c r="L211" s="121">
        <f t="shared" si="92"/>
        <v>10</v>
      </c>
      <c r="M211" s="121">
        <f t="shared" si="92"/>
        <v>10</v>
      </c>
      <c r="N211" s="121">
        <f t="shared" si="92"/>
        <v>10</v>
      </c>
      <c r="O211" s="121">
        <f t="shared" si="92"/>
        <v>10</v>
      </c>
      <c r="P211" s="122">
        <f>SUM(G211:O211)</f>
        <v>90</v>
      </c>
      <c r="Q211" s="123">
        <f t="shared" ref="Q211:Y211" si="93">Q16</f>
        <v>10</v>
      </c>
      <c r="R211" s="121">
        <f t="shared" si="93"/>
        <v>10</v>
      </c>
      <c r="S211" s="121">
        <f t="shared" si="93"/>
        <v>10</v>
      </c>
      <c r="T211" s="121">
        <f t="shared" si="93"/>
        <v>10</v>
      </c>
      <c r="U211" s="121">
        <f t="shared" si="93"/>
        <v>10</v>
      </c>
      <c r="V211" s="121">
        <f t="shared" si="93"/>
        <v>10</v>
      </c>
      <c r="W211" s="121">
        <f t="shared" si="93"/>
        <v>10</v>
      </c>
      <c r="X211" s="121">
        <f t="shared" si="93"/>
        <v>10</v>
      </c>
      <c r="Y211" s="124">
        <f t="shared" si="93"/>
        <v>10</v>
      </c>
      <c r="Z211" s="122">
        <f>SUM(Q211:Y211)</f>
        <v>90</v>
      </c>
      <c r="AA211" s="125">
        <f>P211+Z211</f>
        <v>180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0</v>
      </c>
      <c r="H212" s="127">
        <f t="shared" ref="H212:O212" si="94">IF(H211-H208=-1,3+H210)+IF(H211-H208=0,2+H210)+IF(H211-H208=1,1+H210)+IF(H211-H208=2,H210)+IF(H211-H208=3,IF(H210-1&gt;0,H210-1,0))+IF(H211-H208=4,IF(H210-2&gt;0,H210-2,0))</f>
        <v>0</v>
      </c>
      <c r="I212" s="127">
        <f t="shared" si="94"/>
        <v>0</v>
      </c>
      <c r="J212" s="127">
        <f t="shared" si="94"/>
        <v>0</v>
      </c>
      <c r="K212" s="127">
        <f t="shared" si="94"/>
        <v>0</v>
      </c>
      <c r="L212" s="127">
        <f t="shared" si="94"/>
        <v>0</v>
      </c>
      <c r="M212" s="127">
        <f t="shared" si="94"/>
        <v>0</v>
      </c>
      <c r="N212" s="127">
        <f t="shared" si="94"/>
        <v>0</v>
      </c>
      <c r="O212" s="128">
        <f t="shared" si="94"/>
        <v>0</v>
      </c>
      <c r="P212" s="129">
        <f>SUM(G212:O212)</f>
        <v>0</v>
      </c>
      <c r="Q212" s="130">
        <f t="shared" ref="Q212:Y212" si="95">IF(Q211-Q208=-1,3+Q210)+IF(Q211-Q208=0,2+Q210)+IF(Q211-Q208=1,1+Q210)+IF(Q211-Q208=2,Q210)+IF(Q211-Q208=3,IF(Q210-1&gt;0,Q210-1,0))+IF(Q211-Q208=4,IF(Q210-2&gt;0,Q210-2,0))</f>
        <v>0</v>
      </c>
      <c r="R212" s="131">
        <f t="shared" si="95"/>
        <v>0</v>
      </c>
      <c r="S212" s="131">
        <f t="shared" si="95"/>
        <v>0</v>
      </c>
      <c r="T212" s="131">
        <f t="shared" si="95"/>
        <v>0</v>
      </c>
      <c r="U212" s="131">
        <f t="shared" si="95"/>
        <v>0</v>
      </c>
      <c r="V212" s="131">
        <f t="shared" si="95"/>
        <v>0</v>
      </c>
      <c r="W212" s="131">
        <f t="shared" si="95"/>
        <v>0</v>
      </c>
      <c r="X212" s="131">
        <f t="shared" si="95"/>
        <v>0</v>
      </c>
      <c r="Y212" s="128">
        <f t="shared" si="95"/>
        <v>0</v>
      </c>
      <c r="Z212" s="129">
        <f>SUM(Q212:Y212)</f>
        <v>0</v>
      </c>
      <c r="AA212" s="132">
        <f>P212+Z212</f>
        <v>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6">IF(G211-G208=-2,4)+IF(G211-G208=-1,3)+IF(G211-G208=0,2)+IF(G211-G208=1,1)+IF(G211-G208&gt;2,0)</f>
        <v>0</v>
      </c>
      <c r="H213" s="134">
        <f t="shared" si="96"/>
        <v>0</v>
      </c>
      <c r="I213" s="134">
        <f t="shared" si="96"/>
        <v>0</v>
      </c>
      <c r="J213" s="134">
        <f t="shared" si="96"/>
        <v>0</v>
      </c>
      <c r="K213" s="134">
        <f t="shared" si="96"/>
        <v>0</v>
      </c>
      <c r="L213" s="134">
        <f t="shared" si="96"/>
        <v>0</v>
      </c>
      <c r="M213" s="134">
        <f t="shared" si="96"/>
        <v>0</v>
      </c>
      <c r="N213" s="134">
        <f t="shared" si="96"/>
        <v>0</v>
      </c>
      <c r="O213" s="135">
        <f t="shared" si="96"/>
        <v>0</v>
      </c>
      <c r="P213" s="136">
        <f>SUM(G213:O213)</f>
        <v>0</v>
      </c>
      <c r="Q213" s="135">
        <f t="shared" ref="Q213:Y213" si="97">IF(Q211-Q208=-2,4)+IF(Q211-Q208=-1,3)+IF(Q211-Q208=0,2)+IF(Q211-Q208=1,1)+IF(Q211-Q208&gt;2,0)</f>
        <v>0</v>
      </c>
      <c r="R213" s="135">
        <f t="shared" si="97"/>
        <v>0</v>
      </c>
      <c r="S213" s="135">
        <f t="shared" si="97"/>
        <v>0</v>
      </c>
      <c r="T213" s="135">
        <f t="shared" si="97"/>
        <v>0</v>
      </c>
      <c r="U213" s="135">
        <f t="shared" si="97"/>
        <v>0</v>
      </c>
      <c r="V213" s="135">
        <f t="shared" si="97"/>
        <v>0</v>
      </c>
      <c r="W213" s="135">
        <f t="shared" si="97"/>
        <v>0</v>
      </c>
      <c r="X213" s="135">
        <f t="shared" si="97"/>
        <v>0</v>
      </c>
      <c r="Y213" s="135">
        <f t="shared" si="97"/>
        <v>0</v>
      </c>
      <c r="Z213" s="136">
        <f>SUM(Q213:Y213)</f>
        <v>0</v>
      </c>
      <c r="AA213" s="137">
        <f>P213+Z213</f>
        <v>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6</v>
      </c>
      <c r="H214" s="24">
        <f t="shared" ref="H214:O214" si="98">H211-H208</f>
        <v>6</v>
      </c>
      <c r="I214" s="24">
        <f t="shared" si="98"/>
        <v>5</v>
      </c>
      <c r="J214" s="24">
        <f t="shared" si="98"/>
        <v>6</v>
      </c>
      <c r="K214" s="24">
        <f t="shared" si="98"/>
        <v>7</v>
      </c>
      <c r="L214" s="24">
        <f t="shared" si="98"/>
        <v>5</v>
      </c>
      <c r="M214" s="24">
        <f t="shared" si="98"/>
        <v>7</v>
      </c>
      <c r="N214" s="24">
        <f t="shared" si="98"/>
        <v>5</v>
      </c>
      <c r="O214" s="15">
        <f t="shared" si="98"/>
        <v>7</v>
      </c>
      <c r="P214" s="15"/>
      <c r="Q214" s="15">
        <f t="shared" ref="Q214:Y214" si="99">Q211-Q208</f>
        <v>6</v>
      </c>
      <c r="R214" s="15">
        <f t="shared" si="99"/>
        <v>6</v>
      </c>
      <c r="S214" s="15">
        <f t="shared" si="99"/>
        <v>7</v>
      </c>
      <c r="T214" s="15">
        <f t="shared" si="99"/>
        <v>5</v>
      </c>
      <c r="U214" s="15">
        <f t="shared" si="99"/>
        <v>7</v>
      </c>
      <c r="V214" s="15">
        <f t="shared" si="99"/>
        <v>6</v>
      </c>
      <c r="W214" s="15">
        <f t="shared" si="99"/>
        <v>6</v>
      </c>
      <c r="X214" s="15">
        <f t="shared" si="99"/>
        <v>5</v>
      </c>
      <c r="Y214" s="15">
        <f t="shared" si="99"/>
        <v>6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0</v>
      </c>
      <c r="P217" s="241" t="s">
        <v>86</v>
      </c>
      <c r="Q217" s="241"/>
      <c r="R217" s="241"/>
      <c r="S217" s="241"/>
      <c r="T217" s="241"/>
      <c r="U217" s="141">
        <f>COUNTIF(G214:Y214,"=2")</f>
        <v>0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0</v>
      </c>
      <c r="P218" s="241" t="s">
        <v>89</v>
      </c>
      <c r="Q218" s="241"/>
      <c r="R218" s="241"/>
      <c r="S218" s="241"/>
      <c r="T218" s="241"/>
      <c r="U218" s="144">
        <f>COUNTIF(G214:Y214,"&gt;=3")</f>
        <v>18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0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0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0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18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>
        <f>C17</f>
        <v>0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e">
        <f>INDEX($C$11:$AC$40,MATCH(G227,$C$11:$C$40,0),27)</f>
        <v>#N/A</v>
      </c>
      <c r="Z227" s="75" t="s">
        <v>16</v>
      </c>
      <c r="AA227" s="96">
        <f>$D$3</f>
        <v>37684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20</v>
      </c>
      <c r="H228" s="245"/>
      <c r="I228" s="245"/>
      <c r="J228" s="245"/>
      <c r="K228" s="1"/>
      <c r="L228" s="245" t="e">
        <f>IF(X227="H",IF($X228="Blancs",$G$3,IF($X228="Jaunes",$G$4,IF($X228="Bleus",$G$5,$G$6))),IF($X228="Blancs",$I$3,IF($X228="Jaunes",$I$4,IF($X228="Bleus",$I$5,$I$6))))</f>
        <v>#N/A</v>
      </c>
      <c r="M228" s="245"/>
      <c r="N228" s="245"/>
      <c r="O228" s="245" t="e">
        <f>IF(X227="H",IF($X228="Blancs",$H$3,IF($X228="Jaunes",$H$4,IF($X228="Bleus",$H$5,$H$6))),IF($X228="Blancs",$J$3,IF($X228="Jaunes",$J$4,IF($X228="Bleus",$J$5,$J$6))))</f>
        <v>#N/A</v>
      </c>
      <c r="P228" s="245"/>
      <c r="Q228" s="246" t="e">
        <f>ROUND((G228*(L228/113)+(O228-AA231)),0)</f>
        <v>#N/A</v>
      </c>
      <c r="R228" s="246"/>
      <c r="S228" s="246"/>
      <c r="T228" s="246"/>
      <c r="U228" s="1"/>
      <c r="V228" s="266" t="s">
        <v>108</v>
      </c>
      <c r="W228" s="267"/>
      <c r="X228" s="187" t="e">
        <f>INDEX($C$11:$AC$40,MATCH(G227,$C$11:$C$40,0),26)</f>
        <v>#N/A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0">H$9</f>
        <v>4</v>
      </c>
      <c r="I231" s="103">
        <f t="shared" si="100"/>
        <v>5</v>
      </c>
      <c r="J231" s="103">
        <f t="shared" si="100"/>
        <v>4</v>
      </c>
      <c r="K231" s="103">
        <f t="shared" si="100"/>
        <v>3</v>
      </c>
      <c r="L231" s="103">
        <f t="shared" si="100"/>
        <v>5</v>
      </c>
      <c r="M231" s="103">
        <f t="shared" si="100"/>
        <v>3</v>
      </c>
      <c r="N231" s="103">
        <f t="shared" si="100"/>
        <v>5</v>
      </c>
      <c r="O231" s="103">
        <f t="shared" si="100"/>
        <v>3</v>
      </c>
      <c r="P231" s="104">
        <f>SUM(G231:O231)</f>
        <v>36</v>
      </c>
      <c r="Q231" s="103">
        <f t="shared" ref="Q231:Y231" si="101">Q$9</f>
        <v>4</v>
      </c>
      <c r="R231" s="105">
        <f t="shared" si="101"/>
        <v>4</v>
      </c>
      <c r="S231" s="105">
        <f t="shared" si="101"/>
        <v>3</v>
      </c>
      <c r="T231" s="105">
        <f t="shared" si="101"/>
        <v>5</v>
      </c>
      <c r="U231" s="105">
        <f t="shared" si="101"/>
        <v>3</v>
      </c>
      <c r="V231" s="105">
        <f t="shared" si="101"/>
        <v>4</v>
      </c>
      <c r="W231" s="105">
        <f t="shared" si="101"/>
        <v>4</v>
      </c>
      <c r="X231" s="105">
        <f t="shared" si="101"/>
        <v>5</v>
      </c>
      <c r="Y231" s="106">
        <f t="shared" si="101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02">H$10</f>
        <v>8</v>
      </c>
      <c r="I232" s="108">
        <f t="shared" si="102"/>
        <v>12</v>
      </c>
      <c r="J232" s="108">
        <f t="shared" si="102"/>
        <v>14</v>
      </c>
      <c r="K232" s="108">
        <f t="shared" si="102"/>
        <v>2</v>
      </c>
      <c r="L232" s="108">
        <f t="shared" si="102"/>
        <v>10</v>
      </c>
      <c r="M232" s="108">
        <f t="shared" si="102"/>
        <v>18</v>
      </c>
      <c r="N232" s="108">
        <f t="shared" si="102"/>
        <v>16</v>
      </c>
      <c r="O232" s="109">
        <f t="shared" si="102"/>
        <v>6</v>
      </c>
      <c r="P232" s="110"/>
      <c r="Q232" s="111">
        <f t="shared" ref="Q232:Y232" si="103">Q$10</f>
        <v>1</v>
      </c>
      <c r="R232" s="112">
        <f t="shared" si="103"/>
        <v>9</v>
      </c>
      <c r="S232" s="112">
        <f t="shared" si="103"/>
        <v>11</v>
      </c>
      <c r="T232" s="112">
        <f t="shared" si="103"/>
        <v>5</v>
      </c>
      <c r="U232" s="112">
        <f t="shared" si="103"/>
        <v>17</v>
      </c>
      <c r="V232" s="112">
        <f t="shared" si="103"/>
        <v>15</v>
      </c>
      <c r="W232" s="112">
        <f t="shared" si="103"/>
        <v>3</v>
      </c>
      <c r="X232" s="112">
        <f t="shared" si="103"/>
        <v>13</v>
      </c>
      <c r="Y232" s="109">
        <f t="shared" si="103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 t="e">
        <f>IF($Q228&lt;=18,IF(G232&lt;=$Q228,1,0),IF($Q228&lt;=36,IF(G232&lt;=($Q228-18),2,1),IF($Q228&lt;=54,IF(G232&lt;=($Q228-36),3,2),IF($Q228&gt;54,IF(G232&lt;=($Q228-54),4,3)))))</f>
        <v>#N/A</v>
      </c>
      <c r="H233" s="115" t="e">
        <f t="shared" ref="H233:O233" si="104">IF($Q228&lt;=18,IF(H232&lt;=$Q228,1,0),IF($Q228&lt;=36,IF(H232&lt;=($Q228-18),2,1),IF($Q228&lt;=54,IF(H232&lt;=($Q228-36),3,2),IF($Q228&gt;54,IF(H232&lt;=($Q228-54),4,3)))))</f>
        <v>#N/A</v>
      </c>
      <c r="I233" s="115" t="e">
        <f t="shared" si="104"/>
        <v>#N/A</v>
      </c>
      <c r="J233" s="115" t="e">
        <f t="shared" si="104"/>
        <v>#N/A</v>
      </c>
      <c r="K233" s="115" t="e">
        <f t="shared" si="104"/>
        <v>#N/A</v>
      </c>
      <c r="L233" s="115" t="e">
        <f t="shared" si="104"/>
        <v>#N/A</v>
      </c>
      <c r="M233" s="115" t="e">
        <f t="shared" si="104"/>
        <v>#N/A</v>
      </c>
      <c r="N233" s="115" t="e">
        <f t="shared" si="104"/>
        <v>#N/A</v>
      </c>
      <c r="O233" s="116" t="e">
        <f t="shared" si="104"/>
        <v>#N/A</v>
      </c>
      <c r="P233" s="117" t="e">
        <f>SUM(G233:O233)</f>
        <v>#N/A</v>
      </c>
      <c r="Q233" s="116" t="e">
        <f t="shared" ref="Q233:Y233" si="105">IF($Q228&lt;=18,IF(Q232&lt;=$Q228,1,0),IF($Q228&lt;=36,IF(Q232&lt;=($Q228-18),2,1),IF($Q228&lt;=54,IF(Q232&lt;=($Q228-36),3,2),IF($Q228&gt;54,IF(Q232&lt;=($Q228-54),4,3)))))</f>
        <v>#N/A</v>
      </c>
      <c r="R233" s="116" t="e">
        <f t="shared" si="105"/>
        <v>#N/A</v>
      </c>
      <c r="S233" s="116" t="e">
        <f t="shared" si="105"/>
        <v>#N/A</v>
      </c>
      <c r="T233" s="116" t="e">
        <f t="shared" si="105"/>
        <v>#N/A</v>
      </c>
      <c r="U233" s="116" t="e">
        <f t="shared" si="105"/>
        <v>#N/A</v>
      </c>
      <c r="V233" s="116" t="e">
        <f t="shared" si="105"/>
        <v>#N/A</v>
      </c>
      <c r="W233" s="116" t="e">
        <f t="shared" si="105"/>
        <v>#N/A</v>
      </c>
      <c r="X233" s="116" t="e">
        <f t="shared" si="105"/>
        <v>#N/A</v>
      </c>
      <c r="Y233" s="116" t="e">
        <f t="shared" si="105"/>
        <v>#N/A</v>
      </c>
      <c r="Z233" s="118" t="e">
        <f>SUM(Q233:Y233)</f>
        <v>#N/A</v>
      </c>
      <c r="AA233" s="119" t="e">
        <f>P233+Z233</f>
        <v>#N/A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6">G17</f>
        <v>10</v>
      </c>
      <c r="H234" s="121">
        <f t="shared" si="106"/>
        <v>10</v>
      </c>
      <c r="I234" s="121">
        <f t="shared" si="106"/>
        <v>10</v>
      </c>
      <c r="J234" s="121">
        <f t="shared" si="106"/>
        <v>10</v>
      </c>
      <c r="K234" s="121">
        <f t="shared" si="106"/>
        <v>10</v>
      </c>
      <c r="L234" s="121">
        <f t="shared" si="106"/>
        <v>10</v>
      </c>
      <c r="M234" s="121">
        <f t="shared" si="106"/>
        <v>10</v>
      </c>
      <c r="N234" s="121">
        <f t="shared" si="106"/>
        <v>10</v>
      </c>
      <c r="O234" s="121">
        <f t="shared" si="106"/>
        <v>10</v>
      </c>
      <c r="P234" s="122">
        <f>SUM(G234:O234)</f>
        <v>90</v>
      </c>
      <c r="Q234" s="123">
        <f t="shared" ref="Q234:Y234" si="107">Q17</f>
        <v>10</v>
      </c>
      <c r="R234" s="121">
        <f t="shared" si="107"/>
        <v>10</v>
      </c>
      <c r="S234" s="121">
        <f t="shared" si="107"/>
        <v>10</v>
      </c>
      <c r="T234" s="121">
        <f t="shared" si="107"/>
        <v>10</v>
      </c>
      <c r="U234" s="121">
        <f t="shared" si="107"/>
        <v>10</v>
      </c>
      <c r="V234" s="121">
        <f t="shared" si="107"/>
        <v>10</v>
      </c>
      <c r="W234" s="121">
        <f t="shared" si="107"/>
        <v>10</v>
      </c>
      <c r="X234" s="121">
        <f t="shared" si="107"/>
        <v>10</v>
      </c>
      <c r="Y234" s="124">
        <f t="shared" si="107"/>
        <v>10</v>
      </c>
      <c r="Z234" s="122">
        <f>SUM(Q234:Y234)</f>
        <v>90</v>
      </c>
      <c r="AA234" s="125">
        <f>P234+Z234</f>
        <v>180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0</v>
      </c>
      <c r="H235" s="127">
        <f t="shared" ref="H235:O235" si="108">IF(H234-H231=-1,3+H233)+IF(H234-H231=0,2+H233)+IF(H234-H231=1,1+H233)+IF(H234-H231=2,H233)+IF(H234-H231=3,IF(H233-1&gt;0,H233-1,0))+IF(H234-H231=4,IF(H233-2&gt;0,H233-2,0))</f>
        <v>0</v>
      </c>
      <c r="I235" s="127">
        <f t="shared" si="108"/>
        <v>0</v>
      </c>
      <c r="J235" s="127">
        <f t="shared" si="108"/>
        <v>0</v>
      </c>
      <c r="K235" s="127">
        <f t="shared" si="108"/>
        <v>0</v>
      </c>
      <c r="L235" s="127">
        <f t="shared" si="108"/>
        <v>0</v>
      </c>
      <c r="M235" s="127">
        <f t="shared" si="108"/>
        <v>0</v>
      </c>
      <c r="N235" s="127">
        <f t="shared" si="108"/>
        <v>0</v>
      </c>
      <c r="O235" s="128">
        <f t="shared" si="108"/>
        <v>0</v>
      </c>
      <c r="P235" s="129">
        <f>SUM(G235:O235)</f>
        <v>0</v>
      </c>
      <c r="Q235" s="130">
        <f t="shared" ref="Q235:Y235" si="109">IF(Q234-Q231=-1,3+Q233)+IF(Q234-Q231=0,2+Q233)+IF(Q234-Q231=1,1+Q233)+IF(Q234-Q231=2,Q233)+IF(Q234-Q231=3,IF(Q233-1&gt;0,Q233-1,0))+IF(Q234-Q231=4,IF(Q233-2&gt;0,Q233-2,0))</f>
        <v>0</v>
      </c>
      <c r="R235" s="131">
        <f t="shared" si="109"/>
        <v>0</v>
      </c>
      <c r="S235" s="131">
        <f t="shared" si="109"/>
        <v>0</v>
      </c>
      <c r="T235" s="131">
        <f t="shared" si="109"/>
        <v>0</v>
      </c>
      <c r="U235" s="131">
        <f t="shared" si="109"/>
        <v>0</v>
      </c>
      <c r="V235" s="131">
        <f t="shared" si="109"/>
        <v>0</v>
      </c>
      <c r="W235" s="131">
        <f t="shared" si="109"/>
        <v>0</v>
      </c>
      <c r="X235" s="131">
        <f t="shared" si="109"/>
        <v>0</v>
      </c>
      <c r="Y235" s="128">
        <f t="shared" si="109"/>
        <v>0</v>
      </c>
      <c r="Z235" s="129">
        <f>SUM(Q235:Y235)</f>
        <v>0</v>
      </c>
      <c r="AA235" s="132">
        <f>P235+Z235</f>
        <v>0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0">IF(G234-G231=-2,4)+IF(G234-G231=-1,3)+IF(G234-G231=0,2)+IF(G234-G231=1,1)+IF(G234-G231&gt;2,0)</f>
        <v>0</v>
      </c>
      <c r="H236" s="134">
        <f t="shared" si="110"/>
        <v>0</v>
      </c>
      <c r="I236" s="134">
        <f t="shared" si="110"/>
        <v>0</v>
      </c>
      <c r="J236" s="134">
        <f t="shared" si="110"/>
        <v>0</v>
      </c>
      <c r="K236" s="134">
        <f t="shared" si="110"/>
        <v>0</v>
      </c>
      <c r="L236" s="134">
        <f t="shared" si="110"/>
        <v>0</v>
      </c>
      <c r="M236" s="134">
        <f t="shared" si="110"/>
        <v>0</v>
      </c>
      <c r="N236" s="134">
        <f t="shared" si="110"/>
        <v>0</v>
      </c>
      <c r="O236" s="135">
        <f t="shared" si="110"/>
        <v>0</v>
      </c>
      <c r="P236" s="136">
        <f>SUM(G236:O236)</f>
        <v>0</v>
      </c>
      <c r="Q236" s="135">
        <f t="shared" ref="Q236:Y236" si="111">IF(Q234-Q231=-2,4)+IF(Q234-Q231=-1,3)+IF(Q234-Q231=0,2)+IF(Q234-Q231=1,1)+IF(Q234-Q231&gt;2,0)</f>
        <v>0</v>
      </c>
      <c r="R236" s="135">
        <f t="shared" si="111"/>
        <v>0</v>
      </c>
      <c r="S236" s="135">
        <f t="shared" si="111"/>
        <v>0</v>
      </c>
      <c r="T236" s="135">
        <f t="shared" si="111"/>
        <v>0</v>
      </c>
      <c r="U236" s="135">
        <f t="shared" si="111"/>
        <v>0</v>
      </c>
      <c r="V236" s="135">
        <f t="shared" si="111"/>
        <v>0</v>
      </c>
      <c r="W236" s="135">
        <f t="shared" si="111"/>
        <v>0</v>
      </c>
      <c r="X236" s="135">
        <f t="shared" si="111"/>
        <v>0</v>
      </c>
      <c r="Y236" s="135">
        <f t="shared" si="111"/>
        <v>0</v>
      </c>
      <c r="Z236" s="136">
        <f>SUM(Q236:Y236)</f>
        <v>0</v>
      </c>
      <c r="AA236" s="137">
        <f>P236+Z236</f>
        <v>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6</v>
      </c>
      <c r="H237" s="24">
        <f t="shared" ref="H237:O237" si="112">H234-H231</f>
        <v>6</v>
      </c>
      <c r="I237" s="24">
        <f t="shared" si="112"/>
        <v>5</v>
      </c>
      <c r="J237" s="24">
        <f t="shared" si="112"/>
        <v>6</v>
      </c>
      <c r="K237" s="24">
        <f t="shared" si="112"/>
        <v>7</v>
      </c>
      <c r="L237" s="24">
        <f t="shared" si="112"/>
        <v>5</v>
      </c>
      <c r="M237" s="24">
        <f t="shared" si="112"/>
        <v>7</v>
      </c>
      <c r="N237" s="24">
        <f t="shared" si="112"/>
        <v>5</v>
      </c>
      <c r="O237" s="15">
        <f t="shared" si="112"/>
        <v>7</v>
      </c>
      <c r="P237" s="15"/>
      <c r="Q237" s="15">
        <f t="shared" ref="Q237:Y237" si="113">Q234-Q231</f>
        <v>6</v>
      </c>
      <c r="R237" s="15">
        <f t="shared" si="113"/>
        <v>6</v>
      </c>
      <c r="S237" s="15">
        <f t="shared" si="113"/>
        <v>7</v>
      </c>
      <c r="T237" s="15">
        <f t="shared" si="113"/>
        <v>5</v>
      </c>
      <c r="U237" s="15">
        <f t="shared" si="113"/>
        <v>7</v>
      </c>
      <c r="V237" s="15">
        <f t="shared" si="113"/>
        <v>6</v>
      </c>
      <c r="W237" s="15">
        <f t="shared" si="113"/>
        <v>6</v>
      </c>
      <c r="X237" s="15">
        <f t="shared" si="113"/>
        <v>5</v>
      </c>
      <c r="Y237" s="15">
        <f t="shared" si="113"/>
        <v>6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0</v>
      </c>
      <c r="P240" s="241" t="s">
        <v>86</v>
      </c>
      <c r="Q240" s="241"/>
      <c r="R240" s="241"/>
      <c r="S240" s="241"/>
      <c r="T240" s="241"/>
      <c r="U240" s="141">
        <f>COUNTIF(G237:Y237,"=2")</f>
        <v>0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0</v>
      </c>
      <c r="P241" s="241" t="s">
        <v>89</v>
      </c>
      <c r="Q241" s="241"/>
      <c r="R241" s="241"/>
      <c r="S241" s="241"/>
      <c r="T241" s="241"/>
      <c r="U241" s="144">
        <f>COUNTIF(G237:Y237,"&gt;=3")</f>
        <v>18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0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0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0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18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>
        <f>C18</f>
        <v>0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e">
        <f>INDEX($C$11:$AC$40,MATCH(G250,$C$11:$C$40,0),27)</f>
        <v>#N/A</v>
      </c>
      <c r="Z250" s="75" t="s">
        <v>16</v>
      </c>
      <c r="AA250" s="96">
        <f>$D$3</f>
        <v>37684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20</v>
      </c>
      <c r="H251" s="245"/>
      <c r="I251" s="245"/>
      <c r="J251" s="245"/>
      <c r="K251" s="1"/>
      <c r="L251" s="245" t="e">
        <f>IF(X250="H",IF($X251="Blancs",$G$3,IF($X251="Jaunes",$G$4,IF($X251="Bleus",$G$5,$G$6))),IF($X251="Blancs",$I$3,IF($X251="Jaunes",$I$4,IF($X251="Bleus",$I$5,$I$6))))</f>
        <v>#N/A</v>
      </c>
      <c r="M251" s="245"/>
      <c r="N251" s="245"/>
      <c r="O251" s="245" t="e">
        <f>IF(X250="H",IF($X251="Blancs",$H$3,IF($X251="Jaunes",$H$4,IF($X251="Bleus",$H$5,$H$6))),IF($X251="Blancs",$J$3,IF($X251="Jaunes",$J$4,IF($X251="Bleus",$J$5,$J$6))))</f>
        <v>#N/A</v>
      </c>
      <c r="P251" s="245"/>
      <c r="Q251" s="246" t="e">
        <f>ROUND((G251*(L251/113)+(O251-AA254)),0)</f>
        <v>#N/A</v>
      </c>
      <c r="R251" s="246"/>
      <c r="S251" s="246"/>
      <c r="T251" s="246"/>
      <c r="U251" s="1"/>
      <c r="V251" s="266" t="s">
        <v>108</v>
      </c>
      <c r="W251" s="267"/>
      <c r="X251" s="187" t="e">
        <f>INDEX($C$11:$AC$40,MATCH(G250,$C$11:$C$40,0),26)</f>
        <v>#N/A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4">H$9</f>
        <v>4</v>
      </c>
      <c r="I254" s="103">
        <f t="shared" si="114"/>
        <v>5</v>
      </c>
      <c r="J254" s="103">
        <f t="shared" si="114"/>
        <v>4</v>
      </c>
      <c r="K254" s="103">
        <f t="shared" si="114"/>
        <v>3</v>
      </c>
      <c r="L254" s="103">
        <f t="shared" si="114"/>
        <v>5</v>
      </c>
      <c r="M254" s="103">
        <f t="shared" si="114"/>
        <v>3</v>
      </c>
      <c r="N254" s="103">
        <f t="shared" si="114"/>
        <v>5</v>
      </c>
      <c r="O254" s="103">
        <f t="shared" si="114"/>
        <v>3</v>
      </c>
      <c r="P254" s="104">
        <f>SUM(G254:O254)</f>
        <v>36</v>
      </c>
      <c r="Q254" s="103">
        <f t="shared" ref="Q254:Y254" si="115">Q$9</f>
        <v>4</v>
      </c>
      <c r="R254" s="105">
        <f t="shared" si="115"/>
        <v>4</v>
      </c>
      <c r="S254" s="105">
        <f t="shared" si="115"/>
        <v>3</v>
      </c>
      <c r="T254" s="105">
        <f t="shared" si="115"/>
        <v>5</v>
      </c>
      <c r="U254" s="105">
        <f t="shared" si="115"/>
        <v>3</v>
      </c>
      <c r="V254" s="105">
        <f t="shared" si="115"/>
        <v>4</v>
      </c>
      <c r="W254" s="105">
        <f t="shared" si="115"/>
        <v>4</v>
      </c>
      <c r="X254" s="105">
        <f t="shared" si="115"/>
        <v>5</v>
      </c>
      <c r="Y254" s="106">
        <f t="shared" si="11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116">H$10</f>
        <v>8</v>
      </c>
      <c r="I255" s="108">
        <f t="shared" si="116"/>
        <v>12</v>
      </c>
      <c r="J255" s="108">
        <f t="shared" si="116"/>
        <v>14</v>
      </c>
      <c r="K255" s="108">
        <f t="shared" si="116"/>
        <v>2</v>
      </c>
      <c r="L255" s="108">
        <f t="shared" si="116"/>
        <v>10</v>
      </c>
      <c r="M255" s="108">
        <f t="shared" si="116"/>
        <v>18</v>
      </c>
      <c r="N255" s="108">
        <f t="shared" si="116"/>
        <v>16</v>
      </c>
      <c r="O255" s="109">
        <f t="shared" si="116"/>
        <v>6</v>
      </c>
      <c r="P255" s="110"/>
      <c r="Q255" s="111">
        <f t="shared" ref="Q255:Y255" si="117">Q$10</f>
        <v>1</v>
      </c>
      <c r="R255" s="112">
        <f t="shared" si="117"/>
        <v>9</v>
      </c>
      <c r="S255" s="112">
        <f t="shared" si="117"/>
        <v>11</v>
      </c>
      <c r="T255" s="112">
        <f t="shared" si="117"/>
        <v>5</v>
      </c>
      <c r="U255" s="112">
        <f t="shared" si="117"/>
        <v>17</v>
      </c>
      <c r="V255" s="112">
        <f t="shared" si="117"/>
        <v>15</v>
      </c>
      <c r="W255" s="112">
        <f t="shared" si="117"/>
        <v>3</v>
      </c>
      <c r="X255" s="112">
        <f t="shared" si="117"/>
        <v>13</v>
      </c>
      <c r="Y255" s="109">
        <f t="shared" si="11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 t="e">
        <f>IF($Q251&lt;=18,IF(G255&lt;=$Q251,1,0),IF($Q251&lt;=36,IF(G255&lt;=($Q251-18),2,1),IF($Q251&lt;=54,IF(G255&lt;=($Q251-36),3,2),IF($Q251&gt;54,IF(G255&lt;=($Q251-54),4,3)))))</f>
        <v>#N/A</v>
      </c>
      <c r="H256" s="115" t="e">
        <f t="shared" ref="H256:O256" si="118">IF($Q251&lt;=18,IF(H255&lt;=$Q251,1,0),IF($Q251&lt;=36,IF(H255&lt;=($Q251-18),2,1),IF($Q251&lt;=54,IF(H255&lt;=($Q251-36),3,2),IF($Q251&gt;54,IF(H255&lt;=($Q251-54),4,3)))))</f>
        <v>#N/A</v>
      </c>
      <c r="I256" s="115" t="e">
        <f t="shared" si="118"/>
        <v>#N/A</v>
      </c>
      <c r="J256" s="115" t="e">
        <f t="shared" si="118"/>
        <v>#N/A</v>
      </c>
      <c r="K256" s="115" t="e">
        <f t="shared" si="118"/>
        <v>#N/A</v>
      </c>
      <c r="L256" s="115" t="e">
        <f t="shared" si="118"/>
        <v>#N/A</v>
      </c>
      <c r="M256" s="115" t="e">
        <f t="shared" si="118"/>
        <v>#N/A</v>
      </c>
      <c r="N256" s="115" t="e">
        <f t="shared" si="118"/>
        <v>#N/A</v>
      </c>
      <c r="O256" s="116" t="e">
        <f t="shared" si="118"/>
        <v>#N/A</v>
      </c>
      <c r="P256" s="117" t="e">
        <f>SUM(G256:O256)</f>
        <v>#N/A</v>
      </c>
      <c r="Q256" s="116" t="e">
        <f t="shared" ref="Q256:Y256" si="119">IF($Q251&lt;=18,IF(Q255&lt;=$Q251,1,0),IF($Q251&lt;=36,IF(Q255&lt;=($Q251-18),2,1),IF($Q251&lt;=54,IF(Q255&lt;=($Q251-36),3,2),IF($Q251&gt;54,IF(Q255&lt;=($Q251-54),4,3)))))</f>
        <v>#N/A</v>
      </c>
      <c r="R256" s="116" t="e">
        <f t="shared" si="119"/>
        <v>#N/A</v>
      </c>
      <c r="S256" s="116" t="e">
        <f t="shared" si="119"/>
        <v>#N/A</v>
      </c>
      <c r="T256" s="116" t="e">
        <f t="shared" si="119"/>
        <v>#N/A</v>
      </c>
      <c r="U256" s="116" t="e">
        <f t="shared" si="119"/>
        <v>#N/A</v>
      </c>
      <c r="V256" s="116" t="e">
        <f t="shared" si="119"/>
        <v>#N/A</v>
      </c>
      <c r="W256" s="116" t="e">
        <f t="shared" si="119"/>
        <v>#N/A</v>
      </c>
      <c r="X256" s="116" t="e">
        <f t="shared" si="119"/>
        <v>#N/A</v>
      </c>
      <c r="Y256" s="116" t="e">
        <f t="shared" si="119"/>
        <v>#N/A</v>
      </c>
      <c r="Z256" s="118" t="e">
        <f>SUM(Q256:Y256)</f>
        <v>#N/A</v>
      </c>
      <c r="AA256" s="119" t="e">
        <f>P256+Z256</f>
        <v>#N/A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0">G18</f>
        <v>10</v>
      </c>
      <c r="H257" s="121">
        <f t="shared" si="120"/>
        <v>10</v>
      </c>
      <c r="I257" s="121">
        <f t="shared" si="120"/>
        <v>10</v>
      </c>
      <c r="J257" s="121">
        <f t="shared" si="120"/>
        <v>10</v>
      </c>
      <c r="K257" s="121">
        <f t="shared" si="120"/>
        <v>10</v>
      </c>
      <c r="L257" s="121">
        <f t="shared" si="120"/>
        <v>10</v>
      </c>
      <c r="M257" s="121">
        <f t="shared" si="120"/>
        <v>10</v>
      </c>
      <c r="N257" s="121">
        <f t="shared" si="120"/>
        <v>10</v>
      </c>
      <c r="O257" s="121">
        <f t="shared" si="120"/>
        <v>10</v>
      </c>
      <c r="P257" s="122">
        <f>SUM(G257:O257)</f>
        <v>90</v>
      </c>
      <c r="Q257" s="123">
        <f t="shared" ref="Q257:Y257" si="121">Q18</f>
        <v>10</v>
      </c>
      <c r="R257" s="121">
        <f t="shared" si="121"/>
        <v>10</v>
      </c>
      <c r="S257" s="121">
        <f t="shared" si="121"/>
        <v>10</v>
      </c>
      <c r="T257" s="121">
        <f t="shared" si="121"/>
        <v>10</v>
      </c>
      <c r="U257" s="121">
        <f t="shared" si="121"/>
        <v>10</v>
      </c>
      <c r="V257" s="121">
        <f t="shared" si="121"/>
        <v>10</v>
      </c>
      <c r="W257" s="121">
        <f t="shared" si="121"/>
        <v>10</v>
      </c>
      <c r="X257" s="121">
        <f t="shared" si="121"/>
        <v>10</v>
      </c>
      <c r="Y257" s="124">
        <f t="shared" si="121"/>
        <v>10</v>
      </c>
      <c r="Z257" s="122">
        <f>SUM(Q257:Y257)</f>
        <v>90</v>
      </c>
      <c r="AA257" s="125">
        <f>P257+Z257</f>
        <v>180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0</v>
      </c>
      <c r="H258" s="127">
        <f t="shared" ref="H258:O258" si="122">IF(H257-H254=-1,3+H256)+IF(H257-H254=0,2+H256)+IF(H257-H254=1,1+H256)+IF(H257-H254=2,H256)+IF(H257-H254=3,IF(H256-1&gt;0,H256-1,0))+IF(H257-H254=4,IF(H256-2&gt;0,H256-2,0))</f>
        <v>0</v>
      </c>
      <c r="I258" s="127">
        <f t="shared" si="122"/>
        <v>0</v>
      </c>
      <c r="J258" s="127">
        <f t="shared" si="122"/>
        <v>0</v>
      </c>
      <c r="K258" s="127">
        <f t="shared" si="122"/>
        <v>0</v>
      </c>
      <c r="L258" s="127">
        <f t="shared" si="122"/>
        <v>0</v>
      </c>
      <c r="M258" s="127">
        <f t="shared" si="122"/>
        <v>0</v>
      </c>
      <c r="N258" s="127">
        <f t="shared" si="122"/>
        <v>0</v>
      </c>
      <c r="O258" s="128">
        <f t="shared" si="122"/>
        <v>0</v>
      </c>
      <c r="P258" s="129">
        <f>SUM(G258:O258)</f>
        <v>0</v>
      </c>
      <c r="Q258" s="130">
        <f t="shared" ref="Q258:Y258" si="123">IF(Q257-Q254=-1,3+Q256)+IF(Q257-Q254=0,2+Q256)+IF(Q257-Q254=1,1+Q256)+IF(Q257-Q254=2,Q256)+IF(Q257-Q254=3,IF(Q256-1&gt;0,Q256-1,0))+IF(Q257-Q254=4,IF(Q256-2&gt;0,Q256-2,0))</f>
        <v>0</v>
      </c>
      <c r="R258" s="131">
        <f t="shared" si="123"/>
        <v>0</v>
      </c>
      <c r="S258" s="131">
        <f t="shared" si="123"/>
        <v>0</v>
      </c>
      <c r="T258" s="131">
        <f t="shared" si="123"/>
        <v>0</v>
      </c>
      <c r="U258" s="131">
        <f t="shared" si="123"/>
        <v>0</v>
      </c>
      <c r="V258" s="131">
        <f t="shared" si="123"/>
        <v>0</v>
      </c>
      <c r="W258" s="131">
        <f t="shared" si="123"/>
        <v>0</v>
      </c>
      <c r="X258" s="131">
        <f t="shared" si="123"/>
        <v>0</v>
      </c>
      <c r="Y258" s="128">
        <f t="shared" si="123"/>
        <v>0</v>
      </c>
      <c r="Z258" s="129">
        <f>SUM(Q258:Y258)</f>
        <v>0</v>
      </c>
      <c r="AA258" s="132">
        <f>P258+Z258</f>
        <v>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4">IF(G257-G254=-2,4)+IF(G257-G254=-1,3)+IF(G257-G254=0,2)+IF(G257-G254=1,1)+IF(G257-G254&gt;2,0)</f>
        <v>0</v>
      </c>
      <c r="H259" s="134">
        <f t="shared" si="124"/>
        <v>0</v>
      </c>
      <c r="I259" s="134">
        <f t="shared" si="124"/>
        <v>0</v>
      </c>
      <c r="J259" s="134">
        <f t="shared" si="124"/>
        <v>0</v>
      </c>
      <c r="K259" s="134">
        <f t="shared" si="124"/>
        <v>0</v>
      </c>
      <c r="L259" s="134">
        <f t="shared" si="124"/>
        <v>0</v>
      </c>
      <c r="M259" s="134">
        <f t="shared" si="124"/>
        <v>0</v>
      </c>
      <c r="N259" s="134">
        <f t="shared" si="124"/>
        <v>0</v>
      </c>
      <c r="O259" s="135">
        <f t="shared" si="124"/>
        <v>0</v>
      </c>
      <c r="P259" s="136">
        <f>SUM(G259:O259)</f>
        <v>0</v>
      </c>
      <c r="Q259" s="135">
        <f t="shared" ref="Q259:Y259" si="125">IF(Q257-Q254=-2,4)+IF(Q257-Q254=-1,3)+IF(Q257-Q254=0,2)+IF(Q257-Q254=1,1)+IF(Q257-Q254&gt;2,0)</f>
        <v>0</v>
      </c>
      <c r="R259" s="135">
        <f t="shared" si="125"/>
        <v>0</v>
      </c>
      <c r="S259" s="135">
        <f t="shared" si="125"/>
        <v>0</v>
      </c>
      <c r="T259" s="135">
        <f t="shared" si="125"/>
        <v>0</v>
      </c>
      <c r="U259" s="135">
        <f t="shared" si="125"/>
        <v>0</v>
      </c>
      <c r="V259" s="135">
        <f t="shared" si="125"/>
        <v>0</v>
      </c>
      <c r="W259" s="135">
        <f t="shared" si="125"/>
        <v>0</v>
      </c>
      <c r="X259" s="135">
        <f t="shared" si="125"/>
        <v>0</v>
      </c>
      <c r="Y259" s="135">
        <f t="shared" si="125"/>
        <v>0</v>
      </c>
      <c r="Z259" s="136">
        <f>SUM(Q259:Y259)</f>
        <v>0</v>
      </c>
      <c r="AA259" s="137">
        <f>P259+Z259</f>
        <v>0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6</v>
      </c>
      <c r="H260" s="24">
        <f t="shared" ref="H260:O260" si="126">H257-H254</f>
        <v>6</v>
      </c>
      <c r="I260" s="24">
        <f t="shared" si="126"/>
        <v>5</v>
      </c>
      <c r="J260" s="24">
        <f t="shared" si="126"/>
        <v>6</v>
      </c>
      <c r="K260" s="24">
        <f t="shared" si="126"/>
        <v>7</v>
      </c>
      <c r="L260" s="24">
        <f t="shared" si="126"/>
        <v>5</v>
      </c>
      <c r="M260" s="24">
        <f t="shared" si="126"/>
        <v>7</v>
      </c>
      <c r="N260" s="24">
        <f t="shared" si="126"/>
        <v>5</v>
      </c>
      <c r="O260" s="15">
        <f t="shared" si="126"/>
        <v>7</v>
      </c>
      <c r="P260" s="15"/>
      <c r="Q260" s="15">
        <f t="shared" ref="Q260:Y260" si="127">Q257-Q254</f>
        <v>6</v>
      </c>
      <c r="R260" s="15">
        <f t="shared" si="127"/>
        <v>6</v>
      </c>
      <c r="S260" s="15">
        <f t="shared" si="127"/>
        <v>7</v>
      </c>
      <c r="T260" s="15">
        <f t="shared" si="127"/>
        <v>5</v>
      </c>
      <c r="U260" s="15">
        <f t="shared" si="127"/>
        <v>7</v>
      </c>
      <c r="V260" s="15">
        <f t="shared" si="127"/>
        <v>6</v>
      </c>
      <c r="W260" s="15">
        <f t="shared" si="127"/>
        <v>6</v>
      </c>
      <c r="X260" s="15">
        <f t="shared" si="127"/>
        <v>5</v>
      </c>
      <c r="Y260" s="15">
        <f t="shared" si="127"/>
        <v>6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0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0</v>
      </c>
      <c r="P264" s="241" t="s">
        <v>89</v>
      </c>
      <c r="Q264" s="241"/>
      <c r="R264" s="241"/>
      <c r="S264" s="241"/>
      <c r="T264" s="241"/>
      <c r="U264" s="144">
        <f>COUNTIF(G260:Y260,"&gt;=3")</f>
        <v>18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0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0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18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>
        <f>C19</f>
        <v>0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e">
        <f>INDEX($C$11:$AC$40,MATCH(G273,$C$11:$C$40,0),27)</f>
        <v>#N/A</v>
      </c>
      <c r="Z273" s="75" t="s">
        <v>16</v>
      </c>
      <c r="AA273" s="96">
        <f>$D$3</f>
        <v>37684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20</v>
      </c>
      <c r="H274" s="245"/>
      <c r="I274" s="245"/>
      <c r="J274" s="245"/>
      <c r="K274" s="1"/>
      <c r="L274" s="245" t="e">
        <f>IF(X273="H",IF($X274="Blancs",$G$3,IF($X274="Jaunes",$G$4,IF($X274="Bleus",$G$5,$G$6))),IF($X274="Blancs",$I$3,IF($X274="Jaunes",$I$4,IF($X274="Bleus",$I$5,$I$6))))</f>
        <v>#N/A</v>
      </c>
      <c r="M274" s="245"/>
      <c r="N274" s="245"/>
      <c r="O274" s="245" t="e">
        <f>IF(X273="H",IF($X274="Blancs",$H$3,IF($X274="Jaunes",$H$4,IF($X274="Bleus",$H$5,$H$6))),IF($X274="Blancs",$J$3,IF($X274="Jaunes",$J$4,IF($X274="Bleus",$J$5,$J$6))))</f>
        <v>#N/A</v>
      </c>
      <c r="P274" s="245"/>
      <c r="Q274" s="246" t="e">
        <f>ROUND((G274*(L274/113)+(O274-AA277)),0)</f>
        <v>#N/A</v>
      </c>
      <c r="R274" s="246"/>
      <c r="S274" s="246"/>
      <c r="T274" s="246"/>
      <c r="U274" s="1"/>
      <c r="V274" s="266" t="s">
        <v>108</v>
      </c>
      <c r="W274" s="267"/>
      <c r="X274" s="187" t="e">
        <f>INDEX($C$11:$AC$40,MATCH(G273,$C$11:$C$40,0),26)</f>
        <v>#N/A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8">H$9</f>
        <v>4</v>
      </c>
      <c r="I277" s="103">
        <f t="shared" si="128"/>
        <v>5</v>
      </c>
      <c r="J277" s="103">
        <f t="shared" si="128"/>
        <v>4</v>
      </c>
      <c r="K277" s="103">
        <f t="shared" si="128"/>
        <v>3</v>
      </c>
      <c r="L277" s="103">
        <f t="shared" si="128"/>
        <v>5</v>
      </c>
      <c r="M277" s="103">
        <f t="shared" si="128"/>
        <v>3</v>
      </c>
      <c r="N277" s="103">
        <f t="shared" si="128"/>
        <v>5</v>
      </c>
      <c r="O277" s="103">
        <f t="shared" si="128"/>
        <v>3</v>
      </c>
      <c r="P277" s="104">
        <f>SUM(G277:O277)</f>
        <v>36</v>
      </c>
      <c r="Q277" s="103">
        <f t="shared" ref="Q277:Y277" si="129">Q$9</f>
        <v>4</v>
      </c>
      <c r="R277" s="105">
        <f t="shared" si="129"/>
        <v>4</v>
      </c>
      <c r="S277" s="105">
        <f t="shared" si="129"/>
        <v>3</v>
      </c>
      <c r="T277" s="105">
        <f t="shared" si="129"/>
        <v>5</v>
      </c>
      <c r="U277" s="105">
        <f t="shared" si="129"/>
        <v>3</v>
      </c>
      <c r="V277" s="105">
        <f t="shared" si="129"/>
        <v>4</v>
      </c>
      <c r="W277" s="105">
        <f t="shared" si="129"/>
        <v>4</v>
      </c>
      <c r="X277" s="105">
        <f t="shared" si="129"/>
        <v>5</v>
      </c>
      <c r="Y277" s="106">
        <f t="shared" si="129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130">H$10</f>
        <v>8</v>
      </c>
      <c r="I278" s="108">
        <f t="shared" si="130"/>
        <v>12</v>
      </c>
      <c r="J278" s="108">
        <f t="shared" si="130"/>
        <v>14</v>
      </c>
      <c r="K278" s="108">
        <f t="shared" si="130"/>
        <v>2</v>
      </c>
      <c r="L278" s="108">
        <f t="shared" si="130"/>
        <v>10</v>
      </c>
      <c r="M278" s="108">
        <f t="shared" si="130"/>
        <v>18</v>
      </c>
      <c r="N278" s="108">
        <f t="shared" si="130"/>
        <v>16</v>
      </c>
      <c r="O278" s="109">
        <f t="shared" si="130"/>
        <v>6</v>
      </c>
      <c r="P278" s="110"/>
      <c r="Q278" s="111">
        <f t="shared" ref="Q278:Y278" si="131">Q$10</f>
        <v>1</v>
      </c>
      <c r="R278" s="112">
        <f t="shared" si="131"/>
        <v>9</v>
      </c>
      <c r="S278" s="112">
        <f t="shared" si="131"/>
        <v>11</v>
      </c>
      <c r="T278" s="112">
        <f t="shared" si="131"/>
        <v>5</v>
      </c>
      <c r="U278" s="112">
        <f t="shared" si="131"/>
        <v>17</v>
      </c>
      <c r="V278" s="112">
        <f t="shared" si="131"/>
        <v>15</v>
      </c>
      <c r="W278" s="112">
        <f t="shared" si="131"/>
        <v>3</v>
      </c>
      <c r="X278" s="112">
        <f t="shared" si="131"/>
        <v>13</v>
      </c>
      <c r="Y278" s="109">
        <f t="shared" si="131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 t="e">
        <f>IF($Q274&lt;=18,IF(G278&lt;=$Q274,1,0),IF($Q274&lt;=36,IF(G278&lt;=($Q274-18),2,1),IF($Q274&lt;=54,IF(G278&lt;=($Q274-36),3,2),IF($Q274&gt;54,IF(G278&lt;=($Q274-54),4,3)))))</f>
        <v>#N/A</v>
      </c>
      <c r="H279" s="115" t="e">
        <f t="shared" ref="H279:O279" si="132">IF($Q274&lt;=18,IF(H278&lt;=$Q274,1,0),IF($Q274&lt;=36,IF(H278&lt;=($Q274-18),2,1),IF($Q274&lt;=54,IF(H278&lt;=($Q274-36),3,2),IF($Q274&gt;54,IF(H278&lt;=($Q274-54),4,3)))))</f>
        <v>#N/A</v>
      </c>
      <c r="I279" s="115" t="e">
        <f t="shared" si="132"/>
        <v>#N/A</v>
      </c>
      <c r="J279" s="115" t="e">
        <f t="shared" si="132"/>
        <v>#N/A</v>
      </c>
      <c r="K279" s="115" t="e">
        <f t="shared" si="132"/>
        <v>#N/A</v>
      </c>
      <c r="L279" s="115" t="e">
        <f t="shared" si="132"/>
        <v>#N/A</v>
      </c>
      <c r="M279" s="115" t="e">
        <f t="shared" si="132"/>
        <v>#N/A</v>
      </c>
      <c r="N279" s="115" t="e">
        <f t="shared" si="132"/>
        <v>#N/A</v>
      </c>
      <c r="O279" s="116" t="e">
        <f t="shared" si="132"/>
        <v>#N/A</v>
      </c>
      <c r="P279" s="117" t="e">
        <f>SUM(G279:O279)</f>
        <v>#N/A</v>
      </c>
      <c r="Q279" s="116" t="e">
        <f t="shared" ref="Q279:Y279" si="133">IF($Q274&lt;=18,IF(Q278&lt;=$Q274,1,0),IF($Q274&lt;=36,IF(Q278&lt;=($Q274-18),2,1),IF($Q274&lt;=54,IF(Q278&lt;=($Q274-36),3,2),IF($Q274&gt;54,IF(Q278&lt;=($Q274-54),4,3)))))</f>
        <v>#N/A</v>
      </c>
      <c r="R279" s="116" t="e">
        <f t="shared" si="133"/>
        <v>#N/A</v>
      </c>
      <c r="S279" s="116" t="e">
        <f t="shared" si="133"/>
        <v>#N/A</v>
      </c>
      <c r="T279" s="116" t="e">
        <f t="shared" si="133"/>
        <v>#N/A</v>
      </c>
      <c r="U279" s="116" t="e">
        <f t="shared" si="133"/>
        <v>#N/A</v>
      </c>
      <c r="V279" s="116" t="e">
        <f t="shared" si="133"/>
        <v>#N/A</v>
      </c>
      <c r="W279" s="116" t="e">
        <f t="shared" si="133"/>
        <v>#N/A</v>
      </c>
      <c r="X279" s="116" t="e">
        <f t="shared" si="133"/>
        <v>#N/A</v>
      </c>
      <c r="Y279" s="116" t="e">
        <f t="shared" si="133"/>
        <v>#N/A</v>
      </c>
      <c r="Z279" s="118" t="e">
        <f>SUM(Q279:Y279)</f>
        <v>#N/A</v>
      </c>
      <c r="AA279" s="119" t="e">
        <f>P279+Z279</f>
        <v>#N/A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4">G19</f>
        <v>10</v>
      </c>
      <c r="H280" s="121">
        <f t="shared" si="134"/>
        <v>10</v>
      </c>
      <c r="I280" s="121">
        <f t="shared" si="134"/>
        <v>10</v>
      </c>
      <c r="J280" s="121">
        <f t="shared" si="134"/>
        <v>10</v>
      </c>
      <c r="K280" s="121">
        <f t="shared" si="134"/>
        <v>10</v>
      </c>
      <c r="L280" s="121">
        <f t="shared" si="134"/>
        <v>10</v>
      </c>
      <c r="M280" s="121">
        <f t="shared" si="134"/>
        <v>10</v>
      </c>
      <c r="N280" s="121">
        <f t="shared" si="134"/>
        <v>10</v>
      </c>
      <c r="O280" s="121">
        <f t="shared" si="134"/>
        <v>10</v>
      </c>
      <c r="P280" s="122">
        <f>SUM(G280:O280)</f>
        <v>90</v>
      </c>
      <c r="Q280" s="123">
        <f t="shared" ref="Q280:Y280" si="135">Q19</f>
        <v>10</v>
      </c>
      <c r="R280" s="121">
        <f t="shared" si="135"/>
        <v>10</v>
      </c>
      <c r="S280" s="121">
        <f t="shared" si="135"/>
        <v>10</v>
      </c>
      <c r="T280" s="121">
        <f t="shared" si="135"/>
        <v>10</v>
      </c>
      <c r="U280" s="121">
        <f t="shared" si="135"/>
        <v>10</v>
      </c>
      <c r="V280" s="121">
        <f t="shared" si="135"/>
        <v>10</v>
      </c>
      <c r="W280" s="121">
        <f t="shared" si="135"/>
        <v>10</v>
      </c>
      <c r="X280" s="121">
        <f t="shared" si="135"/>
        <v>10</v>
      </c>
      <c r="Y280" s="124">
        <f t="shared" si="135"/>
        <v>10</v>
      </c>
      <c r="Z280" s="122">
        <f>SUM(Q280:Y280)</f>
        <v>90</v>
      </c>
      <c r="AA280" s="125">
        <f>P280+Z280</f>
        <v>180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6">IF(H280-H277=-1,3+H279)+IF(H280-H277=0,2+H279)+IF(H280-H277=1,1+H279)+IF(H280-H277=2,H279)+IF(H280-H277=3,IF(H279-1&gt;0,H279-1,0))+IF(H280-H277=4,IF(H279-2&gt;0,H279-2,0))</f>
        <v>0</v>
      </c>
      <c r="I281" s="127">
        <f t="shared" si="136"/>
        <v>0</v>
      </c>
      <c r="J281" s="127">
        <f t="shared" si="136"/>
        <v>0</v>
      </c>
      <c r="K281" s="127">
        <f t="shared" si="136"/>
        <v>0</v>
      </c>
      <c r="L281" s="127">
        <f t="shared" si="136"/>
        <v>0</v>
      </c>
      <c r="M281" s="127">
        <f t="shared" si="136"/>
        <v>0</v>
      </c>
      <c r="N281" s="127">
        <f t="shared" si="136"/>
        <v>0</v>
      </c>
      <c r="O281" s="128">
        <f t="shared" si="136"/>
        <v>0</v>
      </c>
      <c r="P281" s="129">
        <f>SUM(G281:O281)</f>
        <v>0</v>
      </c>
      <c r="Q281" s="130">
        <f t="shared" ref="Q281:Y281" si="137">IF(Q280-Q277=-1,3+Q279)+IF(Q280-Q277=0,2+Q279)+IF(Q280-Q277=1,1+Q279)+IF(Q280-Q277=2,Q279)+IF(Q280-Q277=3,IF(Q279-1&gt;0,Q279-1,0))+IF(Q280-Q277=4,IF(Q279-2&gt;0,Q279-2,0))</f>
        <v>0</v>
      </c>
      <c r="R281" s="131">
        <f t="shared" si="137"/>
        <v>0</v>
      </c>
      <c r="S281" s="131">
        <f t="shared" si="137"/>
        <v>0</v>
      </c>
      <c r="T281" s="131">
        <f t="shared" si="137"/>
        <v>0</v>
      </c>
      <c r="U281" s="131">
        <f t="shared" si="137"/>
        <v>0</v>
      </c>
      <c r="V281" s="131">
        <f t="shared" si="137"/>
        <v>0</v>
      </c>
      <c r="W281" s="131">
        <f t="shared" si="137"/>
        <v>0</v>
      </c>
      <c r="X281" s="131">
        <f t="shared" si="137"/>
        <v>0</v>
      </c>
      <c r="Y281" s="128">
        <f t="shared" si="137"/>
        <v>0</v>
      </c>
      <c r="Z281" s="129">
        <f>SUM(Q281:Y281)</f>
        <v>0</v>
      </c>
      <c r="AA281" s="132">
        <f>P281+Z281</f>
        <v>0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8">IF(G280-G277=-2,4)+IF(G280-G277=-1,3)+IF(G280-G277=0,2)+IF(G280-G277=1,1)+IF(G280-G277&gt;2,0)</f>
        <v>0</v>
      </c>
      <c r="H282" s="134">
        <f t="shared" si="138"/>
        <v>0</v>
      </c>
      <c r="I282" s="134">
        <f t="shared" si="138"/>
        <v>0</v>
      </c>
      <c r="J282" s="134">
        <f t="shared" si="138"/>
        <v>0</v>
      </c>
      <c r="K282" s="134">
        <f t="shared" si="138"/>
        <v>0</v>
      </c>
      <c r="L282" s="134">
        <f t="shared" si="138"/>
        <v>0</v>
      </c>
      <c r="M282" s="134">
        <f t="shared" si="138"/>
        <v>0</v>
      </c>
      <c r="N282" s="134">
        <f t="shared" si="138"/>
        <v>0</v>
      </c>
      <c r="O282" s="135">
        <f t="shared" si="138"/>
        <v>0</v>
      </c>
      <c r="P282" s="136">
        <f>SUM(G282:O282)</f>
        <v>0</v>
      </c>
      <c r="Q282" s="135">
        <f t="shared" ref="Q282:Y282" si="139">IF(Q280-Q277=-2,4)+IF(Q280-Q277=-1,3)+IF(Q280-Q277=0,2)+IF(Q280-Q277=1,1)+IF(Q280-Q277&gt;2,0)</f>
        <v>0</v>
      </c>
      <c r="R282" s="135">
        <f t="shared" si="139"/>
        <v>0</v>
      </c>
      <c r="S282" s="135">
        <f t="shared" si="139"/>
        <v>0</v>
      </c>
      <c r="T282" s="135">
        <f t="shared" si="139"/>
        <v>0</v>
      </c>
      <c r="U282" s="135">
        <f t="shared" si="139"/>
        <v>0</v>
      </c>
      <c r="V282" s="135">
        <f t="shared" si="139"/>
        <v>0</v>
      </c>
      <c r="W282" s="135">
        <f t="shared" si="139"/>
        <v>0</v>
      </c>
      <c r="X282" s="135">
        <f t="shared" si="139"/>
        <v>0</v>
      </c>
      <c r="Y282" s="135">
        <f t="shared" si="139"/>
        <v>0</v>
      </c>
      <c r="Z282" s="136">
        <f>SUM(Q282:Y282)</f>
        <v>0</v>
      </c>
      <c r="AA282" s="137">
        <f>P282+Z282</f>
        <v>0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6</v>
      </c>
      <c r="H283" s="24">
        <f t="shared" ref="H283:O283" si="140">H280-H277</f>
        <v>6</v>
      </c>
      <c r="I283" s="24">
        <f t="shared" si="140"/>
        <v>5</v>
      </c>
      <c r="J283" s="24">
        <f t="shared" si="140"/>
        <v>6</v>
      </c>
      <c r="K283" s="24">
        <f t="shared" si="140"/>
        <v>7</v>
      </c>
      <c r="L283" s="24">
        <f t="shared" si="140"/>
        <v>5</v>
      </c>
      <c r="M283" s="24">
        <f t="shared" si="140"/>
        <v>7</v>
      </c>
      <c r="N283" s="24">
        <f t="shared" si="140"/>
        <v>5</v>
      </c>
      <c r="O283" s="15">
        <f t="shared" si="140"/>
        <v>7</v>
      </c>
      <c r="P283" s="15"/>
      <c r="Q283" s="15">
        <f t="shared" ref="Q283:Y283" si="141">Q280-Q277</f>
        <v>6</v>
      </c>
      <c r="R283" s="15">
        <f t="shared" si="141"/>
        <v>6</v>
      </c>
      <c r="S283" s="15">
        <f t="shared" si="141"/>
        <v>7</v>
      </c>
      <c r="T283" s="15">
        <f t="shared" si="141"/>
        <v>5</v>
      </c>
      <c r="U283" s="15">
        <f t="shared" si="141"/>
        <v>7</v>
      </c>
      <c r="V283" s="15">
        <f t="shared" si="141"/>
        <v>6</v>
      </c>
      <c r="W283" s="15">
        <f t="shared" si="141"/>
        <v>6</v>
      </c>
      <c r="X283" s="15">
        <f t="shared" si="141"/>
        <v>5</v>
      </c>
      <c r="Y283" s="15">
        <f t="shared" si="141"/>
        <v>6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0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0</v>
      </c>
      <c r="P287" s="241" t="s">
        <v>89</v>
      </c>
      <c r="Q287" s="241"/>
      <c r="R287" s="241"/>
      <c r="S287" s="241"/>
      <c r="T287" s="241"/>
      <c r="U287" s="144">
        <f>COUNTIF(G283:Y283,"&gt;=3")</f>
        <v>18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0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0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18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>
        <f>C20</f>
        <v>0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e">
        <f>INDEX($C$11:$AC$40,MATCH(G296,$C$11:$C$40,0),27)</f>
        <v>#N/A</v>
      </c>
      <c r="Z296" s="75" t="s">
        <v>16</v>
      </c>
      <c r="AA296" s="96">
        <f>$D$3</f>
        <v>37684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20</v>
      </c>
      <c r="H297" s="245"/>
      <c r="I297" s="245"/>
      <c r="J297" s="245"/>
      <c r="K297" s="1"/>
      <c r="L297" s="245" t="e">
        <f>IF(X296="H",IF($X297="Blancs",$G$3,IF($X297="Jaunes",$G$4,IF($X297="Bleus",$G$5,$G$6))),IF($X297="Blancs",$I$3,IF($X297="Jaunes",$I$4,IF($X297="Bleus",$I$5,$I$6))))</f>
        <v>#N/A</v>
      </c>
      <c r="M297" s="245"/>
      <c r="N297" s="245"/>
      <c r="O297" s="245" t="e">
        <f>IF(X296="H",IF($X297="Blancs",$H$3,IF($X297="Jaunes",$H$4,IF($X297="Bleus",$H$5,$H$6))),IF($X297="Blancs",$J$3,IF($X297="Jaunes",$J$4,IF($X297="Bleus",$J$5,$J$6))))</f>
        <v>#N/A</v>
      </c>
      <c r="P297" s="245"/>
      <c r="Q297" s="246" t="e">
        <f>ROUND((G297*(L297/113)+(O297-AA300)),0)</f>
        <v>#N/A</v>
      </c>
      <c r="R297" s="246"/>
      <c r="S297" s="246"/>
      <c r="T297" s="246"/>
      <c r="U297" s="1"/>
      <c r="V297" s="266" t="s">
        <v>108</v>
      </c>
      <c r="W297" s="267"/>
      <c r="X297" s="187" t="e">
        <f>INDEX($C$11:$AC$40,MATCH(G296,$C$11:$C$40,0),26)</f>
        <v>#N/A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2">H$9</f>
        <v>4</v>
      </c>
      <c r="I300" s="103">
        <f t="shared" si="142"/>
        <v>5</v>
      </c>
      <c r="J300" s="103">
        <f t="shared" si="142"/>
        <v>4</v>
      </c>
      <c r="K300" s="103">
        <f t="shared" si="142"/>
        <v>3</v>
      </c>
      <c r="L300" s="103">
        <f t="shared" si="142"/>
        <v>5</v>
      </c>
      <c r="M300" s="103">
        <f t="shared" si="142"/>
        <v>3</v>
      </c>
      <c r="N300" s="103">
        <f t="shared" si="142"/>
        <v>5</v>
      </c>
      <c r="O300" s="103">
        <f t="shared" si="142"/>
        <v>3</v>
      </c>
      <c r="P300" s="104">
        <f>SUM(G300:O300)</f>
        <v>36</v>
      </c>
      <c r="Q300" s="103">
        <f t="shared" ref="Q300:Y300" si="143">Q$9</f>
        <v>4</v>
      </c>
      <c r="R300" s="105">
        <f t="shared" si="143"/>
        <v>4</v>
      </c>
      <c r="S300" s="105">
        <f t="shared" si="143"/>
        <v>3</v>
      </c>
      <c r="T300" s="105">
        <f t="shared" si="143"/>
        <v>5</v>
      </c>
      <c r="U300" s="105">
        <f t="shared" si="143"/>
        <v>3</v>
      </c>
      <c r="V300" s="105">
        <f t="shared" si="143"/>
        <v>4</v>
      </c>
      <c r="W300" s="105">
        <f t="shared" si="143"/>
        <v>4</v>
      </c>
      <c r="X300" s="105">
        <f t="shared" si="143"/>
        <v>5</v>
      </c>
      <c r="Y300" s="106">
        <f t="shared" si="14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144">H$10</f>
        <v>8</v>
      </c>
      <c r="I301" s="108">
        <f t="shared" si="144"/>
        <v>12</v>
      </c>
      <c r="J301" s="108">
        <f t="shared" si="144"/>
        <v>14</v>
      </c>
      <c r="K301" s="108">
        <f t="shared" si="144"/>
        <v>2</v>
      </c>
      <c r="L301" s="108">
        <f t="shared" si="144"/>
        <v>10</v>
      </c>
      <c r="M301" s="108">
        <f t="shared" si="144"/>
        <v>18</v>
      </c>
      <c r="N301" s="108">
        <f t="shared" si="144"/>
        <v>16</v>
      </c>
      <c r="O301" s="109">
        <f t="shared" si="144"/>
        <v>6</v>
      </c>
      <c r="P301" s="110"/>
      <c r="Q301" s="111">
        <f t="shared" ref="Q301:Y301" si="145">Q$10</f>
        <v>1</v>
      </c>
      <c r="R301" s="112">
        <f t="shared" si="145"/>
        <v>9</v>
      </c>
      <c r="S301" s="112">
        <f t="shared" si="145"/>
        <v>11</v>
      </c>
      <c r="T301" s="112">
        <f t="shared" si="145"/>
        <v>5</v>
      </c>
      <c r="U301" s="112">
        <f t="shared" si="145"/>
        <v>17</v>
      </c>
      <c r="V301" s="112">
        <f t="shared" si="145"/>
        <v>15</v>
      </c>
      <c r="W301" s="112">
        <f t="shared" si="145"/>
        <v>3</v>
      </c>
      <c r="X301" s="112">
        <f t="shared" si="145"/>
        <v>13</v>
      </c>
      <c r="Y301" s="109">
        <f t="shared" si="14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 t="e">
        <f>IF($Q297&lt;=18,IF(G301&lt;=$Q297,1,0),IF($Q297&lt;=36,IF(G301&lt;=($Q297-18),2,1),IF($Q297&lt;=54,IF(G301&lt;=($Q297-36),3,2),IF($Q297&gt;54,IF(G301&lt;=($Q297-54),4,3)))))</f>
        <v>#N/A</v>
      </c>
      <c r="H302" s="115" t="e">
        <f t="shared" ref="H302:O302" si="146">IF($Q297&lt;=18,IF(H301&lt;=$Q297,1,0),IF($Q297&lt;=36,IF(H301&lt;=($Q297-18),2,1),IF($Q297&lt;=54,IF(H301&lt;=($Q297-36),3,2),IF($Q297&gt;54,IF(H301&lt;=($Q297-54),4,3)))))</f>
        <v>#N/A</v>
      </c>
      <c r="I302" s="115" t="e">
        <f t="shared" si="146"/>
        <v>#N/A</v>
      </c>
      <c r="J302" s="115" t="e">
        <f t="shared" si="146"/>
        <v>#N/A</v>
      </c>
      <c r="K302" s="115" t="e">
        <f t="shared" si="146"/>
        <v>#N/A</v>
      </c>
      <c r="L302" s="115" t="e">
        <f t="shared" si="146"/>
        <v>#N/A</v>
      </c>
      <c r="M302" s="115" t="e">
        <f t="shared" si="146"/>
        <v>#N/A</v>
      </c>
      <c r="N302" s="115" t="e">
        <f t="shared" si="146"/>
        <v>#N/A</v>
      </c>
      <c r="O302" s="116" t="e">
        <f t="shared" si="146"/>
        <v>#N/A</v>
      </c>
      <c r="P302" s="117" t="e">
        <f>SUM(G302:O302)</f>
        <v>#N/A</v>
      </c>
      <c r="Q302" s="116" t="e">
        <f t="shared" ref="Q302:Y302" si="147">IF($Q297&lt;=18,IF(Q301&lt;=$Q297,1,0),IF($Q297&lt;=36,IF(Q301&lt;=($Q297-18),2,1),IF($Q297&lt;=54,IF(Q301&lt;=($Q297-36),3,2),IF($Q297&gt;54,IF(Q301&lt;=($Q297-54),4,3)))))</f>
        <v>#N/A</v>
      </c>
      <c r="R302" s="116" t="e">
        <f t="shared" si="147"/>
        <v>#N/A</v>
      </c>
      <c r="S302" s="116" t="e">
        <f t="shared" si="147"/>
        <v>#N/A</v>
      </c>
      <c r="T302" s="116" t="e">
        <f t="shared" si="147"/>
        <v>#N/A</v>
      </c>
      <c r="U302" s="116" t="e">
        <f t="shared" si="147"/>
        <v>#N/A</v>
      </c>
      <c r="V302" s="116" t="e">
        <f t="shared" si="147"/>
        <v>#N/A</v>
      </c>
      <c r="W302" s="116" t="e">
        <f t="shared" si="147"/>
        <v>#N/A</v>
      </c>
      <c r="X302" s="116" t="e">
        <f t="shared" si="147"/>
        <v>#N/A</v>
      </c>
      <c r="Y302" s="116" t="e">
        <f t="shared" si="147"/>
        <v>#N/A</v>
      </c>
      <c r="Z302" s="118" t="e">
        <f>SUM(Q302:Y302)</f>
        <v>#N/A</v>
      </c>
      <c r="AA302" s="119" t="e">
        <f>P302+Z302</f>
        <v>#N/A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8">G20</f>
        <v>10</v>
      </c>
      <c r="H303" s="121">
        <f t="shared" si="148"/>
        <v>10</v>
      </c>
      <c r="I303" s="121">
        <f t="shared" si="148"/>
        <v>10</v>
      </c>
      <c r="J303" s="121">
        <f t="shared" si="148"/>
        <v>10</v>
      </c>
      <c r="K303" s="121">
        <f t="shared" si="148"/>
        <v>10</v>
      </c>
      <c r="L303" s="121">
        <f t="shared" si="148"/>
        <v>10</v>
      </c>
      <c r="M303" s="121">
        <f t="shared" si="148"/>
        <v>10</v>
      </c>
      <c r="N303" s="121">
        <f t="shared" si="148"/>
        <v>10</v>
      </c>
      <c r="O303" s="121">
        <f t="shared" si="148"/>
        <v>10</v>
      </c>
      <c r="P303" s="122">
        <f>SUM(G303:O303)</f>
        <v>90</v>
      </c>
      <c r="Q303" s="123">
        <f t="shared" ref="Q303:Y303" si="149">Q20</f>
        <v>10</v>
      </c>
      <c r="R303" s="121">
        <f t="shared" si="149"/>
        <v>10</v>
      </c>
      <c r="S303" s="121">
        <f t="shared" si="149"/>
        <v>10</v>
      </c>
      <c r="T303" s="121">
        <f t="shared" si="149"/>
        <v>10</v>
      </c>
      <c r="U303" s="121">
        <f t="shared" si="149"/>
        <v>10</v>
      </c>
      <c r="V303" s="121">
        <f t="shared" si="149"/>
        <v>10</v>
      </c>
      <c r="W303" s="121">
        <f t="shared" si="149"/>
        <v>10</v>
      </c>
      <c r="X303" s="121">
        <f t="shared" si="149"/>
        <v>10</v>
      </c>
      <c r="Y303" s="124">
        <f t="shared" si="149"/>
        <v>10</v>
      </c>
      <c r="Z303" s="122">
        <f>SUM(Q303:Y303)</f>
        <v>90</v>
      </c>
      <c r="AA303" s="125">
        <f>P303+Z303</f>
        <v>180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0">IF(H303-H300=-1,3+H302)+IF(H303-H300=0,2+H302)+IF(H303-H300=1,1+H302)+IF(H303-H300=2,H302)+IF(H303-H300=3,IF(H302-1&gt;0,H302-1,0))+IF(H303-H300=4,IF(H302-2&gt;0,H302-2,0))</f>
        <v>0</v>
      </c>
      <c r="I304" s="127">
        <f t="shared" si="150"/>
        <v>0</v>
      </c>
      <c r="J304" s="127">
        <f t="shared" si="150"/>
        <v>0</v>
      </c>
      <c r="K304" s="127">
        <f t="shared" si="150"/>
        <v>0</v>
      </c>
      <c r="L304" s="127">
        <f t="shared" si="150"/>
        <v>0</v>
      </c>
      <c r="M304" s="127">
        <f t="shared" si="150"/>
        <v>0</v>
      </c>
      <c r="N304" s="127">
        <f t="shared" si="150"/>
        <v>0</v>
      </c>
      <c r="O304" s="128">
        <f t="shared" si="150"/>
        <v>0</v>
      </c>
      <c r="P304" s="129">
        <f>SUM(G304:O304)</f>
        <v>0</v>
      </c>
      <c r="Q304" s="130">
        <f t="shared" ref="Q304:Y304" si="151">IF(Q303-Q300=-1,3+Q302)+IF(Q303-Q300=0,2+Q302)+IF(Q303-Q300=1,1+Q302)+IF(Q303-Q300=2,Q302)+IF(Q303-Q300=3,IF(Q302-1&gt;0,Q302-1,0))+IF(Q303-Q300=4,IF(Q302-2&gt;0,Q302-2,0))</f>
        <v>0</v>
      </c>
      <c r="R304" s="131">
        <f t="shared" si="151"/>
        <v>0</v>
      </c>
      <c r="S304" s="131">
        <f t="shared" si="151"/>
        <v>0</v>
      </c>
      <c r="T304" s="131">
        <f t="shared" si="151"/>
        <v>0</v>
      </c>
      <c r="U304" s="131">
        <f t="shared" si="151"/>
        <v>0</v>
      </c>
      <c r="V304" s="131">
        <f t="shared" si="151"/>
        <v>0</v>
      </c>
      <c r="W304" s="131">
        <f t="shared" si="151"/>
        <v>0</v>
      </c>
      <c r="X304" s="131">
        <f t="shared" si="151"/>
        <v>0</v>
      </c>
      <c r="Y304" s="128">
        <f t="shared" si="151"/>
        <v>0</v>
      </c>
      <c r="Z304" s="129">
        <f>SUM(Q304:Y304)</f>
        <v>0</v>
      </c>
      <c r="AA304" s="132">
        <f>P304+Z304</f>
        <v>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2">IF(G303-G300=-2,4)+IF(G303-G300=-1,3)+IF(G303-G300=0,2)+IF(G303-G300=1,1)+IF(G303-G300&gt;2,0)</f>
        <v>0</v>
      </c>
      <c r="H305" s="134">
        <f t="shared" si="152"/>
        <v>0</v>
      </c>
      <c r="I305" s="134">
        <f t="shared" si="152"/>
        <v>0</v>
      </c>
      <c r="J305" s="134">
        <f t="shared" si="152"/>
        <v>0</v>
      </c>
      <c r="K305" s="134">
        <f t="shared" si="152"/>
        <v>0</v>
      </c>
      <c r="L305" s="134">
        <f t="shared" si="152"/>
        <v>0</v>
      </c>
      <c r="M305" s="134">
        <f t="shared" si="152"/>
        <v>0</v>
      </c>
      <c r="N305" s="134">
        <f t="shared" si="152"/>
        <v>0</v>
      </c>
      <c r="O305" s="135">
        <f t="shared" si="152"/>
        <v>0</v>
      </c>
      <c r="P305" s="136">
        <f>SUM(G305:O305)</f>
        <v>0</v>
      </c>
      <c r="Q305" s="135">
        <f t="shared" ref="Q305:Y305" si="153">IF(Q303-Q300=-2,4)+IF(Q303-Q300=-1,3)+IF(Q303-Q300=0,2)+IF(Q303-Q300=1,1)+IF(Q303-Q300&gt;2,0)</f>
        <v>0</v>
      </c>
      <c r="R305" s="135">
        <f t="shared" si="153"/>
        <v>0</v>
      </c>
      <c r="S305" s="135">
        <f t="shared" si="153"/>
        <v>0</v>
      </c>
      <c r="T305" s="135">
        <f t="shared" si="153"/>
        <v>0</v>
      </c>
      <c r="U305" s="135">
        <f t="shared" si="153"/>
        <v>0</v>
      </c>
      <c r="V305" s="135">
        <f t="shared" si="153"/>
        <v>0</v>
      </c>
      <c r="W305" s="135">
        <f t="shared" si="153"/>
        <v>0</v>
      </c>
      <c r="X305" s="135">
        <f t="shared" si="153"/>
        <v>0</v>
      </c>
      <c r="Y305" s="135">
        <f t="shared" si="153"/>
        <v>0</v>
      </c>
      <c r="Z305" s="136">
        <f>SUM(Q305:Y305)</f>
        <v>0</v>
      </c>
      <c r="AA305" s="137">
        <f>P305+Z305</f>
        <v>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4">H303-H300</f>
        <v>6</v>
      </c>
      <c r="I306" s="24">
        <f t="shared" si="154"/>
        <v>5</v>
      </c>
      <c r="J306" s="24">
        <f t="shared" si="154"/>
        <v>6</v>
      </c>
      <c r="K306" s="24">
        <f t="shared" si="154"/>
        <v>7</v>
      </c>
      <c r="L306" s="24">
        <f t="shared" si="154"/>
        <v>5</v>
      </c>
      <c r="M306" s="24">
        <f t="shared" si="154"/>
        <v>7</v>
      </c>
      <c r="N306" s="24">
        <f t="shared" si="154"/>
        <v>5</v>
      </c>
      <c r="O306" s="15">
        <f t="shared" si="154"/>
        <v>7</v>
      </c>
      <c r="P306" s="15"/>
      <c r="Q306" s="15">
        <f t="shared" ref="Q306:Y306" si="155">Q303-Q300</f>
        <v>6</v>
      </c>
      <c r="R306" s="15">
        <f t="shared" si="155"/>
        <v>6</v>
      </c>
      <c r="S306" s="15">
        <f t="shared" si="155"/>
        <v>7</v>
      </c>
      <c r="T306" s="15">
        <f t="shared" si="155"/>
        <v>5</v>
      </c>
      <c r="U306" s="15">
        <f t="shared" si="155"/>
        <v>7</v>
      </c>
      <c r="V306" s="15">
        <f t="shared" si="155"/>
        <v>6</v>
      </c>
      <c r="W306" s="15">
        <f t="shared" si="155"/>
        <v>6</v>
      </c>
      <c r="X306" s="15">
        <f t="shared" si="155"/>
        <v>5</v>
      </c>
      <c r="Y306" s="15">
        <f t="shared" si="155"/>
        <v>6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>
        <f>C21</f>
        <v>0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e">
        <f>INDEX($C$11:$AC$40,MATCH(G319,$C$11:$C$40,0),27)</f>
        <v>#N/A</v>
      </c>
      <c r="Z319" s="75" t="s">
        <v>16</v>
      </c>
      <c r="AA319" s="96">
        <f>$D$3</f>
        <v>37684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20</v>
      </c>
      <c r="H320" s="245"/>
      <c r="I320" s="245"/>
      <c r="J320" s="245"/>
      <c r="K320" s="1"/>
      <c r="L320" s="245" t="e">
        <f>IF(X319="H",IF($X320="Blancs",$G$3,IF($X320="Jaunes",$G$4,IF($X320="Bleus",$G$5,$G$6))),IF($X320="Blancs",$I$3,IF($X320="Jaunes",$I$4,IF($X320="Bleus",$I$5,$I$6))))</f>
        <v>#N/A</v>
      </c>
      <c r="M320" s="245"/>
      <c r="N320" s="245"/>
      <c r="O320" s="245" t="e">
        <f>IF(X319="H",IF($X320="Blancs",$H$3,IF($X320="Jaunes",$H$4,IF($X320="Bleus",$H$5,$H$6))),IF($X320="Blancs",$J$3,IF($X320="Jaunes",$J$4,IF($X320="Bleus",$J$5,$J$6))))</f>
        <v>#N/A</v>
      </c>
      <c r="P320" s="245"/>
      <c r="Q320" s="246" t="e">
        <f>ROUND((G320*(L320/113)+(O320-AA323)),0)</f>
        <v>#N/A</v>
      </c>
      <c r="R320" s="246"/>
      <c r="S320" s="246"/>
      <c r="T320" s="246"/>
      <c r="U320" s="1"/>
      <c r="V320" s="266" t="s">
        <v>108</v>
      </c>
      <c r="W320" s="267"/>
      <c r="X320" s="187" t="e">
        <f>INDEX($C$11:$AC$40,MATCH(G319,$C$11:$C$40,0),26)</f>
        <v>#N/A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6">H$9</f>
        <v>4</v>
      </c>
      <c r="I323" s="103">
        <f t="shared" si="156"/>
        <v>5</v>
      </c>
      <c r="J323" s="103">
        <f t="shared" si="156"/>
        <v>4</v>
      </c>
      <c r="K323" s="103">
        <f t="shared" si="156"/>
        <v>3</v>
      </c>
      <c r="L323" s="103">
        <f t="shared" si="156"/>
        <v>5</v>
      </c>
      <c r="M323" s="103">
        <f t="shared" si="156"/>
        <v>3</v>
      </c>
      <c r="N323" s="103">
        <f t="shared" si="156"/>
        <v>5</v>
      </c>
      <c r="O323" s="103">
        <f t="shared" si="156"/>
        <v>3</v>
      </c>
      <c r="P323" s="104">
        <f>SUM(G323:O323)</f>
        <v>36</v>
      </c>
      <c r="Q323" s="103">
        <f t="shared" ref="Q323:Y323" si="157">Q$9</f>
        <v>4</v>
      </c>
      <c r="R323" s="105">
        <f t="shared" si="157"/>
        <v>4</v>
      </c>
      <c r="S323" s="105">
        <f t="shared" si="157"/>
        <v>3</v>
      </c>
      <c r="T323" s="105">
        <f t="shared" si="157"/>
        <v>5</v>
      </c>
      <c r="U323" s="105">
        <f t="shared" si="157"/>
        <v>3</v>
      </c>
      <c r="V323" s="105">
        <f t="shared" si="157"/>
        <v>4</v>
      </c>
      <c r="W323" s="105">
        <f t="shared" si="157"/>
        <v>4</v>
      </c>
      <c r="X323" s="105">
        <f t="shared" si="157"/>
        <v>5</v>
      </c>
      <c r="Y323" s="106">
        <f t="shared" si="157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158">H$10</f>
        <v>8</v>
      </c>
      <c r="I324" s="108">
        <f t="shared" si="158"/>
        <v>12</v>
      </c>
      <c r="J324" s="108">
        <f t="shared" si="158"/>
        <v>14</v>
      </c>
      <c r="K324" s="108">
        <f t="shared" si="158"/>
        <v>2</v>
      </c>
      <c r="L324" s="108">
        <f t="shared" si="158"/>
        <v>10</v>
      </c>
      <c r="M324" s="108">
        <f t="shared" si="158"/>
        <v>18</v>
      </c>
      <c r="N324" s="108">
        <f t="shared" si="158"/>
        <v>16</v>
      </c>
      <c r="O324" s="109">
        <f t="shared" si="158"/>
        <v>6</v>
      </c>
      <c r="P324" s="110"/>
      <c r="Q324" s="111">
        <f t="shared" ref="Q324:Y324" si="159">Q$10</f>
        <v>1</v>
      </c>
      <c r="R324" s="112">
        <f t="shared" si="159"/>
        <v>9</v>
      </c>
      <c r="S324" s="112">
        <f t="shared" si="159"/>
        <v>11</v>
      </c>
      <c r="T324" s="112">
        <f t="shared" si="159"/>
        <v>5</v>
      </c>
      <c r="U324" s="112">
        <f t="shared" si="159"/>
        <v>17</v>
      </c>
      <c r="V324" s="112">
        <f t="shared" si="159"/>
        <v>15</v>
      </c>
      <c r="W324" s="112">
        <f t="shared" si="159"/>
        <v>3</v>
      </c>
      <c r="X324" s="112">
        <f t="shared" si="159"/>
        <v>13</v>
      </c>
      <c r="Y324" s="109">
        <f t="shared" si="159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 t="e">
        <f>IF($Q320&lt;=18,IF(G324&lt;=$Q320,1,0),IF($Q320&lt;=36,IF(G324&lt;=($Q320-18),2,1),IF($Q320&lt;=54,IF(G324&lt;=($Q320-36),3,2),IF($Q320&gt;54,IF(G324&lt;=($Q320-54),4,3)))))</f>
        <v>#N/A</v>
      </c>
      <c r="H325" s="115" t="e">
        <f t="shared" ref="H325:O325" si="160">IF($Q320&lt;=18,IF(H324&lt;=$Q320,1,0),IF($Q320&lt;=36,IF(H324&lt;=($Q320-18),2,1),IF($Q320&lt;=54,IF(H324&lt;=($Q320-36),3,2),IF($Q320&gt;54,IF(H324&lt;=($Q320-54),4,3)))))</f>
        <v>#N/A</v>
      </c>
      <c r="I325" s="115" t="e">
        <f t="shared" si="160"/>
        <v>#N/A</v>
      </c>
      <c r="J325" s="115" t="e">
        <f t="shared" si="160"/>
        <v>#N/A</v>
      </c>
      <c r="K325" s="115" t="e">
        <f t="shared" si="160"/>
        <v>#N/A</v>
      </c>
      <c r="L325" s="115" t="e">
        <f t="shared" si="160"/>
        <v>#N/A</v>
      </c>
      <c r="M325" s="115" t="e">
        <f t="shared" si="160"/>
        <v>#N/A</v>
      </c>
      <c r="N325" s="115" t="e">
        <f t="shared" si="160"/>
        <v>#N/A</v>
      </c>
      <c r="O325" s="116" t="e">
        <f t="shared" si="160"/>
        <v>#N/A</v>
      </c>
      <c r="P325" s="117" t="e">
        <f>SUM(G325:O325)</f>
        <v>#N/A</v>
      </c>
      <c r="Q325" s="116" t="e">
        <f t="shared" ref="Q325:Y325" si="161">IF($Q320&lt;=18,IF(Q324&lt;=$Q320,1,0),IF($Q320&lt;=36,IF(Q324&lt;=($Q320-18),2,1),IF($Q320&lt;=54,IF(Q324&lt;=($Q320-36),3,2),IF($Q320&gt;54,IF(Q324&lt;=($Q320-54),4,3)))))</f>
        <v>#N/A</v>
      </c>
      <c r="R325" s="116" t="e">
        <f t="shared" si="161"/>
        <v>#N/A</v>
      </c>
      <c r="S325" s="116" t="e">
        <f t="shared" si="161"/>
        <v>#N/A</v>
      </c>
      <c r="T325" s="116" t="e">
        <f t="shared" si="161"/>
        <v>#N/A</v>
      </c>
      <c r="U325" s="116" t="e">
        <f t="shared" si="161"/>
        <v>#N/A</v>
      </c>
      <c r="V325" s="116" t="e">
        <f t="shared" si="161"/>
        <v>#N/A</v>
      </c>
      <c r="W325" s="116" t="e">
        <f t="shared" si="161"/>
        <v>#N/A</v>
      </c>
      <c r="X325" s="116" t="e">
        <f t="shared" si="161"/>
        <v>#N/A</v>
      </c>
      <c r="Y325" s="116" t="e">
        <f t="shared" si="161"/>
        <v>#N/A</v>
      </c>
      <c r="Z325" s="118" t="e">
        <f>SUM(Q325:Y325)</f>
        <v>#N/A</v>
      </c>
      <c r="AA325" s="119" t="e">
        <f>P325+Z325</f>
        <v>#N/A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2">G21</f>
        <v>10</v>
      </c>
      <c r="H326" s="121">
        <f t="shared" si="162"/>
        <v>10</v>
      </c>
      <c r="I326" s="121">
        <f t="shared" si="162"/>
        <v>10</v>
      </c>
      <c r="J326" s="121">
        <f t="shared" si="162"/>
        <v>10</v>
      </c>
      <c r="K326" s="121">
        <f t="shared" si="162"/>
        <v>10</v>
      </c>
      <c r="L326" s="121">
        <f t="shared" si="162"/>
        <v>10</v>
      </c>
      <c r="M326" s="121">
        <f t="shared" si="162"/>
        <v>10</v>
      </c>
      <c r="N326" s="121">
        <f t="shared" si="162"/>
        <v>10</v>
      </c>
      <c r="O326" s="121">
        <f t="shared" si="162"/>
        <v>10</v>
      </c>
      <c r="P326" s="122">
        <f>SUM(G326:O326)</f>
        <v>90</v>
      </c>
      <c r="Q326" s="123">
        <f t="shared" ref="Q326:Y326" si="163">Q21</f>
        <v>10</v>
      </c>
      <c r="R326" s="121">
        <f t="shared" si="163"/>
        <v>10</v>
      </c>
      <c r="S326" s="121">
        <f t="shared" si="163"/>
        <v>10</v>
      </c>
      <c r="T326" s="121">
        <f t="shared" si="163"/>
        <v>10</v>
      </c>
      <c r="U326" s="121">
        <f t="shared" si="163"/>
        <v>10</v>
      </c>
      <c r="V326" s="121">
        <f t="shared" si="163"/>
        <v>10</v>
      </c>
      <c r="W326" s="121">
        <f t="shared" si="163"/>
        <v>10</v>
      </c>
      <c r="X326" s="121">
        <f t="shared" si="163"/>
        <v>10</v>
      </c>
      <c r="Y326" s="124">
        <f t="shared" si="163"/>
        <v>10</v>
      </c>
      <c r="Z326" s="122">
        <f>SUM(Q326:Y326)</f>
        <v>90</v>
      </c>
      <c r="AA326" s="125">
        <f>P326+Z326</f>
        <v>180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4">IF(H326-H323=-1,3+H325)+IF(H326-H323=0,2+H325)+IF(H326-H323=1,1+H325)+IF(H326-H323=2,H325)+IF(H326-H323=3,IF(H325-1&gt;0,H325-1,0))+IF(H326-H323=4,IF(H325-2&gt;0,H325-2,0))</f>
        <v>0</v>
      </c>
      <c r="I327" s="127">
        <f t="shared" si="164"/>
        <v>0</v>
      </c>
      <c r="J327" s="127">
        <f t="shared" si="164"/>
        <v>0</v>
      </c>
      <c r="K327" s="127">
        <f t="shared" si="164"/>
        <v>0</v>
      </c>
      <c r="L327" s="127">
        <f t="shared" si="164"/>
        <v>0</v>
      </c>
      <c r="M327" s="127">
        <f t="shared" si="164"/>
        <v>0</v>
      </c>
      <c r="N327" s="127">
        <f t="shared" si="164"/>
        <v>0</v>
      </c>
      <c r="O327" s="128">
        <f t="shared" si="164"/>
        <v>0</v>
      </c>
      <c r="P327" s="129">
        <f>SUM(G327:O327)</f>
        <v>0</v>
      </c>
      <c r="Q327" s="130">
        <f t="shared" ref="Q327:Y327" si="165">IF(Q326-Q323=-1,3+Q325)+IF(Q326-Q323=0,2+Q325)+IF(Q326-Q323=1,1+Q325)+IF(Q326-Q323=2,Q325)+IF(Q326-Q323=3,IF(Q325-1&gt;0,Q325-1,0))+IF(Q326-Q323=4,IF(Q325-2&gt;0,Q325-2,0))</f>
        <v>0</v>
      </c>
      <c r="R327" s="131">
        <f t="shared" si="165"/>
        <v>0</v>
      </c>
      <c r="S327" s="131">
        <f t="shared" si="165"/>
        <v>0</v>
      </c>
      <c r="T327" s="131">
        <f t="shared" si="165"/>
        <v>0</v>
      </c>
      <c r="U327" s="131">
        <f t="shared" si="165"/>
        <v>0</v>
      </c>
      <c r="V327" s="131">
        <f t="shared" si="165"/>
        <v>0</v>
      </c>
      <c r="W327" s="131">
        <f t="shared" si="165"/>
        <v>0</v>
      </c>
      <c r="X327" s="131">
        <f t="shared" si="165"/>
        <v>0</v>
      </c>
      <c r="Y327" s="128">
        <f t="shared" si="165"/>
        <v>0</v>
      </c>
      <c r="Z327" s="129">
        <f>SUM(Q327:Y327)</f>
        <v>0</v>
      </c>
      <c r="AA327" s="132">
        <f>P327+Z327</f>
        <v>0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6">IF(G326-G323=-2,4)+IF(G326-G323=-1,3)+IF(G326-G323=0,2)+IF(G326-G323=1,1)+IF(G326-G323&gt;2,0)</f>
        <v>0</v>
      </c>
      <c r="H328" s="134">
        <f t="shared" si="166"/>
        <v>0</v>
      </c>
      <c r="I328" s="134">
        <f t="shared" si="166"/>
        <v>0</v>
      </c>
      <c r="J328" s="134">
        <f t="shared" si="166"/>
        <v>0</v>
      </c>
      <c r="K328" s="134">
        <f t="shared" si="166"/>
        <v>0</v>
      </c>
      <c r="L328" s="134">
        <f t="shared" si="166"/>
        <v>0</v>
      </c>
      <c r="M328" s="134">
        <f t="shared" si="166"/>
        <v>0</v>
      </c>
      <c r="N328" s="134">
        <f t="shared" si="166"/>
        <v>0</v>
      </c>
      <c r="O328" s="135">
        <f t="shared" si="166"/>
        <v>0</v>
      </c>
      <c r="P328" s="136">
        <f>SUM(G328:O328)</f>
        <v>0</v>
      </c>
      <c r="Q328" s="135">
        <f t="shared" ref="Q328:Y328" si="167">IF(Q326-Q323=-2,4)+IF(Q326-Q323=-1,3)+IF(Q326-Q323=0,2)+IF(Q326-Q323=1,1)+IF(Q326-Q323&gt;2,0)</f>
        <v>0</v>
      </c>
      <c r="R328" s="135">
        <f t="shared" si="167"/>
        <v>0</v>
      </c>
      <c r="S328" s="135">
        <f t="shared" si="167"/>
        <v>0</v>
      </c>
      <c r="T328" s="135">
        <f t="shared" si="167"/>
        <v>0</v>
      </c>
      <c r="U328" s="135">
        <f t="shared" si="167"/>
        <v>0</v>
      </c>
      <c r="V328" s="135">
        <f t="shared" si="167"/>
        <v>0</v>
      </c>
      <c r="W328" s="135">
        <f t="shared" si="167"/>
        <v>0</v>
      </c>
      <c r="X328" s="135">
        <f t="shared" si="167"/>
        <v>0</v>
      </c>
      <c r="Y328" s="135">
        <f t="shared" si="167"/>
        <v>0</v>
      </c>
      <c r="Z328" s="136">
        <f>SUM(Q328:Y328)</f>
        <v>0</v>
      </c>
      <c r="AA328" s="137">
        <f>P328+Z328</f>
        <v>0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68">H326-H323</f>
        <v>6</v>
      </c>
      <c r="I329" s="24">
        <f t="shared" si="168"/>
        <v>5</v>
      </c>
      <c r="J329" s="24">
        <f t="shared" si="168"/>
        <v>6</v>
      </c>
      <c r="K329" s="24">
        <f t="shared" si="168"/>
        <v>7</v>
      </c>
      <c r="L329" s="24">
        <f t="shared" si="168"/>
        <v>5</v>
      </c>
      <c r="M329" s="24">
        <f t="shared" si="168"/>
        <v>7</v>
      </c>
      <c r="N329" s="24">
        <f t="shared" si="168"/>
        <v>5</v>
      </c>
      <c r="O329" s="15">
        <f t="shared" si="168"/>
        <v>7</v>
      </c>
      <c r="P329" s="15"/>
      <c r="Q329" s="15">
        <f t="shared" ref="Q329:Y329" si="169">Q326-Q323</f>
        <v>6</v>
      </c>
      <c r="R329" s="15">
        <f t="shared" si="169"/>
        <v>6</v>
      </c>
      <c r="S329" s="15">
        <f t="shared" si="169"/>
        <v>7</v>
      </c>
      <c r="T329" s="15">
        <f t="shared" si="169"/>
        <v>5</v>
      </c>
      <c r="U329" s="15">
        <f t="shared" si="169"/>
        <v>7</v>
      </c>
      <c r="V329" s="15">
        <f t="shared" si="169"/>
        <v>6</v>
      </c>
      <c r="W329" s="15">
        <f t="shared" si="169"/>
        <v>6</v>
      </c>
      <c r="X329" s="15">
        <f t="shared" si="169"/>
        <v>5</v>
      </c>
      <c r="Y329" s="15">
        <f t="shared" si="169"/>
        <v>6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0</v>
      </c>
      <c r="P332" s="241" t="s">
        <v>86</v>
      </c>
      <c r="Q332" s="241"/>
      <c r="R332" s="241"/>
      <c r="S332" s="241"/>
      <c r="T332" s="241"/>
      <c r="U332" s="141">
        <f>COUNTIF(G329:Y329,"=2")</f>
        <v>0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0</v>
      </c>
      <c r="P333" s="241" t="s">
        <v>89</v>
      </c>
      <c r="Q333" s="241"/>
      <c r="R333" s="241"/>
      <c r="S333" s="241"/>
      <c r="T333" s="241"/>
      <c r="U333" s="144">
        <f>COUNTIF(G329:Y329,"&gt;=3")</f>
        <v>18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0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0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0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18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>
        <f>C22</f>
        <v>0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e">
        <f>INDEX($C$11:$AC$40,MATCH(G342,$C$11:$C$40,0),27)</f>
        <v>#N/A</v>
      </c>
      <c r="Z342" s="75" t="s">
        <v>16</v>
      </c>
      <c r="AA342" s="96">
        <f>$D$3</f>
        <v>37684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20</v>
      </c>
      <c r="H343" s="245"/>
      <c r="I343" s="245"/>
      <c r="J343" s="245"/>
      <c r="K343" s="1"/>
      <c r="L343" s="245" t="e">
        <f>IF(X342="H",IF($X343="Blancs",$G$3,IF($X343="Jaunes",$G$4,IF($X343="Bleus",$G$5,$G$6))),IF($X343="Blancs",$I$3,IF($X343="Jaunes",$I$4,IF($X343="Bleus",$I$5,$I$6))))</f>
        <v>#N/A</v>
      </c>
      <c r="M343" s="245"/>
      <c r="N343" s="245"/>
      <c r="O343" s="245" t="e">
        <f>IF(X342="H",IF($X343="Blancs",$H$3,IF($X343="Jaunes",$H$4,IF($X343="Bleus",$H$5,$H$6))),IF($X343="Blancs",$J$3,IF($X343="Jaunes",$J$4,IF($X343="Bleus",$J$5,$J$6))))</f>
        <v>#N/A</v>
      </c>
      <c r="P343" s="245"/>
      <c r="Q343" s="246" t="e">
        <f>ROUND((G343*(L343/113)+(O343-AA346)),0)</f>
        <v>#N/A</v>
      </c>
      <c r="R343" s="246"/>
      <c r="S343" s="246"/>
      <c r="T343" s="246"/>
      <c r="U343" s="1"/>
      <c r="V343" s="266" t="s">
        <v>108</v>
      </c>
      <c r="W343" s="267"/>
      <c r="X343" s="187" t="e">
        <f>INDEX($C$11:$AC$40,MATCH(G342,$C$11:$C$40,0),26)</f>
        <v>#N/A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0">H$9</f>
        <v>4</v>
      </c>
      <c r="I346" s="103">
        <f t="shared" si="170"/>
        <v>5</v>
      </c>
      <c r="J346" s="103">
        <f t="shared" si="170"/>
        <v>4</v>
      </c>
      <c r="K346" s="103">
        <f t="shared" si="170"/>
        <v>3</v>
      </c>
      <c r="L346" s="103">
        <f t="shared" si="170"/>
        <v>5</v>
      </c>
      <c r="M346" s="103">
        <f t="shared" si="170"/>
        <v>3</v>
      </c>
      <c r="N346" s="103">
        <f t="shared" si="170"/>
        <v>5</v>
      </c>
      <c r="O346" s="103">
        <f t="shared" si="170"/>
        <v>3</v>
      </c>
      <c r="P346" s="104">
        <f>SUM(G346:O346)</f>
        <v>36</v>
      </c>
      <c r="Q346" s="103">
        <f t="shared" ref="Q346:Y346" si="171">Q$9</f>
        <v>4</v>
      </c>
      <c r="R346" s="105">
        <f t="shared" si="171"/>
        <v>4</v>
      </c>
      <c r="S346" s="105">
        <f t="shared" si="171"/>
        <v>3</v>
      </c>
      <c r="T346" s="105">
        <f t="shared" si="171"/>
        <v>5</v>
      </c>
      <c r="U346" s="105">
        <f t="shared" si="171"/>
        <v>3</v>
      </c>
      <c r="V346" s="105">
        <f t="shared" si="171"/>
        <v>4</v>
      </c>
      <c r="W346" s="105">
        <f t="shared" si="171"/>
        <v>4</v>
      </c>
      <c r="X346" s="105">
        <f t="shared" si="171"/>
        <v>5</v>
      </c>
      <c r="Y346" s="106">
        <f t="shared" si="17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172">H$10</f>
        <v>8</v>
      </c>
      <c r="I347" s="108">
        <f t="shared" si="172"/>
        <v>12</v>
      </c>
      <c r="J347" s="108">
        <f t="shared" si="172"/>
        <v>14</v>
      </c>
      <c r="K347" s="108">
        <f t="shared" si="172"/>
        <v>2</v>
      </c>
      <c r="L347" s="108">
        <f t="shared" si="172"/>
        <v>10</v>
      </c>
      <c r="M347" s="108">
        <f t="shared" si="172"/>
        <v>18</v>
      </c>
      <c r="N347" s="108">
        <f t="shared" si="172"/>
        <v>16</v>
      </c>
      <c r="O347" s="109">
        <f t="shared" si="172"/>
        <v>6</v>
      </c>
      <c r="P347" s="110"/>
      <c r="Q347" s="111">
        <f t="shared" ref="Q347:Y347" si="173">Q$10</f>
        <v>1</v>
      </c>
      <c r="R347" s="112">
        <f t="shared" si="173"/>
        <v>9</v>
      </c>
      <c r="S347" s="112">
        <f t="shared" si="173"/>
        <v>11</v>
      </c>
      <c r="T347" s="112">
        <f t="shared" si="173"/>
        <v>5</v>
      </c>
      <c r="U347" s="112">
        <f t="shared" si="173"/>
        <v>17</v>
      </c>
      <c r="V347" s="112">
        <f t="shared" si="173"/>
        <v>15</v>
      </c>
      <c r="W347" s="112">
        <f t="shared" si="173"/>
        <v>3</v>
      </c>
      <c r="X347" s="112">
        <f t="shared" si="173"/>
        <v>13</v>
      </c>
      <c r="Y347" s="109">
        <f t="shared" si="17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 t="e">
        <f>IF($Q343&lt;=18,IF(G347&lt;=$Q343,1,0),IF($Q343&lt;=36,IF(G347&lt;=($Q343-18),2,1),IF($Q343&lt;=54,IF(G347&lt;=($Q343-36),3,2),IF($Q343&gt;54,IF(G347&lt;=($Q343-54),4,3)))))</f>
        <v>#N/A</v>
      </c>
      <c r="H348" s="115" t="e">
        <f t="shared" ref="H348:O348" si="174">IF($Q343&lt;=18,IF(H347&lt;=$Q343,1,0),IF($Q343&lt;=36,IF(H347&lt;=($Q343-18),2,1),IF($Q343&lt;=54,IF(H347&lt;=($Q343-36),3,2),IF($Q343&gt;54,IF(H347&lt;=($Q343-54),4,3)))))</f>
        <v>#N/A</v>
      </c>
      <c r="I348" s="115" t="e">
        <f t="shared" si="174"/>
        <v>#N/A</v>
      </c>
      <c r="J348" s="115" t="e">
        <f t="shared" si="174"/>
        <v>#N/A</v>
      </c>
      <c r="K348" s="115" t="e">
        <f t="shared" si="174"/>
        <v>#N/A</v>
      </c>
      <c r="L348" s="115" t="e">
        <f t="shared" si="174"/>
        <v>#N/A</v>
      </c>
      <c r="M348" s="115" t="e">
        <f t="shared" si="174"/>
        <v>#N/A</v>
      </c>
      <c r="N348" s="115" t="e">
        <f t="shared" si="174"/>
        <v>#N/A</v>
      </c>
      <c r="O348" s="116" t="e">
        <f t="shared" si="174"/>
        <v>#N/A</v>
      </c>
      <c r="P348" s="117" t="e">
        <f>SUM(G348:O348)</f>
        <v>#N/A</v>
      </c>
      <c r="Q348" s="116" t="e">
        <f t="shared" ref="Q348:Y348" si="175">IF($Q343&lt;=18,IF(Q347&lt;=$Q343,1,0),IF($Q343&lt;=36,IF(Q347&lt;=($Q343-18),2,1),IF($Q343&lt;=54,IF(Q347&lt;=($Q343-36),3,2),IF($Q343&gt;54,IF(Q347&lt;=($Q343-54),4,3)))))</f>
        <v>#N/A</v>
      </c>
      <c r="R348" s="116" t="e">
        <f t="shared" si="175"/>
        <v>#N/A</v>
      </c>
      <c r="S348" s="116" t="e">
        <f t="shared" si="175"/>
        <v>#N/A</v>
      </c>
      <c r="T348" s="116" t="e">
        <f t="shared" si="175"/>
        <v>#N/A</v>
      </c>
      <c r="U348" s="116" t="e">
        <f t="shared" si="175"/>
        <v>#N/A</v>
      </c>
      <c r="V348" s="116" t="e">
        <f t="shared" si="175"/>
        <v>#N/A</v>
      </c>
      <c r="W348" s="116" t="e">
        <f t="shared" si="175"/>
        <v>#N/A</v>
      </c>
      <c r="X348" s="116" t="e">
        <f t="shared" si="175"/>
        <v>#N/A</v>
      </c>
      <c r="Y348" s="116" t="e">
        <f t="shared" si="175"/>
        <v>#N/A</v>
      </c>
      <c r="Z348" s="118" t="e">
        <f>SUM(Q348:Y348)</f>
        <v>#N/A</v>
      </c>
      <c r="AA348" s="119" t="e">
        <f>P348+Z348</f>
        <v>#N/A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6">G22</f>
        <v>10</v>
      </c>
      <c r="H349" s="121">
        <f t="shared" si="176"/>
        <v>10</v>
      </c>
      <c r="I349" s="121">
        <f t="shared" si="176"/>
        <v>10</v>
      </c>
      <c r="J349" s="121">
        <f t="shared" si="176"/>
        <v>10</v>
      </c>
      <c r="K349" s="121">
        <f t="shared" si="176"/>
        <v>10</v>
      </c>
      <c r="L349" s="121">
        <f t="shared" si="176"/>
        <v>10</v>
      </c>
      <c r="M349" s="121">
        <f t="shared" si="176"/>
        <v>10</v>
      </c>
      <c r="N349" s="121">
        <f t="shared" si="176"/>
        <v>10</v>
      </c>
      <c r="O349" s="121">
        <f t="shared" si="176"/>
        <v>10</v>
      </c>
      <c r="P349" s="122">
        <f>SUM(G349:O349)</f>
        <v>90</v>
      </c>
      <c r="Q349" s="123">
        <f t="shared" ref="Q349:Y349" si="177">Q22</f>
        <v>10</v>
      </c>
      <c r="R349" s="121">
        <f t="shared" si="177"/>
        <v>10</v>
      </c>
      <c r="S349" s="121">
        <f t="shared" si="177"/>
        <v>10</v>
      </c>
      <c r="T349" s="121">
        <f t="shared" si="177"/>
        <v>10</v>
      </c>
      <c r="U349" s="121">
        <f t="shared" si="177"/>
        <v>10</v>
      </c>
      <c r="V349" s="121">
        <f t="shared" si="177"/>
        <v>10</v>
      </c>
      <c r="W349" s="121">
        <f t="shared" si="177"/>
        <v>10</v>
      </c>
      <c r="X349" s="121">
        <f t="shared" si="177"/>
        <v>10</v>
      </c>
      <c r="Y349" s="124">
        <f t="shared" si="177"/>
        <v>10</v>
      </c>
      <c r="Z349" s="122">
        <f>SUM(Q349:Y349)</f>
        <v>90</v>
      </c>
      <c r="AA349" s="125">
        <f>P349+Z349</f>
        <v>180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8">IF(H349-H346=-1,3+H348)+IF(H349-H346=0,2+H348)+IF(H349-H346=1,1+H348)+IF(H349-H346=2,H348)+IF(H349-H346=3,IF(H348-1&gt;0,H348-1,0))+IF(H349-H346=4,IF(H348-2&gt;0,H348-2,0))</f>
        <v>0</v>
      </c>
      <c r="I350" s="127">
        <f t="shared" si="178"/>
        <v>0</v>
      </c>
      <c r="J350" s="127">
        <f t="shared" si="178"/>
        <v>0</v>
      </c>
      <c r="K350" s="127">
        <f t="shared" si="178"/>
        <v>0</v>
      </c>
      <c r="L350" s="127">
        <f t="shared" si="178"/>
        <v>0</v>
      </c>
      <c r="M350" s="127">
        <f t="shared" si="178"/>
        <v>0</v>
      </c>
      <c r="N350" s="127">
        <f t="shared" si="178"/>
        <v>0</v>
      </c>
      <c r="O350" s="128">
        <f t="shared" si="178"/>
        <v>0</v>
      </c>
      <c r="P350" s="129">
        <f>SUM(G350:O350)</f>
        <v>0</v>
      </c>
      <c r="Q350" s="130">
        <f t="shared" ref="Q350:Y350" si="179">IF(Q349-Q346=-1,3+Q348)+IF(Q349-Q346=0,2+Q348)+IF(Q349-Q346=1,1+Q348)+IF(Q349-Q346=2,Q348)+IF(Q349-Q346=3,IF(Q348-1&gt;0,Q348-1,0))+IF(Q349-Q346=4,IF(Q348-2&gt;0,Q348-2,0))</f>
        <v>0</v>
      </c>
      <c r="R350" s="131">
        <f t="shared" si="179"/>
        <v>0</v>
      </c>
      <c r="S350" s="131">
        <f t="shared" si="179"/>
        <v>0</v>
      </c>
      <c r="T350" s="131">
        <f t="shared" si="179"/>
        <v>0</v>
      </c>
      <c r="U350" s="131">
        <f t="shared" si="179"/>
        <v>0</v>
      </c>
      <c r="V350" s="131">
        <f t="shared" si="179"/>
        <v>0</v>
      </c>
      <c r="W350" s="131">
        <f t="shared" si="179"/>
        <v>0</v>
      </c>
      <c r="X350" s="131">
        <f t="shared" si="179"/>
        <v>0</v>
      </c>
      <c r="Y350" s="128">
        <f t="shared" si="179"/>
        <v>0</v>
      </c>
      <c r="Z350" s="129">
        <f>SUM(Q350:Y350)</f>
        <v>0</v>
      </c>
      <c r="AA350" s="132">
        <f>P350+Z350</f>
        <v>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0">IF(G349-G346=-2,4)+IF(G349-G346=-1,3)+IF(G349-G346=0,2)+IF(G349-G346=1,1)+IF(G349-G346&gt;2,0)</f>
        <v>0</v>
      </c>
      <c r="H351" s="134">
        <f t="shared" si="180"/>
        <v>0</v>
      </c>
      <c r="I351" s="134">
        <f t="shared" si="180"/>
        <v>0</v>
      </c>
      <c r="J351" s="134">
        <f t="shared" si="180"/>
        <v>0</v>
      </c>
      <c r="K351" s="134">
        <f t="shared" si="180"/>
        <v>0</v>
      </c>
      <c r="L351" s="134">
        <f t="shared" si="180"/>
        <v>0</v>
      </c>
      <c r="M351" s="134">
        <f t="shared" si="180"/>
        <v>0</v>
      </c>
      <c r="N351" s="134">
        <f t="shared" si="180"/>
        <v>0</v>
      </c>
      <c r="O351" s="135">
        <f t="shared" si="180"/>
        <v>0</v>
      </c>
      <c r="P351" s="136">
        <f>SUM(G351:O351)</f>
        <v>0</v>
      </c>
      <c r="Q351" s="135">
        <f t="shared" ref="Q351:Y351" si="181">IF(Q349-Q346=-2,4)+IF(Q349-Q346=-1,3)+IF(Q349-Q346=0,2)+IF(Q349-Q346=1,1)+IF(Q349-Q346&gt;2,0)</f>
        <v>0</v>
      </c>
      <c r="R351" s="135">
        <f t="shared" si="181"/>
        <v>0</v>
      </c>
      <c r="S351" s="135">
        <f t="shared" si="181"/>
        <v>0</v>
      </c>
      <c r="T351" s="135">
        <f t="shared" si="181"/>
        <v>0</v>
      </c>
      <c r="U351" s="135">
        <f t="shared" si="181"/>
        <v>0</v>
      </c>
      <c r="V351" s="135">
        <f t="shared" si="181"/>
        <v>0</v>
      </c>
      <c r="W351" s="135">
        <f t="shared" si="181"/>
        <v>0</v>
      </c>
      <c r="X351" s="135">
        <f t="shared" si="181"/>
        <v>0</v>
      </c>
      <c r="Y351" s="135">
        <f t="shared" si="181"/>
        <v>0</v>
      </c>
      <c r="Z351" s="136">
        <f>SUM(Q351:Y351)</f>
        <v>0</v>
      </c>
      <c r="AA351" s="137">
        <f>P351+Z351</f>
        <v>0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6</v>
      </c>
      <c r="H352" s="24">
        <f t="shared" ref="H352:O352" si="182">H349-H346</f>
        <v>6</v>
      </c>
      <c r="I352" s="24">
        <f t="shared" si="182"/>
        <v>5</v>
      </c>
      <c r="J352" s="24">
        <f t="shared" si="182"/>
        <v>6</v>
      </c>
      <c r="K352" s="24">
        <f t="shared" si="182"/>
        <v>7</v>
      </c>
      <c r="L352" s="24">
        <f t="shared" si="182"/>
        <v>5</v>
      </c>
      <c r="M352" s="24">
        <f t="shared" si="182"/>
        <v>7</v>
      </c>
      <c r="N352" s="24">
        <f t="shared" si="182"/>
        <v>5</v>
      </c>
      <c r="O352" s="15">
        <f t="shared" si="182"/>
        <v>7</v>
      </c>
      <c r="P352" s="15"/>
      <c r="Q352" s="15">
        <f t="shared" ref="Q352:Y352" si="183">Q349-Q346</f>
        <v>6</v>
      </c>
      <c r="R352" s="15">
        <f t="shared" si="183"/>
        <v>6</v>
      </c>
      <c r="S352" s="15">
        <f t="shared" si="183"/>
        <v>7</v>
      </c>
      <c r="T352" s="15">
        <f t="shared" si="183"/>
        <v>5</v>
      </c>
      <c r="U352" s="15">
        <f t="shared" si="183"/>
        <v>7</v>
      </c>
      <c r="V352" s="15">
        <f t="shared" si="183"/>
        <v>6</v>
      </c>
      <c r="W352" s="15">
        <f t="shared" si="183"/>
        <v>6</v>
      </c>
      <c r="X352" s="15">
        <f t="shared" si="183"/>
        <v>5</v>
      </c>
      <c r="Y352" s="15">
        <f t="shared" si="183"/>
        <v>6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0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0</v>
      </c>
      <c r="P356" s="241" t="s">
        <v>89</v>
      </c>
      <c r="Q356" s="241"/>
      <c r="R356" s="241"/>
      <c r="S356" s="241"/>
      <c r="T356" s="241"/>
      <c r="U356" s="144">
        <f>COUNTIF(G352:Y352,"&gt;=3")</f>
        <v>18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0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0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18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>
        <f>C23</f>
        <v>0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e">
        <f>INDEX($C$11:$AC$40,MATCH(G365,$C$11:$C$40,0),27)</f>
        <v>#N/A</v>
      </c>
      <c r="Z365" s="75" t="s">
        <v>16</v>
      </c>
      <c r="AA365" s="96">
        <f>$D$3</f>
        <v>37684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20</v>
      </c>
      <c r="H366" s="245"/>
      <c r="I366" s="245"/>
      <c r="J366" s="245"/>
      <c r="K366" s="1"/>
      <c r="L366" s="245" t="e">
        <f>IF(X365="H",IF($X366="Blancs",$G$3,IF($X366="Jaunes",$G$4,IF($X366="Bleus",$G$5,$G$6))),IF($X366="Blancs",$I$3,IF($X366="Jaunes",$I$4,IF($X366="Bleus",$I$5,$I$6))))</f>
        <v>#N/A</v>
      </c>
      <c r="M366" s="245"/>
      <c r="N366" s="245"/>
      <c r="O366" s="245" t="e">
        <f>IF(X365="H",IF($X366="Blancs",$H$3,IF($X366="Jaunes",$H$4,IF($X366="Bleus",$H$5,$H$6))),IF($X366="Blancs",$J$3,IF($X366="Jaunes",$J$4,IF($X366="Bleus",$J$5,$J$6))))</f>
        <v>#N/A</v>
      </c>
      <c r="P366" s="245"/>
      <c r="Q366" s="246" t="e">
        <f>ROUND((G366*(L366/113)+(O366-AA369)),0)</f>
        <v>#N/A</v>
      </c>
      <c r="R366" s="246"/>
      <c r="S366" s="246"/>
      <c r="T366" s="246"/>
      <c r="U366" s="1"/>
      <c r="V366" s="266" t="s">
        <v>108</v>
      </c>
      <c r="W366" s="267"/>
      <c r="X366" s="187" t="e">
        <f>INDEX($C$11:$AC$40,MATCH(G365,$C$11:$C$40,0),26)</f>
        <v>#N/A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4">H$9</f>
        <v>4</v>
      </c>
      <c r="I369" s="103">
        <f t="shared" si="184"/>
        <v>5</v>
      </c>
      <c r="J369" s="103">
        <f t="shared" si="184"/>
        <v>4</v>
      </c>
      <c r="K369" s="103">
        <f t="shared" si="184"/>
        <v>3</v>
      </c>
      <c r="L369" s="103">
        <f t="shared" si="184"/>
        <v>5</v>
      </c>
      <c r="M369" s="103">
        <f t="shared" si="184"/>
        <v>3</v>
      </c>
      <c r="N369" s="103">
        <f t="shared" si="184"/>
        <v>5</v>
      </c>
      <c r="O369" s="103">
        <f t="shared" si="184"/>
        <v>3</v>
      </c>
      <c r="P369" s="104">
        <f>SUM(G369:O369)</f>
        <v>36</v>
      </c>
      <c r="Q369" s="103">
        <f t="shared" ref="Q369:Y369" si="185">Q$9</f>
        <v>4</v>
      </c>
      <c r="R369" s="105">
        <f t="shared" si="185"/>
        <v>4</v>
      </c>
      <c r="S369" s="105">
        <f t="shared" si="185"/>
        <v>3</v>
      </c>
      <c r="T369" s="105">
        <f t="shared" si="185"/>
        <v>5</v>
      </c>
      <c r="U369" s="105">
        <f t="shared" si="185"/>
        <v>3</v>
      </c>
      <c r="V369" s="105">
        <f t="shared" si="185"/>
        <v>4</v>
      </c>
      <c r="W369" s="105">
        <f t="shared" si="185"/>
        <v>4</v>
      </c>
      <c r="X369" s="105">
        <f t="shared" si="185"/>
        <v>5</v>
      </c>
      <c r="Y369" s="106">
        <f t="shared" si="185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186">H$10</f>
        <v>8</v>
      </c>
      <c r="I370" s="108">
        <f t="shared" si="186"/>
        <v>12</v>
      </c>
      <c r="J370" s="108">
        <f t="shared" si="186"/>
        <v>14</v>
      </c>
      <c r="K370" s="108">
        <f t="shared" si="186"/>
        <v>2</v>
      </c>
      <c r="L370" s="108">
        <f t="shared" si="186"/>
        <v>10</v>
      </c>
      <c r="M370" s="108">
        <f t="shared" si="186"/>
        <v>18</v>
      </c>
      <c r="N370" s="108">
        <f t="shared" si="186"/>
        <v>16</v>
      </c>
      <c r="O370" s="109">
        <f t="shared" si="186"/>
        <v>6</v>
      </c>
      <c r="P370" s="110"/>
      <c r="Q370" s="111">
        <f t="shared" ref="Q370:Y370" si="187">Q$10</f>
        <v>1</v>
      </c>
      <c r="R370" s="112">
        <f t="shared" si="187"/>
        <v>9</v>
      </c>
      <c r="S370" s="112">
        <f t="shared" si="187"/>
        <v>11</v>
      </c>
      <c r="T370" s="112">
        <f t="shared" si="187"/>
        <v>5</v>
      </c>
      <c r="U370" s="112">
        <f t="shared" si="187"/>
        <v>17</v>
      </c>
      <c r="V370" s="112">
        <f t="shared" si="187"/>
        <v>15</v>
      </c>
      <c r="W370" s="112">
        <f t="shared" si="187"/>
        <v>3</v>
      </c>
      <c r="X370" s="112">
        <f t="shared" si="187"/>
        <v>13</v>
      </c>
      <c r="Y370" s="109">
        <f t="shared" si="187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 t="e">
        <f>IF($Q366&lt;=18,IF(G370&lt;=$Q366,1,0),IF($Q366&lt;=36,IF(G370&lt;=($Q366-18),2,1),IF($Q366&lt;=54,IF(G370&lt;=($Q366-36),3,2),IF($Q366&gt;54,IF(G370&lt;=($Q366-54),4,3)))))</f>
        <v>#N/A</v>
      </c>
      <c r="H371" s="115" t="e">
        <f t="shared" ref="H371:O371" si="188">IF($Q366&lt;=18,IF(H370&lt;=$Q366,1,0),IF($Q366&lt;=36,IF(H370&lt;=($Q366-18),2,1),IF($Q366&lt;=54,IF(H370&lt;=($Q366-36),3,2),IF($Q366&gt;54,IF(H370&lt;=($Q366-54),4,3)))))</f>
        <v>#N/A</v>
      </c>
      <c r="I371" s="115" t="e">
        <f t="shared" si="188"/>
        <v>#N/A</v>
      </c>
      <c r="J371" s="115" t="e">
        <f t="shared" si="188"/>
        <v>#N/A</v>
      </c>
      <c r="K371" s="115" t="e">
        <f t="shared" si="188"/>
        <v>#N/A</v>
      </c>
      <c r="L371" s="115" t="e">
        <f t="shared" si="188"/>
        <v>#N/A</v>
      </c>
      <c r="M371" s="115" t="e">
        <f t="shared" si="188"/>
        <v>#N/A</v>
      </c>
      <c r="N371" s="115" t="e">
        <f t="shared" si="188"/>
        <v>#N/A</v>
      </c>
      <c r="O371" s="116" t="e">
        <f t="shared" si="188"/>
        <v>#N/A</v>
      </c>
      <c r="P371" s="117" t="e">
        <f>SUM(G371:O371)</f>
        <v>#N/A</v>
      </c>
      <c r="Q371" s="116" t="e">
        <f t="shared" ref="Q371:Y371" si="189">IF($Q366&lt;=18,IF(Q370&lt;=$Q366,1,0),IF($Q366&lt;=36,IF(Q370&lt;=($Q366-18),2,1),IF($Q366&lt;=54,IF(Q370&lt;=($Q366-36),3,2),IF($Q366&gt;54,IF(Q370&lt;=($Q366-54),4,3)))))</f>
        <v>#N/A</v>
      </c>
      <c r="R371" s="116" t="e">
        <f t="shared" si="189"/>
        <v>#N/A</v>
      </c>
      <c r="S371" s="116" t="e">
        <f t="shared" si="189"/>
        <v>#N/A</v>
      </c>
      <c r="T371" s="116" t="e">
        <f t="shared" si="189"/>
        <v>#N/A</v>
      </c>
      <c r="U371" s="116" t="e">
        <f t="shared" si="189"/>
        <v>#N/A</v>
      </c>
      <c r="V371" s="116" t="e">
        <f t="shared" si="189"/>
        <v>#N/A</v>
      </c>
      <c r="W371" s="116" t="e">
        <f t="shared" si="189"/>
        <v>#N/A</v>
      </c>
      <c r="X371" s="116" t="e">
        <f t="shared" si="189"/>
        <v>#N/A</v>
      </c>
      <c r="Y371" s="116" t="e">
        <f t="shared" si="189"/>
        <v>#N/A</v>
      </c>
      <c r="Z371" s="118" t="e">
        <f>SUM(Q371:Y371)</f>
        <v>#N/A</v>
      </c>
      <c r="AA371" s="119" t="e">
        <f>P371+Z371</f>
        <v>#N/A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0">G23</f>
        <v>10</v>
      </c>
      <c r="H372" s="121">
        <f t="shared" si="190"/>
        <v>10</v>
      </c>
      <c r="I372" s="121">
        <f t="shared" si="190"/>
        <v>10</v>
      </c>
      <c r="J372" s="121">
        <f t="shared" si="190"/>
        <v>10</v>
      </c>
      <c r="K372" s="121">
        <f t="shared" si="190"/>
        <v>10</v>
      </c>
      <c r="L372" s="121">
        <f t="shared" si="190"/>
        <v>10</v>
      </c>
      <c r="M372" s="121">
        <f t="shared" si="190"/>
        <v>10</v>
      </c>
      <c r="N372" s="121">
        <f t="shared" si="190"/>
        <v>10</v>
      </c>
      <c r="O372" s="121">
        <f t="shared" si="190"/>
        <v>10</v>
      </c>
      <c r="P372" s="122">
        <f>SUM(G372:O372)</f>
        <v>90</v>
      </c>
      <c r="Q372" s="123">
        <f t="shared" ref="Q372:Y372" si="191">Q23</f>
        <v>10</v>
      </c>
      <c r="R372" s="121">
        <f t="shared" si="191"/>
        <v>10</v>
      </c>
      <c r="S372" s="121">
        <f t="shared" si="191"/>
        <v>10</v>
      </c>
      <c r="T372" s="121">
        <f t="shared" si="191"/>
        <v>10</v>
      </c>
      <c r="U372" s="121">
        <f t="shared" si="191"/>
        <v>10</v>
      </c>
      <c r="V372" s="121">
        <f t="shared" si="191"/>
        <v>10</v>
      </c>
      <c r="W372" s="121">
        <f t="shared" si="191"/>
        <v>10</v>
      </c>
      <c r="X372" s="121">
        <f t="shared" si="191"/>
        <v>10</v>
      </c>
      <c r="Y372" s="124">
        <f t="shared" si="191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2">IF(H372-H369=-1,3+H371)+IF(H372-H369=0,2+H371)+IF(H372-H369=1,1+H371)+IF(H372-H369=2,H371)+IF(H372-H369=3,IF(H371-1&gt;0,H371-1,0))+IF(H372-H369=4,IF(H371-2&gt;0,H371-2,0))</f>
        <v>0</v>
      </c>
      <c r="I373" s="127">
        <f t="shared" si="192"/>
        <v>0</v>
      </c>
      <c r="J373" s="127">
        <f t="shared" si="192"/>
        <v>0</v>
      </c>
      <c r="K373" s="127">
        <f t="shared" si="192"/>
        <v>0</v>
      </c>
      <c r="L373" s="127">
        <f t="shared" si="192"/>
        <v>0</v>
      </c>
      <c r="M373" s="127">
        <f t="shared" si="192"/>
        <v>0</v>
      </c>
      <c r="N373" s="127">
        <f t="shared" si="192"/>
        <v>0</v>
      </c>
      <c r="O373" s="128">
        <f t="shared" si="192"/>
        <v>0</v>
      </c>
      <c r="P373" s="129">
        <f>SUM(G373:O373)</f>
        <v>0</v>
      </c>
      <c r="Q373" s="130">
        <f t="shared" ref="Q373:Y373" si="193">IF(Q372-Q369=-1,3+Q371)+IF(Q372-Q369=0,2+Q371)+IF(Q372-Q369=1,1+Q371)+IF(Q372-Q369=2,Q371)+IF(Q372-Q369=3,IF(Q371-1&gt;0,Q371-1,0))+IF(Q372-Q369=4,IF(Q371-2&gt;0,Q371-2,0))</f>
        <v>0</v>
      </c>
      <c r="R373" s="131">
        <f t="shared" si="193"/>
        <v>0</v>
      </c>
      <c r="S373" s="131">
        <f t="shared" si="193"/>
        <v>0</v>
      </c>
      <c r="T373" s="131">
        <f t="shared" si="193"/>
        <v>0</v>
      </c>
      <c r="U373" s="131">
        <f t="shared" si="193"/>
        <v>0</v>
      </c>
      <c r="V373" s="131">
        <f t="shared" si="193"/>
        <v>0</v>
      </c>
      <c r="W373" s="131">
        <f t="shared" si="193"/>
        <v>0</v>
      </c>
      <c r="X373" s="131">
        <f t="shared" si="193"/>
        <v>0</v>
      </c>
      <c r="Y373" s="128">
        <f t="shared" si="193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4">IF(G372-G369=-2,4)+IF(G372-G369=-1,3)+IF(G372-G369=0,2)+IF(G372-G369=1,1)+IF(G372-G369&gt;2,0)</f>
        <v>0</v>
      </c>
      <c r="H374" s="134">
        <f t="shared" si="194"/>
        <v>0</v>
      </c>
      <c r="I374" s="134">
        <f t="shared" si="194"/>
        <v>0</v>
      </c>
      <c r="J374" s="134">
        <f t="shared" si="194"/>
        <v>0</v>
      </c>
      <c r="K374" s="134">
        <f t="shared" si="194"/>
        <v>0</v>
      </c>
      <c r="L374" s="134">
        <f t="shared" si="194"/>
        <v>0</v>
      </c>
      <c r="M374" s="134">
        <f t="shared" si="194"/>
        <v>0</v>
      </c>
      <c r="N374" s="134">
        <f t="shared" si="194"/>
        <v>0</v>
      </c>
      <c r="O374" s="135">
        <f t="shared" si="194"/>
        <v>0</v>
      </c>
      <c r="P374" s="136">
        <f>SUM(G374:O374)</f>
        <v>0</v>
      </c>
      <c r="Q374" s="135">
        <f t="shared" ref="Q374:Y374" si="195">IF(Q372-Q369=-2,4)+IF(Q372-Q369=-1,3)+IF(Q372-Q369=0,2)+IF(Q372-Q369=1,1)+IF(Q372-Q369&gt;2,0)</f>
        <v>0</v>
      </c>
      <c r="R374" s="135">
        <f t="shared" si="195"/>
        <v>0</v>
      </c>
      <c r="S374" s="135">
        <f t="shared" si="195"/>
        <v>0</v>
      </c>
      <c r="T374" s="135">
        <f t="shared" si="195"/>
        <v>0</v>
      </c>
      <c r="U374" s="135">
        <f t="shared" si="195"/>
        <v>0</v>
      </c>
      <c r="V374" s="135">
        <f t="shared" si="195"/>
        <v>0</v>
      </c>
      <c r="W374" s="135">
        <f t="shared" si="195"/>
        <v>0</v>
      </c>
      <c r="X374" s="135">
        <f t="shared" si="195"/>
        <v>0</v>
      </c>
      <c r="Y374" s="135">
        <f t="shared" si="195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6">H372-H369</f>
        <v>6</v>
      </c>
      <c r="I375" s="24">
        <f t="shared" si="196"/>
        <v>5</v>
      </c>
      <c r="J375" s="24">
        <f t="shared" si="196"/>
        <v>6</v>
      </c>
      <c r="K375" s="24">
        <f t="shared" si="196"/>
        <v>7</v>
      </c>
      <c r="L375" s="24">
        <f t="shared" si="196"/>
        <v>5</v>
      </c>
      <c r="M375" s="24">
        <f t="shared" si="196"/>
        <v>7</v>
      </c>
      <c r="N375" s="24">
        <f t="shared" si="196"/>
        <v>5</v>
      </c>
      <c r="O375" s="15">
        <f t="shared" si="196"/>
        <v>7</v>
      </c>
      <c r="P375" s="15"/>
      <c r="Q375" s="15">
        <f t="shared" ref="Q375:Y375" si="197">Q372-Q369</f>
        <v>6</v>
      </c>
      <c r="R375" s="15">
        <f t="shared" si="197"/>
        <v>6</v>
      </c>
      <c r="S375" s="15">
        <f t="shared" si="197"/>
        <v>7</v>
      </c>
      <c r="T375" s="15">
        <f t="shared" si="197"/>
        <v>5</v>
      </c>
      <c r="U375" s="15">
        <f t="shared" si="197"/>
        <v>7</v>
      </c>
      <c r="V375" s="15">
        <f t="shared" si="197"/>
        <v>6</v>
      </c>
      <c r="W375" s="15">
        <f t="shared" si="197"/>
        <v>6</v>
      </c>
      <c r="X375" s="15">
        <f t="shared" si="197"/>
        <v>5</v>
      </c>
      <c r="Y375" s="15">
        <f t="shared" si="197"/>
        <v>6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37684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8">H$9</f>
        <v>4</v>
      </c>
      <c r="I392" s="103">
        <f t="shared" si="198"/>
        <v>5</v>
      </c>
      <c r="J392" s="103">
        <f t="shared" si="198"/>
        <v>4</v>
      </c>
      <c r="K392" s="103">
        <f t="shared" si="198"/>
        <v>3</v>
      </c>
      <c r="L392" s="103">
        <f t="shared" si="198"/>
        <v>5</v>
      </c>
      <c r="M392" s="103">
        <f t="shared" si="198"/>
        <v>3</v>
      </c>
      <c r="N392" s="103">
        <f t="shared" si="198"/>
        <v>5</v>
      </c>
      <c r="O392" s="103">
        <f t="shared" si="198"/>
        <v>3</v>
      </c>
      <c r="P392" s="104">
        <f>SUM(G392:O392)</f>
        <v>36</v>
      </c>
      <c r="Q392" s="103">
        <f t="shared" ref="Q392:Y392" si="199">Q$9</f>
        <v>4</v>
      </c>
      <c r="R392" s="105">
        <f t="shared" si="199"/>
        <v>4</v>
      </c>
      <c r="S392" s="105">
        <f t="shared" si="199"/>
        <v>3</v>
      </c>
      <c r="T392" s="105">
        <f t="shared" si="199"/>
        <v>5</v>
      </c>
      <c r="U392" s="105">
        <f t="shared" si="199"/>
        <v>3</v>
      </c>
      <c r="V392" s="105">
        <f t="shared" si="199"/>
        <v>4</v>
      </c>
      <c r="W392" s="105">
        <f t="shared" si="199"/>
        <v>4</v>
      </c>
      <c r="X392" s="105">
        <f t="shared" si="199"/>
        <v>5</v>
      </c>
      <c r="Y392" s="106">
        <f t="shared" si="19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200">H$10</f>
        <v>8</v>
      </c>
      <c r="I393" s="108">
        <f t="shared" si="200"/>
        <v>12</v>
      </c>
      <c r="J393" s="108">
        <f t="shared" si="200"/>
        <v>14</v>
      </c>
      <c r="K393" s="108">
        <f t="shared" si="200"/>
        <v>2</v>
      </c>
      <c r="L393" s="108">
        <f t="shared" si="200"/>
        <v>10</v>
      </c>
      <c r="M393" s="108">
        <f t="shared" si="200"/>
        <v>18</v>
      </c>
      <c r="N393" s="108">
        <f t="shared" si="200"/>
        <v>16</v>
      </c>
      <c r="O393" s="109">
        <f t="shared" si="200"/>
        <v>6</v>
      </c>
      <c r="P393" s="110"/>
      <c r="Q393" s="111">
        <f t="shared" ref="Q393:Y393" si="201">Q$10</f>
        <v>1</v>
      </c>
      <c r="R393" s="112">
        <f t="shared" si="201"/>
        <v>9</v>
      </c>
      <c r="S393" s="112">
        <f t="shared" si="201"/>
        <v>11</v>
      </c>
      <c r="T393" s="112">
        <f t="shared" si="201"/>
        <v>5</v>
      </c>
      <c r="U393" s="112">
        <f t="shared" si="201"/>
        <v>17</v>
      </c>
      <c r="V393" s="112">
        <f t="shared" si="201"/>
        <v>15</v>
      </c>
      <c r="W393" s="112">
        <f t="shared" si="201"/>
        <v>3</v>
      </c>
      <c r="X393" s="112">
        <f t="shared" si="201"/>
        <v>13</v>
      </c>
      <c r="Y393" s="109">
        <f t="shared" si="20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2">IF($Q389&lt;=18,IF(H393&lt;=$Q389,1,0),IF($Q389&lt;=36,IF(H393&lt;=($Q389-18),2,1),IF($Q389&lt;=54,IF(H393&lt;=($Q389-36),3,2),IF($Q389&gt;54,IF(H393&lt;=($Q389-54),4,3)))))</f>
        <v>#N/A</v>
      </c>
      <c r="I394" s="115" t="e">
        <f t="shared" si="202"/>
        <v>#N/A</v>
      </c>
      <c r="J394" s="115" t="e">
        <f t="shared" si="202"/>
        <v>#N/A</v>
      </c>
      <c r="K394" s="115" t="e">
        <f t="shared" si="202"/>
        <v>#N/A</v>
      </c>
      <c r="L394" s="115" t="e">
        <f t="shared" si="202"/>
        <v>#N/A</v>
      </c>
      <c r="M394" s="115" t="e">
        <f t="shared" si="202"/>
        <v>#N/A</v>
      </c>
      <c r="N394" s="115" t="e">
        <f t="shared" si="202"/>
        <v>#N/A</v>
      </c>
      <c r="O394" s="116" t="e">
        <f t="shared" si="202"/>
        <v>#N/A</v>
      </c>
      <c r="P394" s="117" t="e">
        <f>SUM(G394:O394)</f>
        <v>#N/A</v>
      </c>
      <c r="Q394" s="116" t="e">
        <f t="shared" ref="Q394:Y394" si="203">IF($Q389&lt;=18,IF(Q393&lt;=$Q389,1,0),IF($Q389&lt;=36,IF(Q393&lt;=($Q389-18),2,1),IF($Q389&lt;=54,IF(Q393&lt;=($Q389-36),3,2),IF($Q389&gt;54,IF(Q393&lt;=($Q389-54),4,3)))))</f>
        <v>#N/A</v>
      </c>
      <c r="R394" s="116" t="e">
        <f t="shared" si="203"/>
        <v>#N/A</v>
      </c>
      <c r="S394" s="116" t="e">
        <f t="shared" si="203"/>
        <v>#N/A</v>
      </c>
      <c r="T394" s="116" t="e">
        <f t="shared" si="203"/>
        <v>#N/A</v>
      </c>
      <c r="U394" s="116" t="e">
        <f t="shared" si="203"/>
        <v>#N/A</v>
      </c>
      <c r="V394" s="116" t="e">
        <f t="shared" si="203"/>
        <v>#N/A</v>
      </c>
      <c r="W394" s="116" t="e">
        <f t="shared" si="203"/>
        <v>#N/A</v>
      </c>
      <c r="X394" s="116" t="e">
        <f t="shared" si="203"/>
        <v>#N/A</v>
      </c>
      <c r="Y394" s="116" t="e">
        <f t="shared" si="203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4">G24</f>
        <v>10</v>
      </c>
      <c r="H395" s="121">
        <f t="shared" si="204"/>
        <v>10</v>
      </c>
      <c r="I395" s="121">
        <f t="shared" si="204"/>
        <v>10</v>
      </c>
      <c r="J395" s="121">
        <f t="shared" si="204"/>
        <v>10</v>
      </c>
      <c r="K395" s="121">
        <f t="shared" si="204"/>
        <v>10</v>
      </c>
      <c r="L395" s="121">
        <f t="shared" si="204"/>
        <v>10</v>
      </c>
      <c r="M395" s="121">
        <f t="shared" si="204"/>
        <v>10</v>
      </c>
      <c r="N395" s="121">
        <f t="shared" si="204"/>
        <v>10</v>
      </c>
      <c r="O395" s="121">
        <f t="shared" si="204"/>
        <v>10</v>
      </c>
      <c r="P395" s="122">
        <f>SUM(G395:O395)</f>
        <v>90</v>
      </c>
      <c r="Q395" s="123">
        <f t="shared" ref="Q395:Y395" si="205">Q24</f>
        <v>10</v>
      </c>
      <c r="R395" s="121">
        <f t="shared" si="205"/>
        <v>10</v>
      </c>
      <c r="S395" s="121">
        <f t="shared" si="205"/>
        <v>10</v>
      </c>
      <c r="T395" s="121">
        <f t="shared" si="205"/>
        <v>10</v>
      </c>
      <c r="U395" s="121">
        <f t="shared" si="205"/>
        <v>10</v>
      </c>
      <c r="V395" s="121">
        <f t="shared" si="205"/>
        <v>10</v>
      </c>
      <c r="W395" s="121">
        <f t="shared" si="205"/>
        <v>10</v>
      </c>
      <c r="X395" s="121">
        <f t="shared" si="205"/>
        <v>10</v>
      </c>
      <c r="Y395" s="124">
        <f t="shared" si="205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6">IF(H395-H392=-1,3+H394)+IF(H395-H392=0,2+H394)+IF(H395-H392=1,1+H394)+IF(H395-H392=2,H394)+IF(H395-H392=3,IF(H394-1&gt;0,H394-1,0))+IF(H395-H392=4,IF(H394-2&gt;0,H394-2,0))</f>
        <v>0</v>
      </c>
      <c r="I396" s="127">
        <f t="shared" si="206"/>
        <v>0</v>
      </c>
      <c r="J396" s="127">
        <f t="shared" si="206"/>
        <v>0</v>
      </c>
      <c r="K396" s="127">
        <f t="shared" si="206"/>
        <v>0</v>
      </c>
      <c r="L396" s="127">
        <f t="shared" si="206"/>
        <v>0</v>
      </c>
      <c r="M396" s="127">
        <f t="shared" si="206"/>
        <v>0</v>
      </c>
      <c r="N396" s="127">
        <f t="shared" si="206"/>
        <v>0</v>
      </c>
      <c r="O396" s="128">
        <f t="shared" si="206"/>
        <v>0</v>
      </c>
      <c r="P396" s="129">
        <f>SUM(G396:O396)</f>
        <v>0</v>
      </c>
      <c r="Q396" s="130">
        <f t="shared" ref="Q396:Y396" si="207">IF(Q395-Q392=-1,3+Q394)+IF(Q395-Q392=0,2+Q394)+IF(Q395-Q392=1,1+Q394)+IF(Q395-Q392=2,Q394)+IF(Q395-Q392=3,IF(Q394-1&gt;0,Q394-1,0))+IF(Q395-Q392=4,IF(Q394-2&gt;0,Q394-2,0))</f>
        <v>0</v>
      </c>
      <c r="R396" s="131">
        <f t="shared" si="207"/>
        <v>0</v>
      </c>
      <c r="S396" s="131">
        <f t="shared" si="207"/>
        <v>0</v>
      </c>
      <c r="T396" s="131">
        <f t="shared" si="207"/>
        <v>0</v>
      </c>
      <c r="U396" s="131">
        <f t="shared" si="207"/>
        <v>0</v>
      </c>
      <c r="V396" s="131">
        <f t="shared" si="207"/>
        <v>0</v>
      </c>
      <c r="W396" s="131">
        <f t="shared" si="207"/>
        <v>0</v>
      </c>
      <c r="X396" s="131">
        <f t="shared" si="207"/>
        <v>0</v>
      </c>
      <c r="Y396" s="128">
        <f t="shared" si="207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8">IF(G395-G392=-2,4)+IF(G395-G392=-1,3)+IF(G395-G392=0,2)+IF(G395-G392=1,1)+IF(G395-G392&gt;2,0)</f>
        <v>0</v>
      </c>
      <c r="H397" s="134">
        <f t="shared" si="208"/>
        <v>0</v>
      </c>
      <c r="I397" s="134">
        <f t="shared" si="208"/>
        <v>0</v>
      </c>
      <c r="J397" s="134">
        <f t="shared" si="208"/>
        <v>0</v>
      </c>
      <c r="K397" s="134">
        <f t="shared" si="208"/>
        <v>0</v>
      </c>
      <c r="L397" s="134">
        <f t="shared" si="208"/>
        <v>0</v>
      </c>
      <c r="M397" s="134">
        <f t="shared" si="208"/>
        <v>0</v>
      </c>
      <c r="N397" s="134">
        <f t="shared" si="208"/>
        <v>0</v>
      </c>
      <c r="O397" s="135">
        <f t="shared" si="208"/>
        <v>0</v>
      </c>
      <c r="P397" s="136">
        <f>SUM(G397:O397)</f>
        <v>0</v>
      </c>
      <c r="Q397" s="135">
        <f t="shared" ref="Q397:Y397" si="209">IF(Q395-Q392=-2,4)+IF(Q395-Q392=-1,3)+IF(Q395-Q392=0,2)+IF(Q395-Q392=1,1)+IF(Q395-Q392&gt;2,0)</f>
        <v>0</v>
      </c>
      <c r="R397" s="135">
        <f t="shared" si="209"/>
        <v>0</v>
      </c>
      <c r="S397" s="135">
        <f t="shared" si="209"/>
        <v>0</v>
      </c>
      <c r="T397" s="135">
        <f t="shared" si="209"/>
        <v>0</v>
      </c>
      <c r="U397" s="135">
        <f t="shared" si="209"/>
        <v>0</v>
      </c>
      <c r="V397" s="135">
        <f t="shared" si="209"/>
        <v>0</v>
      </c>
      <c r="W397" s="135">
        <f t="shared" si="209"/>
        <v>0</v>
      </c>
      <c r="X397" s="135">
        <f t="shared" si="209"/>
        <v>0</v>
      </c>
      <c r="Y397" s="135">
        <f t="shared" si="209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0">H395-H392</f>
        <v>6</v>
      </c>
      <c r="I398" s="24">
        <f t="shared" si="210"/>
        <v>5</v>
      </c>
      <c r="J398" s="24">
        <f t="shared" si="210"/>
        <v>6</v>
      </c>
      <c r="K398" s="24">
        <f t="shared" si="210"/>
        <v>7</v>
      </c>
      <c r="L398" s="24">
        <f t="shared" si="210"/>
        <v>5</v>
      </c>
      <c r="M398" s="24">
        <f t="shared" si="210"/>
        <v>7</v>
      </c>
      <c r="N398" s="24">
        <f t="shared" si="210"/>
        <v>5</v>
      </c>
      <c r="O398" s="15">
        <f t="shared" si="210"/>
        <v>7</v>
      </c>
      <c r="P398" s="15"/>
      <c r="Q398" s="15">
        <f t="shared" ref="Q398:Y398" si="211">Q395-Q392</f>
        <v>6</v>
      </c>
      <c r="R398" s="15">
        <f t="shared" si="211"/>
        <v>6</v>
      </c>
      <c r="S398" s="15">
        <f t="shared" si="211"/>
        <v>7</v>
      </c>
      <c r="T398" s="15">
        <f t="shared" si="211"/>
        <v>5</v>
      </c>
      <c r="U398" s="15">
        <f t="shared" si="211"/>
        <v>7</v>
      </c>
      <c r="V398" s="15">
        <f t="shared" si="211"/>
        <v>6</v>
      </c>
      <c r="W398" s="15">
        <f t="shared" si="211"/>
        <v>6</v>
      </c>
      <c r="X398" s="15">
        <f t="shared" si="211"/>
        <v>5</v>
      </c>
      <c r="Y398" s="15">
        <f t="shared" si="211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37684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2">H$9</f>
        <v>4</v>
      </c>
      <c r="I415" s="103">
        <f t="shared" si="212"/>
        <v>5</v>
      </c>
      <c r="J415" s="103">
        <f t="shared" si="212"/>
        <v>4</v>
      </c>
      <c r="K415" s="103">
        <f t="shared" si="212"/>
        <v>3</v>
      </c>
      <c r="L415" s="103">
        <f t="shared" si="212"/>
        <v>5</v>
      </c>
      <c r="M415" s="103">
        <f t="shared" si="212"/>
        <v>3</v>
      </c>
      <c r="N415" s="103">
        <f t="shared" si="212"/>
        <v>5</v>
      </c>
      <c r="O415" s="103">
        <f t="shared" si="212"/>
        <v>3</v>
      </c>
      <c r="P415" s="104">
        <f>SUM(G415:O415)</f>
        <v>36</v>
      </c>
      <c r="Q415" s="103">
        <f t="shared" ref="Q415:Y415" si="213">Q$9</f>
        <v>4</v>
      </c>
      <c r="R415" s="105">
        <f t="shared" si="213"/>
        <v>4</v>
      </c>
      <c r="S415" s="105">
        <f t="shared" si="213"/>
        <v>3</v>
      </c>
      <c r="T415" s="105">
        <f t="shared" si="213"/>
        <v>5</v>
      </c>
      <c r="U415" s="105">
        <f t="shared" si="213"/>
        <v>3</v>
      </c>
      <c r="V415" s="105">
        <f t="shared" si="213"/>
        <v>4</v>
      </c>
      <c r="W415" s="105">
        <f t="shared" si="213"/>
        <v>4</v>
      </c>
      <c r="X415" s="105">
        <f t="shared" si="213"/>
        <v>5</v>
      </c>
      <c r="Y415" s="106">
        <f t="shared" si="213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214">H$10</f>
        <v>8</v>
      </c>
      <c r="I416" s="108">
        <f t="shared" si="214"/>
        <v>12</v>
      </c>
      <c r="J416" s="108">
        <f t="shared" si="214"/>
        <v>14</v>
      </c>
      <c r="K416" s="108">
        <f t="shared" si="214"/>
        <v>2</v>
      </c>
      <c r="L416" s="108">
        <f t="shared" si="214"/>
        <v>10</v>
      </c>
      <c r="M416" s="108">
        <f t="shared" si="214"/>
        <v>18</v>
      </c>
      <c r="N416" s="108">
        <f t="shared" si="214"/>
        <v>16</v>
      </c>
      <c r="O416" s="109">
        <f t="shared" si="214"/>
        <v>6</v>
      </c>
      <c r="P416" s="110"/>
      <c r="Q416" s="111">
        <f t="shared" ref="Q416:Y416" si="215">Q$10</f>
        <v>1</v>
      </c>
      <c r="R416" s="112">
        <f t="shared" si="215"/>
        <v>9</v>
      </c>
      <c r="S416" s="112">
        <f t="shared" si="215"/>
        <v>11</v>
      </c>
      <c r="T416" s="112">
        <f t="shared" si="215"/>
        <v>5</v>
      </c>
      <c r="U416" s="112">
        <f t="shared" si="215"/>
        <v>17</v>
      </c>
      <c r="V416" s="112">
        <f t="shared" si="215"/>
        <v>15</v>
      </c>
      <c r="W416" s="112">
        <f t="shared" si="215"/>
        <v>3</v>
      </c>
      <c r="X416" s="112">
        <f t="shared" si="215"/>
        <v>13</v>
      </c>
      <c r="Y416" s="109">
        <f t="shared" si="215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6">IF($Q412&lt;=18,IF(H416&lt;=$Q412,1,0),IF($Q412&lt;=36,IF(H416&lt;=($Q412-18),2,1),IF($Q412&lt;=54,IF(H416&lt;=($Q412-36),3,2),IF($Q412&gt;54,IF(H416&lt;=($Q412-54),4,3)))))</f>
        <v>#N/A</v>
      </c>
      <c r="I417" s="115" t="e">
        <f t="shared" si="216"/>
        <v>#N/A</v>
      </c>
      <c r="J417" s="115" t="e">
        <f t="shared" si="216"/>
        <v>#N/A</v>
      </c>
      <c r="K417" s="115" t="e">
        <f t="shared" si="216"/>
        <v>#N/A</v>
      </c>
      <c r="L417" s="115" t="e">
        <f t="shared" si="216"/>
        <v>#N/A</v>
      </c>
      <c r="M417" s="115" t="e">
        <f t="shared" si="216"/>
        <v>#N/A</v>
      </c>
      <c r="N417" s="115" t="e">
        <f t="shared" si="216"/>
        <v>#N/A</v>
      </c>
      <c r="O417" s="116" t="e">
        <f t="shared" si="216"/>
        <v>#N/A</v>
      </c>
      <c r="P417" s="117" t="e">
        <f>SUM(G417:O417)</f>
        <v>#N/A</v>
      </c>
      <c r="Q417" s="116" t="e">
        <f t="shared" ref="Q417:Y417" si="217">IF($Q412&lt;=18,IF(Q416&lt;=$Q412,1,0),IF($Q412&lt;=36,IF(Q416&lt;=($Q412-18),2,1),IF($Q412&lt;=54,IF(Q416&lt;=($Q412-36),3,2),IF($Q412&gt;54,IF(Q416&lt;=($Q412-54),4,3)))))</f>
        <v>#N/A</v>
      </c>
      <c r="R417" s="116" t="e">
        <f t="shared" si="217"/>
        <v>#N/A</v>
      </c>
      <c r="S417" s="116" t="e">
        <f t="shared" si="217"/>
        <v>#N/A</v>
      </c>
      <c r="T417" s="116" t="e">
        <f t="shared" si="217"/>
        <v>#N/A</v>
      </c>
      <c r="U417" s="116" t="e">
        <f t="shared" si="217"/>
        <v>#N/A</v>
      </c>
      <c r="V417" s="116" t="e">
        <f t="shared" si="217"/>
        <v>#N/A</v>
      </c>
      <c r="W417" s="116" t="e">
        <f t="shared" si="217"/>
        <v>#N/A</v>
      </c>
      <c r="X417" s="116" t="e">
        <f t="shared" si="217"/>
        <v>#N/A</v>
      </c>
      <c r="Y417" s="116" t="e">
        <f t="shared" si="217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8">G25</f>
        <v>10</v>
      </c>
      <c r="H418" s="121">
        <f t="shared" si="218"/>
        <v>10</v>
      </c>
      <c r="I418" s="121">
        <f t="shared" si="218"/>
        <v>10</v>
      </c>
      <c r="J418" s="121">
        <f t="shared" si="218"/>
        <v>10</v>
      </c>
      <c r="K418" s="121">
        <f t="shared" si="218"/>
        <v>10</v>
      </c>
      <c r="L418" s="121">
        <f t="shared" si="218"/>
        <v>10</v>
      </c>
      <c r="M418" s="121">
        <f t="shared" si="218"/>
        <v>10</v>
      </c>
      <c r="N418" s="121">
        <f t="shared" si="218"/>
        <v>10</v>
      </c>
      <c r="O418" s="121">
        <f t="shared" si="218"/>
        <v>10</v>
      </c>
      <c r="P418" s="122">
        <f>SUM(G418:O418)</f>
        <v>90</v>
      </c>
      <c r="Q418" s="123">
        <f t="shared" ref="Q418:Y418" si="219">Q25</f>
        <v>10</v>
      </c>
      <c r="R418" s="121">
        <f t="shared" si="219"/>
        <v>10</v>
      </c>
      <c r="S418" s="121">
        <f t="shared" si="219"/>
        <v>10</v>
      </c>
      <c r="T418" s="121">
        <f t="shared" si="219"/>
        <v>10</v>
      </c>
      <c r="U418" s="121">
        <f t="shared" si="219"/>
        <v>10</v>
      </c>
      <c r="V418" s="121">
        <f t="shared" si="219"/>
        <v>10</v>
      </c>
      <c r="W418" s="121">
        <f t="shared" si="219"/>
        <v>10</v>
      </c>
      <c r="X418" s="121">
        <f t="shared" si="219"/>
        <v>10</v>
      </c>
      <c r="Y418" s="124">
        <f t="shared" si="219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0">IF(H418-H415=-1,3+H417)+IF(H418-H415=0,2+H417)+IF(H418-H415=1,1+H417)+IF(H418-H415=2,H417)+IF(H418-H415=3,IF(H417-1&gt;0,H417-1,0))+IF(H418-H415=4,IF(H417-2&gt;0,H417-2,0))</f>
        <v>0</v>
      </c>
      <c r="I419" s="127">
        <f t="shared" si="220"/>
        <v>0</v>
      </c>
      <c r="J419" s="127">
        <f t="shared" si="220"/>
        <v>0</v>
      </c>
      <c r="K419" s="127">
        <f t="shared" si="220"/>
        <v>0</v>
      </c>
      <c r="L419" s="127">
        <f t="shared" si="220"/>
        <v>0</v>
      </c>
      <c r="M419" s="127">
        <f t="shared" si="220"/>
        <v>0</v>
      </c>
      <c r="N419" s="127">
        <f t="shared" si="220"/>
        <v>0</v>
      </c>
      <c r="O419" s="128">
        <f t="shared" si="220"/>
        <v>0</v>
      </c>
      <c r="P419" s="129">
        <f>SUM(G419:O419)</f>
        <v>0</v>
      </c>
      <c r="Q419" s="130">
        <f t="shared" ref="Q419:Y419" si="221">IF(Q418-Q415=-1,3+Q417)+IF(Q418-Q415=0,2+Q417)+IF(Q418-Q415=1,1+Q417)+IF(Q418-Q415=2,Q417)+IF(Q418-Q415=3,IF(Q417-1&gt;0,Q417-1,0))+IF(Q418-Q415=4,IF(Q417-2&gt;0,Q417-2,0))</f>
        <v>0</v>
      </c>
      <c r="R419" s="131">
        <f t="shared" si="221"/>
        <v>0</v>
      </c>
      <c r="S419" s="131">
        <f t="shared" si="221"/>
        <v>0</v>
      </c>
      <c r="T419" s="131">
        <f t="shared" si="221"/>
        <v>0</v>
      </c>
      <c r="U419" s="131">
        <f t="shared" si="221"/>
        <v>0</v>
      </c>
      <c r="V419" s="131">
        <f t="shared" si="221"/>
        <v>0</v>
      </c>
      <c r="W419" s="131">
        <f t="shared" si="221"/>
        <v>0</v>
      </c>
      <c r="X419" s="131">
        <f t="shared" si="221"/>
        <v>0</v>
      </c>
      <c r="Y419" s="128">
        <f t="shared" si="221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2">IF(G418-G415=-2,4)+IF(G418-G415=-1,3)+IF(G418-G415=0,2)+IF(G418-G415=1,1)+IF(G418-G415&gt;2,0)</f>
        <v>0</v>
      </c>
      <c r="H420" s="134">
        <f t="shared" si="222"/>
        <v>0</v>
      </c>
      <c r="I420" s="134">
        <f t="shared" si="222"/>
        <v>0</v>
      </c>
      <c r="J420" s="134">
        <f t="shared" si="222"/>
        <v>0</v>
      </c>
      <c r="K420" s="134">
        <f t="shared" si="222"/>
        <v>0</v>
      </c>
      <c r="L420" s="134">
        <f t="shared" si="222"/>
        <v>0</v>
      </c>
      <c r="M420" s="134">
        <f t="shared" si="222"/>
        <v>0</v>
      </c>
      <c r="N420" s="134">
        <f t="shared" si="222"/>
        <v>0</v>
      </c>
      <c r="O420" s="135">
        <f t="shared" si="222"/>
        <v>0</v>
      </c>
      <c r="P420" s="136">
        <f>SUM(G420:O420)</f>
        <v>0</v>
      </c>
      <c r="Q420" s="135">
        <f t="shared" ref="Q420:Y420" si="223">IF(Q418-Q415=-2,4)+IF(Q418-Q415=-1,3)+IF(Q418-Q415=0,2)+IF(Q418-Q415=1,1)+IF(Q418-Q415&gt;2,0)</f>
        <v>0</v>
      </c>
      <c r="R420" s="135">
        <f t="shared" si="223"/>
        <v>0</v>
      </c>
      <c r="S420" s="135">
        <f t="shared" si="223"/>
        <v>0</v>
      </c>
      <c r="T420" s="135">
        <f t="shared" si="223"/>
        <v>0</v>
      </c>
      <c r="U420" s="135">
        <f t="shared" si="223"/>
        <v>0</v>
      </c>
      <c r="V420" s="135">
        <f t="shared" si="223"/>
        <v>0</v>
      </c>
      <c r="W420" s="135">
        <f t="shared" si="223"/>
        <v>0</v>
      </c>
      <c r="X420" s="135">
        <f t="shared" si="223"/>
        <v>0</v>
      </c>
      <c r="Y420" s="135">
        <f t="shared" si="223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4">H418-H415</f>
        <v>6</v>
      </c>
      <c r="I421" s="24">
        <f t="shared" si="224"/>
        <v>5</v>
      </c>
      <c r="J421" s="24">
        <f t="shared" si="224"/>
        <v>6</v>
      </c>
      <c r="K421" s="24">
        <f t="shared" si="224"/>
        <v>7</v>
      </c>
      <c r="L421" s="24">
        <f t="shared" si="224"/>
        <v>5</v>
      </c>
      <c r="M421" s="24">
        <f t="shared" si="224"/>
        <v>7</v>
      </c>
      <c r="N421" s="24">
        <f t="shared" si="224"/>
        <v>5</v>
      </c>
      <c r="O421" s="15">
        <f t="shared" si="224"/>
        <v>7</v>
      </c>
      <c r="P421" s="15"/>
      <c r="Q421" s="15">
        <f t="shared" ref="Q421:Y421" si="225">Q418-Q415</f>
        <v>6</v>
      </c>
      <c r="R421" s="15">
        <f t="shared" si="225"/>
        <v>6</v>
      </c>
      <c r="S421" s="15">
        <f t="shared" si="225"/>
        <v>7</v>
      </c>
      <c r="T421" s="15">
        <f t="shared" si="225"/>
        <v>5</v>
      </c>
      <c r="U421" s="15">
        <f t="shared" si="225"/>
        <v>7</v>
      </c>
      <c r="V421" s="15">
        <f t="shared" si="225"/>
        <v>6</v>
      </c>
      <c r="W421" s="15">
        <f t="shared" si="225"/>
        <v>6</v>
      </c>
      <c r="X421" s="15">
        <f t="shared" si="225"/>
        <v>5</v>
      </c>
      <c r="Y421" s="15">
        <f t="shared" si="225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37684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6">H$9</f>
        <v>4</v>
      </c>
      <c r="I438" s="103">
        <f t="shared" si="226"/>
        <v>5</v>
      </c>
      <c r="J438" s="103">
        <f t="shared" si="226"/>
        <v>4</v>
      </c>
      <c r="K438" s="103">
        <f t="shared" si="226"/>
        <v>3</v>
      </c>
      <c r="L438" s="103">
        <f t="shared" si="226"/>
        <v>5</v>
      </c>
      <c r="M438" s="103">
        <f t="shared" si="226"/>
        <v>3</v>
      </c>
      <c r="N438" s="103">
        <f t="shared" si="226"/>
        <v>5</v>
      </c>
      <c r="O438" s="103">
        <f t="shared" si="226"/>
        <v>3</v>
      </c>
      <c r="P438" s="104">
        <f>SUM(G438:O438)</f>
        <v>36</v>
      </c>
      <c r="Q438" s="103">
        <f t="shared" ref="Q438:Y438" si="227">Q$9</f>
        <v>4</v>
      </c>
      <c r="R438" s="105">
        <f t="shared" si="227"/>
        <v>4</v>
      </c>
      <c r="S438" s="105">
        <f t="shared" si="227"/>
        <v>3</v>
      </c>
      <c r="T438" s="105">
        <f t="shared" si="227"/>
        <v>5</v>
      </c>
      <c r="U438" s="105">
        <f t="shared" si="227"/>
        <v>3</v>
      </c>
      <c r="V438" s="105">
        <f t="shared" si="227"/>
        <v>4</v>
      </c>
      <c r="W438" s="105">
        <f t="shared" si="227"/>
        <v>4</v>
      </c>
      <c r="X438" s="105">
        <f t="shared" si="227"/>
        <v>5</v>
      </c>
      <c r="Y438" s="106">
        <f t="shared" si="22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228">H$10</f>
        <v>8</v>
      </c>
      <c r="I439" s="108">
        <f t="shared" si="228"/>
        <v>12</v>
      </c>
      <c r="J439" s="108">
        <f t="shared" si="228"/>
        <v>14</v>
      </c>
      <c r="K439" s="108">
        <f t="shared" si="228"/>
        <v>2</v>
      </c>
      <c r="L439" s="108">
        <f t="shared" si="228"/>
        <v>10</v>
      </c>
      <c r="M439" s="108">
        <f t="shared" si="228"/>
        <v>18</v>
      </c>
      <c r="N439" s="108">
        <f t="shared" si="228"/>
        <v>16</v>
      </c>
      <c r="O439" s="109">
        <f t="shared" si="228"/>
        <v>6</v>
      </c>
      <c r="P439" s="110"/>
      <c r="Q439" s="111">
        <f t="shared" ref="Q439:Y439" si="229">Q$10</f>
        <v>1</v>
      </c>
      <c r="R439" s="112">
        <f t="shared" si="229"/>
        <v>9</v>
      </c>
      <c r="S439" s="112">
        <f t="shared" si="229"/>
        <v>11</v>
      </c>
      <c r="T439" s="112">
        <f t="shared" si="229"/>
        <v>5</v>
      </c>
      <c r="U439" s="112">
        <f t="shared" si="229"/>
        <v>17</v>
      </c>
      <c r="V439" s="112">
        <f t="shared" si="229"/>
        <v>15</v>
      </c>
      <c r="W439" s="112">
        <f t="shared" si="229"/>
        <v>3</v>
      </c>
      <c r="X439" s="112">
        <f t="shared" si="229"/>
        <v>13</v>
      </c>
      <c r="Y439" s="109">
        <f t="shared" si="22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0">IF($Q435&lt;=18,IF(H439&lt;=$Q435,1,0),IF($Q435&lt;=36,IF(H439&lt;=($Q435-18),2,1),IF($Q435&lt;=54,IF(H439&lt;=($Q435-36),3,2),IF($Q435&gt;54,IF(H439&lt;=($Q435-54),4,3)))))</f>
        <v>#N/A</v>
      </c>
      <c r="I440" s="115" t="e">
        <f t="shared" si="230"/>
        <v>#N/A</v>
      </c>
      <c r="J440" s="115" t="e">
        <f t="shared" si="230"/>
        <v>#N/A</v>
      </c>
      <c r="K440" s="115" t="e">
        <f t="shared" si="230"/>
        <v>#N/A</v>
      </c>
      <c r="L440" s="115" t="e">
        <f t="shared" si="230"/>
        <v>#N/A</v>
      </c>
      <c r="M440" s="115" t="e">
        <f t="shared" si="230"/>
        <v>#N/A</v>
      </c>
      <c r="N440" s="115" t="e">
        <f t="shared" si="230"/>
        <v>#N/A</v>
      </c>
      <c r="O440" s="116" t="e">
        <f t="shared" si="230"/>
        <v>#N/A</v>
      </c>
      <c r="P440" s="117" t="e">
        <f>SUM(G440:O440)</f>
        <v>#N/A</v>
      </c>
      <c r="Q440" s="116" t="e">
        <f t="shared" ref="Q440:Y440" si="231">IF($Q435&lt;=18,IF(Q439&lt;=$Q435,1,0),IF($Q435&lt;=36,IF(Q439&lt;=($Q435-18),2,1),IF($Q435&lt;=54,IF(Q439&lt;=($Q435-36),3,2),IF($Q435&gt;54,IF(Q439&lt;=($Q435-54),4,3)))))</f>
        <v>#N/A</v>
      </c>
      <c r="R440" s="116" t="e">
        <f t="shared" si="231"/>
        <v>#N/A</v>
      </c>
      <c r="S440" s="116" t="e">
        <f t="shared" si="231"/>
        <v>#N/A</v>
      </c>
      <c r="T440" s="116" t="e">
        <f t="shared" si="231"/>
        <v>#N/A</v>
      </c>
      <c r="U440" s="116" t="e">
        <f t="shared" si="231"/>
        <v>#N/A</v>
      </c>
      <c r="V440" s="116" t="e">
        <f t="shared" si="231"/>
        <v>#N/A</v>
      </c>
      <c r="W440" s="116" t="e">
        <f t="shared" si="231"/>
        <v>#N/A</v>
      </c>
      <c r="X440" s="116" t="e">
        <f t="shared" si="231"/>
        <v>#N/A</v>
      </c>
      <c r="Y440" s="116" t="e">
        <f t="shared" si="231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2">G26</f>
        <v>10</v>
      </c>
      <c r="H441" s="121">
        <f t="shared" si="232"/>
        <v>10</v>
      </c>
      <c r="I441" s="121">
        <f t="shared" si="232"/>
        <v>10</v>
      </c>
      <c r="J441" s="121">
        <f t="shared" si="232"/>
        <v>10</v>
      </c>
      <c r="K441" s="121">
        <f t="shared" si="232"/>
        <v>10</v>
      </c>
      <c r="L441" s="121">
        <f t="shared" si="232"/>
        <v>10</v>
      </c>
      <c r="M441" s="121">
        <f t="shared" si="232"/>
        <v>10</v>
      </c>
      <c r="N441" s="121">
        <f t="shared" si="232"/>
        <v>10</v>
      </c>
      <c r="O441" s="121">
        <f t="shared" si="232"/>
        <v>10</v>
      </c>
      <c r="P441" s="122">
        <f>SUM(G441:O441)</f>
        <v>90</v>
      </c>
      <c r="Q441" s="123">
        <f t="shared" ref="Q441:Y441" si="233">Q26</f>
        <v>10</v>
      </c>
      <c r="R441" s="121">
        <f t="shared" si="233"/>
        <v>10</v>
      </c>
      <c r="S441" s="121">
        <f t="shared" si="233"/>
        <v>10</v>
      </c>
      <c r="T441" s="121">
        <f t="shared" si="233"/>
        <v>10</v>
      </c>
      <c r="U441" s="121">
        <f t="shared" si="233"/>
        <v>10</v>
      </c>
      <c r="V441" s="121">
        <f t="shared" si="233"/>
        <v>10</v>
      </c>
      <c r="W441" s="121">
        <f t="shared" si="233"/>
        <v>10</v>
      </c>
      <c r="X441" s="121">
        <f t="shared" si="233"/>
        <v>10</v>
      </c>
      <c r="Y441" s="124">
        <f t="shared" si="233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4">IF(H441-H438=-1,3+H440)+IF(H441-H438=0,2+H440)+IF(H441-H438=1,1+H440)+IF(H441-H438=2,H440)+IF(H441-H438=3,IF(H440-1&gt;0,H440-1,0))+IF(H441-H438=4,IF(H440-2&gt;0,H440-2,0))</f>
        <v>0</v>
      </c>
      <c r="I442" s="127">
        <f t="shared" si="234"/>
        <v>0</v>
      </c>
      <c r="J442" s="127">
        <f t="shared" si="234"/>
        <v>0</v>
      </c>
      <c r="K442" s="127">
        <f t="shared" si="234"/>
        <v>0</v>
      </c>
      <c r="L442" s="127">
        <f t="shared" si="234"/>
        <v>0</v>
      </c>
      <c r="M442" s="127">
        <f t="shared" si="234"/>
        <v>0</v>
      </c>
      <c r="N442" s="127">
        <f t="shared" si="234"/>
        <v>0</v>
      </c>
      <c r="O442" s="128">
        <f t="shared" si="234"/>
        <v>0</v>
      </c>
      <c r="P442" s="129">
        <f>SUM(G442:O442)</f>
        <v>0</v>
      </c>
      <c r="Q442" s="130">
        <f t="shared" ref="Q442:Y442" si="235">IF(Q441-Q438=-1,3+Q440)+IF(Q441-Q438=0,2+Q440)+IF(Q441-Q438=1,1+Q440)+IF(Q441-Q438=2,Q440)+IF(Q441-Q438=3,IF(Q440-1&gt;0,Q440-1,0))+IF(Q441-Q438=4,IF(Q440-2&gt;0,Q440-2,0))</f>
        <v>0</v>
      </c>
      <c r="R442" s="131">
        <f t="shared" si="235"/>
        <v>0</v>
      </c>
      <c r="S442" s="131">
        <f t="shared" si="235"/>
        <v>0</v>
      </c>
      <c r="T442" s="131">
        <f t="shared" si="235"/>
        <v>0</v>
      </c>
      <c r="U442" s="131">
        <f t="shared" si="235"/>
        <v>0</v>
      </c>
      <c r="V442" s="131">
        <f t="shared" si="235"/>
        <v>0</v>
      </c>
      <c r="W442" s="131">
        <f t="shared" si="235"/>
        <v>0</v>
      </c>
      <c r="X442" s="131">
        <f t="shared" si="235"/>
        <v>0</v>
      </c>
      <c r="Y442" s="128">
        <f t="shared" si="235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6">IF(G441-G438=-2,4)+IF(G441-G438=-1,3)+IF(G441-G438=0,2)+IF(G441-G438=1,1)+IF(G441-G438&gt;2,0)</f>
        <v>0</v>
      </c>
      <c r="H443" s="134">
        <f t="shared" si="236"/>
        <v>0</v>
      </c>
      <c r="I443" s="134">
        <f t="shared" si="236"/>
        <v>0</v>
      </c>
      <c r="J443" s="134">
        <f t="shared" si="236"/>
        <v>0</v>
      </c>
      <c r="K443" s="134">
        <f t="shared" si="236"/>
        <v>0</v>
      </c>
      <c r="L443" s="134">
        <f t="shared" si="236"/>
        <v>0</v>
      </c>
      <c r="M443" s="134">
        <f t="shared" si="236"/>
        <v>0</v>
      </c>
      <c r="N443" s="134">
        <f t="shared" si="236"/>
        <v>0</v>
      </c>
      <c r="O443" s="135">
        <f t="shared" si="236"/>
        <v>0</v>
      </c>
      <c r="P443" s="136">
        <f>SUM(G443:O443)</f>
        <v>0</v>
      </c>
      <c r="Q443" s="135">
        <f t="shared" ref="Q443:Y443" si="237">IF(Q441-Q438=-2,4)+IF(Q441-Q438=-1,3)+IF(Q441-Q438=0,2)+IF(Q441-Q438=1,1)+IF(Q441-Q438&gt;2,0)</f>
        <v>0</v>
      </c>
      <c r="R443" s="135">
        <f t="shared" si="237"/>
        <v>0</v>
      </c>
      <c r="S443" s="135">
        <f t="shared" si="237"/>
        <v>0</v>
      </c>
      <c r="T443" s="135">
        <f t="shared" si="237"/>
        <v>0</v>
      </c>
      <c r="U443" s="135">
        <f t="shared" si="237"/>
        <v>0</v>
      </c>
      <c r="V443" s="135">
        <f t="shared" si="237"/>
        <v>0</v>
      </c>
      <c r="W443" s="135">
        <f t="shared" si="237"/>
        <v>0</v>
      </c>
      <c r="X443" s="135">
        <f t="shared" si="237"/>
        <v>0</v>
      </c>
      <c r="Y443" s="135">
        <f t="shared" si="237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8">H441-H438</f>
        <v>6</v>
      </c>
      <c r="I444" s="24">
        <f t="shared" si="238"/>
        <v>5</v>
      </c>
      <c r="J444" s="24">
        <f t="shared" si="238"/>
        <v>6</v>
      </c>
      <c r="K444" s="24">
        <f t="shared" si="238"/>
        <v>7</v>
      </c>
      <c r="L444" s="24">
        <f t="shared" si="238"/>
        <v>5</v>
      </c>
      <c r="M444" s="24">
        <f t="shared" si="238"/>
        <v>7</v>
      </c>
      <c r="N444" s="24">
        <f t="shared" si="238"/>
        <v>5</v>
      </c>
      <c r="O444" s="15">
        <f t="shared" si="238"/>
        <v>7</v>
      </c>
      <c r="P444" s="15"/>
      <c r="Q444" s="15">
        <f t="shared" ref="Q444:Y444" si="239">Q441-Q438</f>
        <v>6</v>
      </c>
      <c r="R444" s="15">
        <f t="shared" si="239"/>
        <v>6</v>
      </c>
      <c r="S444" s="15">
        <f t="shared" si="239"/>
        <v>7</v>
      </c>
      <c r="T444" s="15">
        <f t="shared" si="239"/>
        <v>5</v>
      </c>
      <c r="U444" s="15">
        <f t="shared" si="239"/>
        <v>7</v>
      </c>
      <c r="V444" s="15">
        <f t="shared" si="239"/>
        <v>6</v>
      </c>
      <c r="W444" s="15">
        <f t="shared" si="239"/>
        <v>6</v>
      </c>
      <c r="X444" s="15">
        <f t="shared" si="239"/>
        <v>5</v>
      </c>
      <c r="Y444" s="15">
        <f t="shared" si="239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37684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0">H$9</f>
        <v>4</v>
      </c>
      <c r="I461" s="103">
        <f t="shared" si="240"/>
        <v>5</v>
      </c>
      <c r="J461" s="103">
        <f t="shared" si="240"/>
        <v>4</v>
      </c>
      <c r="K461" s="103">
        <f t="shared" si="240"/>
        <v>3</v>
      </c>
      <c r="L461" s="103">
        <f t="shared" si="240"/>
        <v>5</v>
      </c>
      <c r="M461" s="103">
        <f t="shared" si="240"/>
        <v>3</v>
      </c>
      <c r="N461" s="103">
        <f t="shared" si="240"/>
        <v>5</v>
      </c>
      <c r="O461" s="103">
        <f t="shared" si="240"/>
        <v>3</v>
      </c>
      <c r="P461" s="104">
        <f>SUM(G461:O461)</f>
        <v>36</v>
      </c>
      <c r="Q461" s="103">
        <f t="shared" ref="Q461:Y461" si="241">Q$9</f>
        <v>4</v>
      </c>
      <c r="R461" s="105">
        <f t="shared" si="241"/>
        <v>4</v>
      </c>
      <c r="S461" s="105">
        <f t="shared" si="241"/>
        <v>3</v>
      </c>
      <c r="T461" s="105">
        <f t="shared" si="241"/>
        <v>5</v>
      </c>
      <c r="U461" s="105">
        <f t="shared" si="241"/>
        <v>3</v>
      </c>
      <c r="V461" s="105">
        <f t="shared" si="241"/>
        <v>4</v>
      </c>
      <c r="W461" s="105">
        <f t="shared" si="241"/>
        <v>4</v>
      </c>
      <c r="X461" s="105">
        <f t="shared" si="241"/>
        <v>5</v>
      </c>
      <c r="Y461" s="106">
        <f t="shared" si="241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242">H$10</f>
        <v>8</v>
      </c>
      <c r="I462" s="108">
        <f t="shared" si="242"/>
        <v>12</v>
      </c>
      <c r="J462" s="108">
        <f t="shared" si="242"/>
        <v>14</v>
      </c>
      <c r="K462" s="108">
        <f t="shared" si="242"/>
        <v>2</v>
      </c>
      <c r="L462" s="108">
        <f t="shared" si="242"/>
        <v>10</v>
      </c>
      <c r="M462" s="108">
        <f t="shared" si="242"/>
        <v>18</v>
      </c>
      <c r="N462" s="108">
        <f t="shared" si="242"/>
        <v>16</v>
      </c>
      <c r="O462" s="109">
        <f t="shared" si="242"/>
        <v>6</v>
      </c>
      <c r="P462" s="110"/>
      <c r="Q462" s="111">
        <f t="shared" ref="Q462:Y462" si="243">Q$10</f>
        <v>1</v>
      </c>
      <c r="R462" s="112">
        <f t="shared" si="243"/>
        <v>9</v>
      </c>
      <c r="S462" s="112">
        <f t="shared" si="243"/>
        <v>11</v>
      </c>
      <c r="T462" s="112">
        <f t="shared" si="243"/>
        <v>5</v>
      </c>
      <c r="U462" s="112">
        <f t="shared" si="243"/>
        <v>17</v>
      </c>
      <c r="V462" s="112">
        <f t="shared" si="243"/>
        <v>15</v>
      </c>
      <c r="W462" s="112">
        <f t="shared" si="243"/>
        <v>3</v>
      </c>
      <c r="X462" s="112">
        <f t="shared" si="243"/>
        <v>13</v>
      </c>
      <c r="Y462" s="109">
        <f t="shared" si="243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4">IF($Q458&lt;=18,IF(H462&lt;=$Q458,1,0),IF($Q458&lt;=36,IF(H462&lt;=($Q458-18),2,1),IF($Q458&lt;=54,IF(H462&lt;=($Q458-36),3,2),IF($Q458&gt;54,IF(H462&lt;=($Q458-54),4,3)))))</f>
        <v>#N/A</v>
      </c>
      <c r="I463" s="115" t="e">
        <f t="shared" si="244"/>
        <v>#N/A</v>
      </c>
      <c r="J463" s="115" t="e">
        <f t="shared" si="244"/>
        <v>#N/A</v>
      </c>
      <c r="K463" s="115" t="e">
        <f t="shared" si="244"/>
        <v>#N/A</v>
      </c>
      <c r="L463" s="115" t="e">
        <f t="shared" si="244"/>
        <v>#N/A</v>
      </c>
      <c r="M463" s="115" t="e">
        <f t="shared" si="244"/>
        <v>#N/A</v>
      </c>
      <c r="N463" s="115" t="e">
        <f t="shared" si="244"/>
        <v>#N/A</v>
      </c>
      <c r="O463" s="116" t="e">
        <f t="shared" si="244"/>
        <v>#N/A</v>
      </c>
      <c r="P463" s="117" t="e">
        <f>SUM(G463:O463)</f>
        <v>#N/A</v>
      </c>
      <c r="Q463" s="116" t="e">
        <f t="shared" ref="Q463:Y463" si="245">IF($Q458&lt;=18,IF(Q462&lt;=$Q458,1,0),IF($Q458&lt;=36,IF(Q462&lt;=($Q458-18),2,1),IF($Q458&lt;=54,IF(Q462&lt;=($Q458-36),3,2),IF($Q458&gt;54,IF(Q462&lt;=($Q458-54),4,3)))))</f>
        <v>#N/A</v>
      </c>
      <c r="R463" s="116" t="e">
        <f t="shared" si="245"/>
        <v>#N/A</v>
      </c>
      <c r="S463" s="116" t="e">
        <f t="shared" si="245"/>
        <v>#N/A</v>
      </c>
      <c r="T463" s="116" t="e">
        <f t="shared" si="245"/>
        <v>#N/A</v>
      </c>
      <c r="U463" s="116" t="e">
        <f t="shared" si="245"/>
        <v>#N/A</v>
      </c>
      <c r="V463" s="116" t="e">
        <f t="shared" si="245"/>
        <v>#N/A</v>
      </c>
      <c r="W463" s="116" t="e">
        <f t="shared" si="245"/>
        <v>#N/A</v>
      </c>
      <c r="X463" s="116" t="e">
        <f t="shared" si="245"/>
        <v>#N/A</v>
      </c>
      <c r="Y463" s="116" t="e">
        <f t="shared" si="245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6">G27</f>
        <v>10</v>
      </c>
      <c r="H464" s="121">
        <f t="shared" si="246"/>
        <v>10</v>
      </c>
      <c r="I464" s="121">
        <f t="shared" si="246"/>
        <v>10</v>
      </c>
      <c r="J464" s="121">
        <f t="shared" si="246"/>
        <v>10</v>
      </c>
      <c r="K464" s="121">
        <f t="shared" si="246"/>
        <v>10</v>
      </c>
      <c r="L464" s="121">
        <f t="shared" si="246"/>
        <v>10</v>
      </c>
      <c r="M464" s="121">
        <f t="shared" si="246"/>
        <v>10</v>
      </c>
      <c r="N464" s="121">
        <f t="shared" si="246"/>
        <v>10</v>
      </c>
      <c r="O464" s="121">
        <f t="shared" si="246"/>
        <v>10</v>
      </c>
      <c r="P464" s="122">
        <f>SUM(G464:O464)</f>
        <v>90</v>
      </c>
      <c r="Q464" s="123">
        <f t="shared" ref="Q464:Y464" si="247">Q27</f>
        <v>10</v>
      </c>
      <c r="R464" s="121">
        <f t="shared" si="247"/>
        <v>10</v>
      </c>
      <c r="S464" s="121">
        <f t="shared" si="247"/>
        <v>10</v>
      </c>
      <c r="T464" s="121">
        <f t="shared" si="247"/>
        <v>10</v>
      </c>
      <c r="U464" s="121">
        <f t="shared" si="247"/>
        <v>10</v>
      </c>
      <c r="V464" s="121">
        <f t="shared" si="247"/>
        <v>10</v>
      </c>
      <c r="W464" s="121">
        <f t="shared" si="247"/>
        <v>10</v>
      </c>
      <c r="X464" s="121">
        <f t="shared" si="247"/>
        <v>10</v>
      </c>
      <c r="Y464" s="124">
        <f t="shared" si="247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8">IF(H464-H461=-1,3+H463)+IF(H464-H461=0,2+H463)+IF(H464-H461=1,1+H463)+IF(H464-H461=2,H463)+IF(H464-H461=3,IF(H463-1&gt;0,H463-1,0))+IF(H464-H461=4,IF(H463-2&gt;0,H463-2,0))</f>
        <v>0</v>
      </c>
      <c r="I465" s="127">
        <f t="shared" si="248"/>
        <v>0</v>
      </c>
      <c r="J465" s="127">
        <f t="shared" si="248"/>
        <v>0</v>
      </c>
      <c r="K465" s="127">
        <f t="shared" si="248"/>
        <v>0</v>
      </c>
      <c r="L465" s="127">
        <f t="shared" si="248"/>
        <v>0</v>
      </c>
      <c r="M465" s="127">
        <f t="shared" si="248"/>
        <v>0</v>
      </c>
      <c r="N465" s="127">
        <f t="shared" si="248"/>
        <v>0</v>
      </c>
      <c r="O465" s="128">
        <f t="shared" si="248"/>
        <v>0</v>
      </c>
      <c r="P465" s="129">
        <f>SUM(G465:O465)</f>
        <v>0</v>
      </c>
      <c r="Q465" s="130">
        <f t="shared" ref="Q465:Y465" si="249">IF(Q464-Q461=-1,3+Q463)+IF(Q464-Q461=0,2+Q463)+IF(Q464-Q461=1,1+Q463)+IF(Q464-Q461=2,Q463)+IF(Q464-Q461=3,IF(Q463-1&gt;0,Q463-1,0))+IF(Q464-Q461=4,IF(Q463-2&gt;0,Q463-2,0))</f>
        <v>0</v>
      </c>
      <c r="R465" s="131">
        <f t="shared" si="249"/>
        <v>0</v>
      </c>
      <c r="S465" s="131">
        <f t="shared" si="249"/>
        <v>0</v>
      </c>
      <c r="T465" s="131">
        <f t="shared" si="249"/>
        <v>0</v>
      </c>
      <c r="U465" s="131">
        <f t="shared" si="249"/>
        <v>0</v>
      </c>
      <c r="V465" s="131">
        <f t="shared" si="249"/>
        <v>0</v>
      </c>
      <c r="W465" s="131">
        <f t="shared" si="249"/>
        <v>0</v>
      </c>
      <c r="X465" s="131">
        <f t="shared" si="249"/>
        <v>0</v>
      </c>
      <c r="Y465" s="128">
        <f t="shared" si="249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0">IF(G464-G461=-2,4)+IF(G464-G461=-1,3)+IF(G464-G461=0,2)+IF(G464-G461=1,1)+IF(G464-G461&gt;2,0)</f>
        <v>0</v>
      </c>
      <c r="H466" s="134">
        <f t="shared" si="250"/>
        <v>0</v>
      </c>
      <c r="I466" s="134">
        <f t="shared" si="250"/>
        <v>0</v>
      </c>
      <c r="J466" s="134">
        <f t="shared" si="250"/>
        <v>0</v>
      </c>
      <c r="K466" s="134">
        <f t="shared" si="250"/>
        <v>0</v>
      </c>
      <c r="L466" s="134">
        <f t="shared" si="250"/>
        <v>0</v>
      </c>
      <c r="M466" s="134">
        <f t="shared" si="250"/>
        <v>0</v>
      </c>
      <c r="N466" s="134">
        <f t="shared" si="250"/>
        <v>0</v>
      </c>
      <c r="O466" s="135">
        <f t="shared" si="250"/>
        <v>0</v>
      </c>
      <c r="P466" s="136">
        <f>SUM(G466:O466)</f>
        <v>0</v>
      </c>
      <c r="Q466" s="135">
        <f t="shared" ref="Q466:Y466" si="251">IF(Q464-Q461=-2,4)+IF(Q464-Q461=-1,3)+IF(Q464-Q461=0,2)+IF(Q464-Q461=1,1)+IF(Q464-Q461&gt;2,0)</f>
        <v>0</v>
      </c>
      <c r="R466" s="135">
        <f t="shared" si="251"/>
        <v>0</v>
      </c>
      <c r="S466" s="135">
        <f t="shared" si="251"/>
        <v>0</v>
      </c>
      <c r="T466" s="135">
        <f t="shared" si="251"/>
        <v>0</v>
      </c>
      <c r="U466" s="135">
        <f t="shared" si="251"/>
        <v>0</v>
      </c>
      <c r="V466" s="135">
        <f t="shared" si="251"/>
        <v>0</v>
      </c>
      <c r="W466" s="135">
        <f t="shared" si="251"/>
        <v>0</v>
      </c>
      <c r="X466" s="135">
        <f t="shared" si="251"/>
        <v>0</v>
      </c>
      <c r="Y466" s="135">
        <f t="shared" si="251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2">H464-H461</f>
        <v>6</v>
      </c>
      <c r="I467" s="24">
        <f t="shared" si="252"/>
        <v>5</v>
      </c>
      <c r="J467" s="24">
        <f t="shared" si="252"/>
        <v>6</v>
      </c>
      <c r="K467" s="24">
        <f t="shared" si="252"/>
        <v>7</v>
      </c>
      <c r="L467" s="24">
        <f t="shared" si="252"/>
        <v>5</v>
      </c>
      <c r="M467" s="24">
        <f t="shared" si="252"/>
        <v>7</v>
      </c>
      <c r="N467" s="24">
        <f t="shared" si="252"/>
        <v>5</v>
      </c>
      <c r="O467" s="15">
        <f t="shared" si="252"/>
        <v>7</v>
      </c>
      <c r="P467" s="15"/>
      <c r="Q467" s="15">
        <f t="shared" ref="Q467:Y467" si="253">Q464-Q461</f>
        <v>6</v>
      </c>
      <c r="R467" s="15">
        <f t="shared" si="253"/>
        <v>6</v>
      </c>
      <c r="S467" s="15">
        <f t="shared" si="253"/>
        <v>7</v>
      </c>
      <c r="T467" s="15">
        <f t="shared" si="253"/>
        <v>5</v>
      </c>
      <c r="U467" s="15">
        <f t="shared" si="253"/>
        <v>7</v>
      </c>
      <c r="V467" s="15">
        <f t="shared" si="253"/>
        <v>6</v>
      </c>
      <c r="W467" s="15">
        <f t="shared" si="253"/>
        <v>6</v>
      </c>
      <c r="X467" s="15">
        <f t="shared" si="253"/>
        <v>5</v>
      </c>
      <c r="Y467" s="15">
        <f t="shared" si="253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37684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4">H$9</f>
        <v>4</v>
      </c>
      <c r="I484" s="103">
        <f t="shared" si="254"/>
        <v>5</v>
      </c>
      <c r="J484" s="103">
        <f t="shared" si="254"/>
        <v>4</v>
      </c>
      <c r="K484" s="103">
        <f t="shared" si="254"/>
        <v>3</v>
      </c>
      <c r="L484" s="103">
        <f t="shared" si="254"/>
        <v>5</v>
      </c>
      <c r="M484" s="103">
        <f t="shared" si="254"/>
        <v>3</v>
      </c>
      <c r="N484" s="103">
        <f t="shared" si="254"/>
        <v>5</v>
      </c>
      <c r="O484" s="103">
        <f t="shared" si="254"/>
        <v>3</v>
      </c>
      <c r="P484" s="104">
        <f>SUM(G484:O484)</f>
        <v>36</v>
      </c>
      <c r="Q484" s="103">
        <f t="shared" ref="Q484:Y484" si="255">Q$9</f>
        <v>4</v>
      </c>
      <c r="R484" s="105">
        <f t="shared" si="255"/>
        <v>4</v>
      </c>
      <c r="S484" s="105">
        <f t="shared" si="255"/>
        <v>3</v>
      </c>
      <c r="T484" s="105">
        <f t="shared" si="255"/>
        <v>5</v>
      </c>
      <c r="U484" s="105">
        <f t="shared" si="255"/>
        <v>3</v>
      </c>
      <c r="V484" s="105">
        <f t="shared" si="255"/>
        <v>4</v>
      </c>
      <c r="W484" s="105">
        <f t="shared" si="255"/>
        <v>4</v>
      </c>
      <c r="X484" s="105">
        <f t="shared" si="255"/>
        <v>5</v>
      </c>
      <c r="Y484" s="106">
        <f t="shared" si="25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256">H$10</f>
        <v>8</v>
      </c>
      <c r="I485" s="108">
        <f t="shared" si="256"/>
        <v>12</v>
      </c>
      <c r="J485" s="108">
        <f t="shared" si="256"/>
        <v>14</v>
      </c>
      <c r="K485" s="108">
        <f t="shared" si="256"/>
        <v>2</v>
      </c>
      <c r="L485" s="108">
        <f t="shared" si="256"/>
        <v>10</v>
      </c>
      <c r="M485" s="108">
        <f t="shared" si="256"/>
        <v>18</v>
      </c>
      <c r="N485" s="108">
        <f t="shared" si="256"/>
        <v>16</v>
      </c>
      <c r="O485" s="109">
        <f t="shared" si="256"/>
        <v>6</v>
      </c>
      <c r="P485" s="110"/>
      <c r="Q485" s="111">
        <f t="shared" ref="Q485:Y485" si="257">Q$10</f>
        <v>1</v>
      </c>
      <c r="R485" s="112">
        <f t="shared" si="257"/>
        <v>9</v>
      </c>
      <c r="S485" s="112">
        <f t="shared" si="257"/>
        <v>11</v>
      </c>
      <c r="T485" s="112">
        <f t="shared" si="257"/>
        <v>5</v>
      </c>
      <c r="U485" s="112">
        <f t="shared" si="257"/>
        <v>17</v>
      </c>
      <c r="V485" s="112">
        <f t="shared" si="257"/>
        <v>15</v>
      </c>
      <c r="W485" s="112">
        <f t="shared" si="257"/>
        <v>3</v>
      </c>
      <c r="X485" s="112">
        <f t="shared" si="257"/>
        <v>13</v>
      </c>
      <c r="Y485" s="109">
        <f t="shared" si="25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8">IF($Q481&lt;=18,IF(H485&lt;=$Q481,1,0),IF($Q481&lt;=36,IF(H485&lt;=($Q481-18),2,1),IF($Q481&lt;=54,IF(H485&lt;=($Q481-36),3,2),IF($Q481&gt;54,IF(H485&lt;=($Q481-54),4,3)))))</f>
        <v>#N/A</v>
      </c>
      <c r="I486" s="115" t="e">
        <f t="shared" si="258"/>
        <v>#N/A</v>
      </c>
      <c r="J486" s="115" t="e">
        <f t="shared" si="258"/>
        <v>#N/A</v>
      </c>
      <c r="K486" s="115" t="e">
        <f t="shared" si="258"/>
        <v>#N/A</v>
      </c>
      <c r="L486" s="115" t="e">
        <f t="shared" si="258"/>
        <v>#N/A</v>
      </c>
      <c r="M486" s="115" t="e">
        <f t="shared" si="258"/>
        <v>#N/A</v>
      </c>
      <c r="N486" s="115" t="e">
        <f t="shared" si="258"/>
        <v>#N/A</v>
      </c>
      <c r="O486" s="116" t="e">
        <f t="shared" si="258"/>
        <v>#N/A</v>
      </c>
      <c r="P486" s="117" t="e">
        <f>SUM(G486:O486)</f>
        <v>#N/A</v>
      </c>
      <c r="Q486" s="116" t="e">
        <f t="shared" ref="Q486:Y486" si="259">IF($Q481&lt;=18,IF(Q485&lt;=$Q481,1,0),IF($Q481&lt;=36,IF(Q485&lt;=($Q481-18),2,1),IF($Q481&lt;=54,IF(Q485&lt;=($Q481-36),3,2),IF($Q481&gt;54,IF(Q485&lt;=($Q481-54),4,3)))))</f>
        <v>#N/A</v>
      </c>
      <c r="R486" s="116" t="e">
        <f t="shared" si="259"/>
        <v>#N/A</v>
      </c>
      <c r="S486" s="116" t="e">
        <f t="shared" si="259"/>
        <v>#N/A</v>
      </c>
      <c r="T486" s="116" t="e">
        <f t="shared" si="259"/>
        <v>#N/A</v>
      </c>
      <c r="U486" s="116" t="e">
        <f t="shared" si="259"/>
        <v>#N/A</v>
      </c>
      <c r="V486" s="116" t="e">
        <f t="shared" si="259"/>
        <v>#N/A</v>
      </c>
      <c r="W486" s="116" t="e">
        <f t="shared" si="259"/>
        <v>#N/A</v>
      </c>
      <c r="X486" s="116" t="e">
        <f t="shared" si="259"/>
        <v>#N/A</v>
      </c>
      <c r="Y486" s="116" t="e">
        <f t="shared" si="259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0">G28</f>
        <v>10</v>
      </c>
      <c r="H487" s="121">
        <f t="shared" si="260"/>
        <v>10</v>
      </c>
      <c r="I487" s="121">
        <f t="shared" si="260"/>
        <v>10</v>
      </c>
      <c r="J487" s="121">
        <f t="shared" si="260"/>
        <v>10</v>
      </c>
      <c r="K487" s="121">
        <f t="shared" si="260"/>
        <v>10</v>
      </c>
      <c r="L487" s="121">
        <f t="shared" si="260"/>
        <v>10</v>
      </c>
      <c r="M487" s="121">
        <f t="shared" si="260"/>
        <v>10</v>
      </c>
      <c r="N487" s="121">
        <f t="shared" si="260"/>
        <v>10</v>
      </c>
      <c r="O487" s="121">
        <f t="shared" si="260"/>
        <v>10</v>
      </c>
      <c r="P487" s="122">
        <f>SUM(G487:O487)</f>
        <v>90</v>
      </c>
      <c r="Q487" s="123">
        <f t="shared" ref="Q487:Y487" si="261">Q28</f>
        <v>10</v>
      </c>
      <c r="R487" s="121">
        <f t="shared" si="261"/>
        <v>10</v>
      </c>
      <c r="S487" s="121">
        <f t="shared" si="261"/>
        <v>10</v>
      </c>
      <c r="T487" s="121">
        <f t="shared" si="261"/>
        <v>10</v>
      </c>
      <c r="U487" s="121">
        <f t="shared" si="261"/>
        <v>10</v>
      </c>
      <c r="V487" s="121">
        <f t="shared" si="261"/>
        <v>10</v>
      </c>
      <c r="W487" s="121">
        <f t="shared" si="261"/>
        <v>10</v>
      </c>
      <c r="X487" s="121">
        <f t="shared" si="261"/>
        <v>10</v>
      </c>
      <c r="Y487" s="124">
        <f t="shared" si="261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2">IF(H487-H484=-1,3+H486)+IF(H487-H484=0,2+H486)+IF(H487-H484=1,1+H486)+IF(H487-H484=2,H486)+IF(H487-H484=3,IF(H486-1&gt;0,H486-1,0))+IF(H487-H484=4,IF(H486-2&gt;0,H486-2,0))</f>
        <v>0</v>
      </c>
      <c r="I488" s="127">
        <f t="shared" si="262"/>
        <v>0</v>
      </c>
      <c r="J488" s="127">
        <f t="shared" si="262"/>
        <v>0</v>
      </c>
      <c r="K488" s="127">
        <f t="shared" si="262"/>
        <v>0</v>
      </c>
      <c r="L488" s="127">
        <f t="shared" si="262"/>
        <v>0</v>
      </c>
      <c r="M488" s="127">
        <f t="shared" si="262"/>
        <v>0</v>
      </c>
      <c r="N488" s="127">
        <f t="shared" si="262"/>
        <v>0</v>
      </c>
      <c r="O488" s="128">
        <f t="shared" si="262"/>
        <v>0</v>
      </c>
      <c r="P488" s="129">
        <f>SUM(G488:O488)</f>
        <v>0</v>
      </c>
      <c r="Q488" s="130">
        <f t="shared" ref="Q488:Y488" si="263">IF(Q487-Q484=-1,3+Q486)+IF(Q487-Q484=0,2+Q486)+IF(Q487-Q484=1,1+Q486)+IF(Q487-Q484=2,Q486)+IF(Q487-Q484=3,IF(Q486-1&gt;0,Q486-1,0))+IF(Q487-Q484=4,IF(Q486-2&gt;0,Q486-2,0))</f>
        <v>0</v>
      </c>
      <c r="R488" s="131">
        <f t="shared" si="263"/>
        <v>0</v>
      </c>
      <c r="S488" s="131">
        <f t="shared" si="263"/>
        <v>0</v>
      </c>
      <c r="T488" s="131">
        <f t="shared" si="263"/>
        <v>0</v>
      </c>
      <c r="U488" s="131">
        <f t="shared" si="263"/>
        <v>0</v>
      </c>
      <c r="V488" s="131">
        <f t="shared" si="263"/>
        <v>0</v>
      </c>
      <c r="W488" s="131">
        <f t="shared" si="263"/>
        <v>0</v>
      </c>
      <c r="X488" s="131">
        <f t="shared" si="263"/>
        <v>0</v>
      </c>
      <c r="Y488" s="128">
        <f t="shared" si="263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4">IF(G487-G484=-2,4)+IF(G487-G484=-1,3)+IF(G487-G484=0,2)+IF(G487-G484=1,1)+IF(G487-G484&gt;2,0)</f>
        <v>0</v>
      </c>
      <c r="H489" s="134">
        <f t="shared" si="264"/>
        <v>0</v>
      </c>
      <c r="I489" s="134">
        <f t="shared" si="264"/>
        <v>0</v>
      </c>
      <c r="J489" s="134">
        <f t="shared" si="264"/>
        <v>0</v>
      </c>
      <c r="K489" s="134">
        <f t="shared" si="264"/>
        <v>0</v>
      </c>
      <c r="L489" s="134">
        <f t="shared" si="264"/>
        <v>0</v>
      </c>
      <c r="M489" s="134">
        <f t="shared" si="264"/>
        <v>0</v>
      </c>
      <c r="N489" s="134">
        <f t="shared" si="264"/>
        <v>0</v>
      </c>
      <c r="O489" s="135">
        <f t="shared" si="264"/>
        <v>0</v>
      </c>
      <c r="P489" s="136">
        <f>SUM(G489:O489)</f>
        <v>0</v>
      </c>
      <c r="Q489" s="135">
        <f t="shared" ref="Q489:Y489" si="265">IF(Q487-Q484=-2,4)+IF(Q487-Q484=-1,3)+IF(Q487-Q484=0,2)+IF(Q487-Q484=1,1)+IF(Q487-Q484&gt;2,0)</f>
        <v>0</v>
      </c>
      <c r="R489" s="135">
        <f t="shared" si="265"/>
        <v>0</v>
      </c>
      <c r="S489" s="135">
        <f t="shared" si="265"/>
        <v>0</v>
      </c>
      <c r="T489" s="135">
        <f t="shared" si="265"/>
        <v>0</v>
      </c>
      <c r="U489" s="135">
        <f t="shared" si="265"/>
        <v>0</v>
      </c>
      <c r="V489" s="135">
        <f t="shared" si="265"/>
        <v>0</v>
      </c>
      <c r="W489" s="135">
        <f t="shared" si="265"/>
        <v>0</v>
      </c>
      <c r="X489" s="135">
        <f t="shared" si="265"/>
        <v>0</v>
      </c>
      <c r="Y489" s="135">
        <f t="shared" si="265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6">H487-H484</f>
        <v>6</v>
      </c>
      <c r="I490" s="24">
        <f t="shared" si="266"/>
        <v>5</v>
      </c>
      <c r="J490" s="24">
        <f t="shared" si="266"/>
        <v>6</v>
      </c>
      <c r="K490" s="24">
        <f t="shared" si="266"/>
        <v>7</v>
      </c>
      <c r="L490" s="24">
        <f t="shared" si="266"/>
        <v>5</v>
      </c>
      <c r="M490" s="24">
        <f t="shared" si="266"/>
        <v>7</v>
      </c>
      <c r="N490" s="24">
        <f t="shared" si="266"/>
        <v>5</v>
      </c>
      <c r="O490" s="15">
        <f t="shared" si="266"/>
        <v>7</v>
      </c>
      <c r="P490" s="15"/>
      <c r="Q490" s="15">
        <f t="shared" ref="Q490:Y490" si="267">Q487-Q484</f>
        <v>6</v>
      </c>
      <c r="R490" s="15">
        <f t="shared" si="267"/>
        <v>6</v>
      </c>
      <c r="S490" s="15">
        <f t="shared" si="267"/>
        <v>7</v>
      </c>
      <c r="T490" s="15">
        <f t="shared" si="267"/>
        <v>5</v>
      </c>
      <c r="U490" s="15">
        <f t="shared" si="267"/>
        <v>7</v>
      </c>
      <c r="V490" s="15">
        <f t="shared" si="267"/>
        <v>6</v>
      </c>
      <c r="W490" s="15">
        <f t="shared" si="267"/>
        <v>6</v>
      </c>
      <c r="X490" s="15">
        <f t="shared" si="267"/>
        <v>5</v>
      </c>
      <c r="Y490" s="15">
        <f t="shared" si="267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37684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8">H$9</f>
        <v>4</v>
      </c>
      <c r="I507" s="103">
        <f t="shared" si="268"/>
        <v>5</v>
      </c>
      <c r="J507" s="103">
        <f t="shared" si="268"/>
        <v>4</v>
      </c>
      <c r="K507" s="103">
        <f t="shared" si="268"/>
        <v>3</v>
      </c>
      <c r="L507" s="103">
        <f t="shared" si="268"/>
        <v>5</v>
      </c>
      <c r="M507" s="103">
        <f t="shared" si="268"/>
        <v>3</v>
      </c>
      <c r="N507" s="103">
        <f t="shared" si="268"/>
        <v>5</v>
      </c>
      <c r="O507" s="103">
        <f t="shared" si="268"/>
        <v>3</v>
      </c>
      <c r="P507" s="104">
        <f>SUM(G507:O507)</f>
        <v>36</v>
      </c>
      <c r="Q507" s="103">
        <f t="shared" ref="Q507:Y507" si="269">Q$9</f>
        <v>4</v>
      </c>
      <c r="R507" s="105">
        <f t="shared" si="269"/>
        <v>4</v>
      </c>
      <c r="S507" s="105">
        <f t="shared" si="269"/>
        <v>3</v>
      </c>
      <c r="T507" s="105">
        <f t="shared" si="269"/>
        <v>5</v>
      </c>
      <c r="U507" s="105">
        <f t="shared" si="269"/>
        <v>3</v>
      </c>
      <c r="V507" s="105">
        <f t="shared" si="269"/>
        <v>4</v>
      </c>
      <c r="W507" s="105">
        <f t="shared" si="269"/>
        <v>4</v>
      </c>
      <c r="X507" s="105">
        <f t="shared" si="269"/>
        <v>5</v>
      </c>
      <c r="Y507" s="106">
        <f t="shared" si="269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270">H$10</f>
        <v>8</v>
      </c>
      <c r="I508" s="108">
        <f t="shared" si="270"/>
        <v>12</v>
      </c>
      <c r="J508" s="108">
        <f t="shared" si="270"/>
        <v>14</v>
      </c>
      <c r="K508" s="108">
        <f t="shared" si="270"/>
        <v>2</v>
      </c>
      <c r="L508" s="108">
        <f t="shared" si="270"/>
        <v>10</v>
      </c>
      <c r="M508" s="108">
        <f t="shared" si="270"/>
        <v>18</v>
      </c>
      <c r="N508" s="108">
        <f t="shared" si="270"/>
        <v>16</v>
      </c>
      <c r="O508" s="109">
        <f t="shared" si="270"/>
        <v>6</v>
      </c>
      <c r="P508" s="110"/>
      <c r="Q508" s="111">
        <f t="shared" ref="Q508:Y508" si="271">Q$10</f>
        <v>1</v>
      </c>
      <c r="R508" s="112">
        <f t="shared" si="271"/>
        <v>9</v>
      </c>
      <c r="S508" s="112">
        <f t="shared" si="271"/>
        <v>11</v>
      </c>
      <c r="T508" s="112">
        <f t="shared" si="271"/>
        <v>5</v>
      </c>
      <c r="U508" s="112">
        <f t="shared" si="271"/>
        <v>17</v>
      </c>
      <c r="V508" s="112">
        <f t="shared" si="271"/>
        <v>15</v>
      </c>
      <c r="W508" s="112">
        <f t="shared" si="271"/>
        <v>3</v>
      </c>
      <c r="X508" s="112">
        <f t="shared" si="271"/>
        <v>13</v>
      </c>
      <c r="Y508" s="109">
        <f t="shared" si="271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2">IF($Q504&lt;=18,IF(H508&lt;=$Q504,1,0),IF($Q504&lt;=36,IF(H508&lt;=($Q504-18),2,1),IF($Q504&lt;=54,IF(H508&lt;=($Q504-36),3,2),IF($Q504&gt;54,IF(H508&lt;=($Q504-54),4,3)))))</f>
        <v>#N/A</v>
      </c>
      <c r="I509" s="115" t="e">
        <f t="shared" si="272"/>
        <v>#N/A</v>
      </c>
      <c r="J509" s="115" t="e">
        <f t="shared" si="272"/>
        <v>#N/A</v>
      </c>
      <c r="K509" s="115" t="e">
        <f t="shared" si="272"/>
        <v>#N/A</v>
      </c>
      <c r="L509" s="115" t="e">
        <f t="shared" si="272"/>
        <v>#N/A</v>
      </c>
      <c r="M509" s="115" t="e">
        <f t="shared" si="272"/>
        <v>#N/A</v>
      </c>
      <c r="N509" s="115" t="e">
        <f t="shared" si="272"/>
        <v>#N/A</v>
      </c>
      <c r="O509" s="116" t="e">
        <f t="shared" si="272"/>
        <v>#N/A</v>
      </c>
      <c r="P509" s="117" t="e">
        <f>SUM(G509:O509)</f>
        <v>#N/A</v>
      </c>
      <c r="Q509" s="116" t="e">
        <f t="shared" ref="Q509:Y509" si="273">IF($Q504&lt;=18,IF(Q508&lt;=$Q504,1,0),IF($Q504&lt;=36,IF(Q508&lt;=($Q504-18),2,1),IF($Q504&lt;=54,IF(Q508&lt;=($Q504-36),3,2),IF($Q504&gt;54,IF(Q508&lt;=($Q504-54),4,3)))))</f>
        <v>#N/A</v>
      </c>
      <c r="R509" s="116" t="e">
        <f t="shared" si="273"/>
        <v>#N/A</v>
      </c>
      <c r="S509" s="116" t="e">
        <f t="shared" si="273"/>
        <v>#N/A</v>
      </c>
      <c r="T509" s="116" t="e">
        <f t="shared" si="273"/>
        <v>#N/A</v>
      </c>
      <c r="U509" s="116" t="e">
        <f t="shared" si="273"/>
        <v>#N/A</v>
      </c>
      <c r="V509" s="116" t="e">
        <f t="shared" si="273"/>
        <v>#N/A</v>
      </c>
      <c r="W509" s="116" t="e">
        <f t="shared" si="273"/>
        <v>#N/A</v>
      </c>
      <c r="X509" s="116" t="e">
        <f t="shared" si="273"/>
        <v>#N/A</v>
      </c>
      <c r="Y509" s="116" t="e">
        <f t="shared" si="273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4">G29</f>
        <v>10</v>
      </c>
      <c r="H510" s="121">
        <f t="shared" si="274"/>
        <v>10</v>
      </c>
      <c r="I510" s="121">
        <f t="shared" si="274"/>
        <v>10</v>
      </c>
      <c r="J510" s="121">
        <f t="shared" si="274"/>
        <v>10</v>
      </c>
      <c r="K510" s="121">
        <f t="shared" si="274"/>
        <v>10</v>
      </c>
      <c r="L510" s="121">
        <f t="shared" si="274"/>
        <v>10</v>
      </c>
      <c r="M510" s="121">
        <f t="shared" si="274"/>
        <v>10</v>
      </c>
      <c r="N510" s="121">
        <f t="shared" si="274"/>
        <v>10</v>
      </c>
      <c r="O510" s="121">
        <f t="shared" si="274"/>
        <v>10</v>
      </c>
      <c r="P510" s="122">
        <f>SUM(G510:O510)</f>
        <v>90</v>
      </c>
      <c r="Q510" s="123">
        <f t="shared" ref="Q510:Y510" si="275">Q29</f>
        <v>10</v>
      </c>
      <c r="R510" s="121">
        <f t="shared" si="275"/>
        <v>10</v>
      </c>
      <c r="S510" s="121">
        <f t="shared" si="275"/>
        <v>10</v>
      </c>
      <c r="T510" s="121">
        <f t="shared" si="275"/>
        <v>10</v>
      </c>
      <c r="U510" s="121">
        <f t="shared" si="275"/>
        <v>10</v>
      </c>
      <c r="V510" s="121">
        <f t="shared" si="275"/>
        <v>10</v>
      </c>
      <c r="W510" s="121">
        <f t="shared" si="275"/>
        <v>10</v>
      </c>
      <c r="X510" s="121">
        <f t="shared" si="275"/>
        <v>10</v>
      </c>
      <c r="Y510" s="124">
        <f t="shared" si="27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6">IF(H510-H507=-1,3+H509)+IF(H510-H507=0,2+H509)+IF(H510-H507=1,1+H509)+IF(H510-H507=2,H509)+IF(H510-H507=3,IF(H509-1&gt;0,H509-1,0))+IF(H510-H507=4,IF(H509-2&gt;0,H509-2,0))</f>
        <v>0</v>
      </c>
      <c r="I511" s="127">
        <f t="shared" si="276"/>
        <v>0</v>
      </c>
      <c r="J511" s="127">
        <f t="shared" si="276"/>
        <v>0</v>
      </c>
      <c r="K511" s="127">
        <f t="shared" si="276"/>
        <v>0</v>
      </c>
      <c r="L511" s="127">
        <f t="shared" si="276"/>
        <v>0</v>
      </c>
      <c r="M511" s="127">
        <f t="shared" si="276"/>
        <v>0</v>
      </c>
      <c r="N511" s="127">
        <f t="shared" si="276"/>
        <v>0</v>
      </c>
      <c r="O511" s="128">
        <f t="shared" si="276"/>
        <v>0</v>
      </c>
      <c r="P511" s="129">
        <f>SUM(G511:O511)</f>
        <v>0</v>
      </c>
      <c r="Q511" s="130">
        <f t="shared" ref="Q511:Y511" si="277">IF(Q510-Q507=-1,3+Q509)+IF(Q510-Q507=0,2+Q509)+IF(Q510-Q507=1,1+Q509)+IF(Q510-Q507=2,Q509)+IF(Q510-Q507=3,IF(Q509-1&gt;0,Q509-1,0))+IF(Q510-Q507=4,IF(Q509-2&gt;0,Q509-2,0))</f>
        <v>0</v>
      </c>
      <c r="R511" s="131">
        <f t="shared" si="277"/>
        <v>0</v>
      </c>
      <c r="S511" s="131">
        <f t="shared" si="277"/>
        <v>0</v>
      </c>
      <c r="T511" s="131">
        <f t="shared" si="277"/>
        <v>0</v>
      </c>
      <c r="U511" s="131">
        <f t="shared" si="277"/>
        <v>0</v>
      </c>
      <c r="V511" s="131">
        <f t="shared" si="277"/>
        <v>0</v>
      </c>
      <c r="W511" s="131">
        <f t="shared" si="277"/>
        <v>0</v>
      </c>
      <c r="X511" s="131">
        <f t="shared" si="277"/>
        <v>0</v>
      </c>
      <c r="Y511" s="128">
        <f t="shared" si="27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8">IF(G510-G507=-2,4)+IF(G510-G507=-1,3)+IF(G510-G507=0,2)+IF(G510-G507=1,1)+IF(G510-G507&gt;2,0)</f>
        <v>0</v>
      </c>
      <c r="H512" s="134">
        <f t="shared" si="278"/>
        <v>0</v>
      </c>
      <c r="I512" s="134">
        <f t="shared" si="278"/>
        <v>0</v>
      </c>
      <c r="J512" s="134">
        <f t="shared" si="278"/>
        <v>0</v>
      </c>
      <c r="K512" s="134">
        <f t="shared" si="278"/>
        <v>0</v>
      </c>
      <c r="L512" s="134">
        <f t="shared" si="278"/>
        <v>0</v>
      </c>
      <c r="M512" s="134">
        <f t="shared" si="278"/>
        <v>0</v>
      </c>
      <c r="N512" s="134">
        <f t="shared" si="278"/>
        <v>0</v>
      </c>
      <c r="O512" s="135">
        <f t="shared" si="278"/>
        <v>0</v>
      </c>
      <c r="P512" s="136">
        <f>SUM(G512:O512)</f>
        <v>0</v>
      </c>
      <c r="Q512" s="135">
        <f t="shared" ref="Q512:Y512" si="279">IF(Q510-Q507=-2,4)+IF(Q510-Q507=-1,3)+IF(Q510-Q507=0,2)+IF(Q510-Q507=1,1)+IF(Q510-Q507&gt;2,0)</f>
        <v>0</v>
      </c>
      <c r="R512" s="135">
        <f t="shared" si="279"/>
        <v>0</v>
      </c>
      <c r="S512" s="135">
        <f t="shared" si="279"/>
        <v>0</v>
      </c>
      <c r="T512" s="135">
        <f t="shared" si="279"/>
        <v>0</v>
      </c>
      <c r="U512" s="135">
        <f t="shared" si="279"/>
        <v>0</v>
      </c>
      <c r="V512" s="135">
        <f t="shared" si="279"/>
        <v>0</v>
      </c>
      <c r="W512" s="135">
        <f t="shared" si="279"/>
        <v>0</v>
      </c>
      <c r="X512" s="135">
        <f t="shared" si="279"/>
        <v>0</v>
      </c>
      <c r="Y512" s="135">
        <f t="shared" si="27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0">H510-H507</f>
        <v>6</v>
      </c>
      <c r="I513" s="24">
        <f t="shared" si="280"/>
        <v>5</v>
      </c>
      <c r="J513" s="24">
        <f t="shared" si="280"/>
        <v>6</v>
      </c>
      <c r="K513" s="24">
        <f t="shared" si="280"/>
        <v>7</v>
      </c>
      <c r="L513" s="24">
        <f t="shared" si="280"/>
        <v>5</v>
      </c>
      <c r="M513" s="24">
        <f t="shared" si="280"/>
        <v>7</v>
      </c>
      <c r="N513" s="24">
        <f t="shared" si="280"/>
        <v>5</v>
      </c>
      <c r="O513" s="15">
        <f t="shared" si="280"/>
        <v>7</v>
      </c>
      <c r="P513" s="15"/>
      <c r="Q513" s="15">
        <f t="shared" ref="Q513:Y513" si="281">Q510-Q507</f>
        <v>6</v>
      </c>
      <c r="R513" s="15">
        <f t="shared" si="281"/>
        <v>6</v>
      </c>
      <c r="S513" s="15">
        <f t="shared" si="281"/>
        <v>7</v>
      </c>
      <c r="T513" s="15">
        <f t="shared" si="281"/>
        <v>5</v>
      </c>
      <c r="U513" s="15">
        <f t="shared" si="281"/>
        <v>7</v>
      </c>
      <c r="V513" s="15">
        <f t="shared" si="281"/>
        <v>6</v>
      </c>
      <c r="W513" s="15">
        <f t="shared" si="281"/>
        <v>6</v>
      </c>
      <c r="X513" s="15">
        <f t="shared" si="281"/>
        <v>5</v>
      </c>
      <c r="Y513" s="15">
        <f t="shared" si="28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37684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2">H$9</f>
        <v>4</v>
      </c>
      <c r="I530" s="103">
        <f t="shared" si="282"/>
        <v>5</v>
      </c>
      <c r="J530" s="103">
        <f t="shared" si="282"/>
        <v>4</v>
      </c>
      <c r="K530" s="103">
        <f t="shared" si="282"/>
        <v>3</v>
      </c>
      <c r="L530" s="103">
        <f t="shared" si="282"/>
        <v>5</v>
      </c>
      <c r="M530" s="103">
        <f t="shared" si="282"/>
        <v>3</v>
      </c>
      <c r="N530" s="103">
        <f t="shared" si="282"/>
        <v>5</v>
      </c>
      <c r="O530" s="103">
        <f t="shared" si="282"/>
        <v>3</v>
      </c>
      <c r="P530" s="104">
        <f>SUM(G530:O530)</f>
        <v>36</v>
      </c>
      <c r="Q530" s="103">
        <f t="shared" ref="Q530:Y530" si="283">Q$9</f>
        <v>4</v>
      </c>
      <c r="R530" s="105">
        <f t="shared" si="283"/>
        <v>4</v>
      </c>
      <c r="S530" s="105">
        <f t="shared" si="283"/>
        <v>3</v>
      </c>
      <c r="T530" s="105">
        <f t="shared" si="283"/>
        <v>5</v>
      </c>
      <c r="U530" s="105">
        <f t="shared" si="283"/>
        <v>3</v>
      </c>
      <c r="V530" s="105">
        <f t="shared" si="283"/>
        <v>4</v>
      </c>
      <c r="W530" s="105">
        <f t="shared" si="283"/>
        <v>4</v>
      </c>
      <c r="X530" s="105">
        <f t="shared" si="283"/>
        <v>5</v>
      </c>
      <c r="Y530" s="106">
        <f t="shared" si="28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284">H$10</f>
        <v>8</v>
      </c>
      <c r="I531" s="108">
        <f t="shared" si="284"/>
        <v>12</v>
      </c>
      <c r="J531" s="108">
        <f t="shared" si="284"/>
        <v>14</v>
      </c>
      <c r="K531" s="108">
        <f t="shared" si="284"/>
        <v>2</v>
      </c>
      <c r="L531" s="108">
        <f t="shared" si="284"/>
        <v>10</v>
      </c>
      <c r="M531" s="108">
        <f t="shared" si="284"/>
        <v>18</v>
      </c>
      <c r="N531" s="108">
        <f t="shared" si="284"/>
        <v>16</v>
      </c>
      <c r="O531" s="109">
        <f t="shared" si="284"/>
        <v>6</v>
      </c>
      <c r="P531" s="110"/>
      <c r="Q531" s="111">
        <f t="shared" ref="Q531:Y531" si="285">Q$10</f>
        <v>1</v>
      </c>
      <c r="R531" s="112">
        <f t="shared" si="285"/>
        <v>9</v>
      </c>
      <c r="S531" s="112">
        <f t="shared" si="285"/>
        <v>11</v>
      </c>
      <c r="T531" s="112">
        <f t="shared" si="285"/>
        <v>5</v>
      </c>
      <c r="U531" s="112">
        <f t="shared" si="285"/>
        <v>17</v>
      </c>
      <c r="V531" s="112">
        <f t="shared" si="285"/>
        <v>15</v>
      </c>
      <c r="W531" s="112">
        <f t="shared" si="285"/>
        <v>3</v>
      </c>
      <c r="X531" s="112">
        <f t="shared" si="285"/>
        <v>13</v>
      </c>
      <c r="Y531" s="109">
        <f t="shared" si="28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6">IF($Q527&lt;=18,IF(H531&lt;=$Q527,1,0),IF($Q527&lt;=36,IF(H531&lt;=($Q527-18),2,1),IF($Q527&lt;=54,IF(H531&lt;=($Q527-36),3,2),IF($Q527&gt;54,IF(H531&lt;=($Q527-54),4,3)))))</f>
        <v>#N/A</v>
      </c>
      <c r="I532" s="115" t="e">
        <f t="shared" si="286"/>
        <v>#N/A</v>
      </c>
      <c r="J532" s="115" t="e">
        <f t="shared" si="286"/>
        <v>#N/A</v>
      </c>
      <c r="K532" s="115" t="e">
        <f t="shared" si="286"/>
        <v>#N/A</v>
      </c>
      <c r="L532" s="115" t="e">
        <f t="shared" si="286"/>
        <v>#N/A</v>
      </c>
      <c r="M532" s="115" t="e">
        <f t="shared" si="286"/>
        <v>#N/A</v>
      </c>
      <c r="N532" s="115" t="e">
        <f t="shared" si="286"/>
        <v>#N/A</v>
      </c>
      <c r="O532" s="116" t="e">
        <f t="shared" si="286"/>
        <v>#N/A</v>
      </c>
      <c r="P532" s="117" t="e">
        <f>SUM(G532:O532)</f>
        <v>#N/A</v>
      </c>
      <c r="Q532" s="116" t="e">
        <f t="shared" ref="Q532:Y532" si="287">IF($Q527&lt;=18,IF(Q531&lt;=$Q527,1,0),IF($Q527&lt;=36,IF(Q531&lt;=($Q527-18),2,1),IF($Q527&lt;=54,IF(Q531&lt;=($Q527-36),3,2),IF($Q527&gt;54,IF(Q531&lt;=($Q527-54),4,3)))))</f>
        <v>#N/A</v>
      </c>
      <c r="R532" s="116" t="e">
        <f t="shared" si="287"/>
        <v>#N/A</v>
      </c>
      <c r="S532" s="116" t="e">
        <f t="shared" si="287"/>
        <v>#N/A</v>
      </c>
      <c r="T532" s="116" t="e">
        <f t="shared" si="287"/>
        <v>#N/A</v>
      </c>
      <c r="U532" s="116" t="e">
        <f t="shared" si="287"/>
        <v>#N/A</v>
      </c>
      <c r="V532" s="116" t="e">
        <f t="shared" si="287"/>
        <v>#N/A</v>
      </c>
      <c r="W532" s="116" t="e">
        <f t="shared" si="287"/>
        <v>#N/A</v>
      </c>
      <c r="X532" s="116" t="e">
        <f t="shared" si="287"/>
        <v>#N/A</v>
      </c>
      <c r="Y532" s="116" t="e">
        <f t="shared" si="287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8">G30</f>
        <v>10</v>
      </c>
      <c r="H533" s="121">
        <f t="shared" si="288"/>
        <v>10</v>
      </c>
      <c r="I533" s="121">
        <f t="shared" si="288"/>
        <v>10</v>
      </c>
      <c r="J533" s="121">
        <f t="shared" si="288"/>
        <v>10</v>
      </c>
      <c r="K533" s="121">
        <f t="shared" si="288"/>
        <v>10</v>
      </c>
      <c r="L533" s="121">
        <f t="shared" si="288"/>
        <v>10</v>
      </c>
      <c r="M533" s="121">
        <f t="shared" si="288"/>
        <v>10</v>
      </c>
      <c r="N533" s="121">
        <f t="shared" si="288"/>
        <v>10</v>
      </c>
      <c r="O533" s="121">
        <f t="shared" si="288"/>
        <v>10</v>
      </c>
      <c r="P533" s="122">
        <f>SUM(G533:O533)</f>
        <v>90</v>
      </c>
      <c r="Q533" s="123">
        <f t="shared" ref="Q533:Y533" si="289">Q30</f>
        <v>10</v>
      </c>
      <c r="R533" s="121">
        <f t="shared" si="289"/>
        <v>10</v>
      </c>
      <c r="S533" s="121">
        <f t="shared" si="289"/>
        <v>10</v>
      </c>
      <c r="T533" s="121">
        <f t="shared" si="289"/>
        <v>10</v>
      </c>
      <c r="U533" s="121">
        <f t="shared" si="289"/>
        <v>10</v>
      </c>
      <c r="V533" s="121">
        <f t="shared" si="289"/>
        <v>10</v>
      </c>
      <c r="W533" s="121">
        <f t="shared" si="289"/>
        <v>10</v>
      </c>
      <c r="X533" s="121">
        <f t="shared" si="289"/>
        <v>10</v>
      </c>
      <c r="Y533" s="124">
        <f t="shared" si="289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0">IF(H533-H530=-1,3+H532)+IF(H533-H530=0,2+H532)+IF(H533-H530=1,1+H532)+IF(H533-H530=2,H532)+IF(H533-H530=3,IF(H532-1&gt;0,H532-1,0))+IF(H533-H530=4,IF(H532-2&gt;0,H532-2,0))</f>
        <v>0</v>
      </c>
      <c r="I534" s="127">
        <f t="shared" si="290"/>
        <v>0</v>
      </c>
      <c r="J534" s="127">
        <f t="shared" si="290"/>
        <v>0</v>
      </c>
      <c r="K534" s="127">
        <f t="shared" si="290"/>
        <v>0</v>
      </c>
      <c r="L534" s="127">
        <f t="shared" si="290"/>
        <v>0</v>
      </c>
      <c r="M534" s="127">
        <f t="shared" si="290"/>
        <v>0</v>
      </c>
      <c r="N534" s="127">
        <f t="shared" si="290"/>
        <v>0</v>
      </c>
      <c r="O534" s="128">
        <f t="shared" si="290"/>
        <v>0</v>
      </c>
      <c r="P534" s="129">
        <f>SUM(G534:O534)</f>
        <v>0</v>
      </c>
      <c r="Q534" s="130">
        <f t="shared" ref="Q534:Y534" si="291">IF(Q533-Q530=-1,3+Q532)+IF(Q533-Q530=0,2+Q532)+IF(Q533-Q530=1,1+Q532)+IF(Q533-Q530=2,Q532)+IF(Q533-Q530=3,IF(Q532-1&gt;0,Q532-1,0))+IF(Q533-Q530=4,IF(Q532-2&gt;0,Q532-2,0))</f>
        <v>0</v>
      </c>
      <c r="R534" s="131">
        <f t="shared" si="291"/>
        <v>0</v>
      </c>
      <c r="S534" s="131">
        <f t="shared" si="291"/>
        <v>0</v>
      </c>
      <c r="T534" s="131">
        <f t="shared" si="291"/>
        <v>0</v>
      </c>
      <c r="U534" s="131">
        <f t="shared" si="291"/>
        <v>0</v>
      </c>
      <c r="V534" s="131">
        <f t="shared" si="291"/>
        <v>0</v>
      </c>
      <c r="W534" s="131">
        <f t="shared" si="291"/>
        <v>0</v>
      </c>
      <c r="X534" s="131">
        <f t="shared" si="291"/>
        <v>0</v>
      </c>
      <c r="Y534" s="128">
        <f t="shared" si="291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2">IF(G533-G530=-2,4)+IF(G533-G530=-1,3)+IF(G533-G530=0,2)+IF(G533-G530=1,1)+IF(G533-G530&gt;2,0)</f>
        <v>0</v>
      </c>
      <c r="H535" s="134">
        <f t="shared" si="292"/>
        <v>0</v>
      </c>
      <c r="I535" s="134">
        <f t="shared" si="292"/>
        <v>0</v>
      </c>
      <c r="J535" s="134">
        <f t="shared" si="292"/>
        <v>0</v>
      </c>
      <c r="K535" s="134">
        <f t="shared" si="292"/>
        <v>0</v>
      </c>
      <c r="L535" s="134">
        <f t="shared" si="292"/>
        <v>0</v>
      </c>
      <c r="M535" s="134">
        <f t="shared" si="292"/>
        <v>0</v>
      </c>
      <c r="N535" s="134">
        <f t="shared" si="292"/>
        <v>0</v>
      </c>
      <c r="O535" s="135">
        <f t="shared" si="292"/>
        <v>0</v>
      </c>
      <c r="P535" s="136">
        <f>SUM(G535:O535)</f>
        <v>0</v>
      </c>
      <c r="Q535" s="135">
        <f t="shared" ref="Q535:Y535" si="293">IF(Q533-Q530=-2,4)+IF(Q533-Q530=-1,3)+IF(Q533-Q530=0,2)+IF(Q533-Q530=1,1)+IF(Q533-Q530&gt;2,0)</f>
        <v>0</v>
      </c>
      <c r="R535" s="135">
        <f t="shared" si="293"/>
        <v>0</v>
      </c>
      <c r="S535" s="135">
        <f t="shared" si="293"/>
        <v>0</v>
      </c>
      <c r="T535" s="135">
        <f t="shared" si="293"/>
        <v>0</v>
      </c>
      <c r="U535" s="135">
        <f t="shared" si="293"/>
        <v>0</v>
      </c>
      <c r="V535" s="135">
        <f t="shared" si="293"/>
        <v>0</v>
      </c>
      <c r="W535" s="135">
        <f t="shared" si="293"/>
        <v>0</v>
      </c>
      <c r="X535" s="135">
        <f t="shared" si="293"/>
        <v>0</v>
      </c>
      <c r="Y535" s="135">
        <f t="shared" si="293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4">H533-H530</f>
        <v>6</v>
      </c>
      <c r="I536" s="24">
        <f t="shared" si="294"/>
        <v>5</v>
      </c>
      <c r="J536" s="24">
        <f t="shared" si="294"/>
        <v>6</v>
      </c>
      <c r="K536" s="24">
        <f t="shared" si="294"/>
        <v>7</v>
      </c>
      <c r="L536" s="24">
        <f t="shared" si="294"/>
        <v>5</v>
      </c>
      <c r="M536" s="24">
        <f t="shared" si="294"/>
        <v>7</v>
      </c>
      <c r="N536" s="24">
        <f t="shared" si="294"/>
        <v>5</v>
      </c>
      <c r="O536" s="15">
        <f t="shared" si="294"/>
        <v>7</v>
      </c>
      <c r="P536" s="15"/>
      <c r="Q536" s="15">
        <f t="shared" ref="Q536:Y536" si="295">Q533-Q530</f>
        <v>6</v>
      </c>
      <c r="R536" s="15">
        <f t="shared" si="295"/>
        <v>6</v>
      </c>
      <c r="S536" s="15">
        <f t="shared" si="295"/>
        <v>7</v>
      </c>
      <c r="T536" s="15">
        <f t="shared" si="295"/>
        <v>5</v>
      </c>
      <c r="U536" s="15">
        <f t="shared" si="295"/>
        <v>7</v>
      </c>
      <c r="V536" s="15">
        <f t="shared" si="295"/>
        <v>6</v>
      </c>
      <c r="W536" s="15">
        <f t="shared" si="295"/>
        <v>6</v>
      </c>
      <c r="X536" s="15">
        <f t="shared" si="295"/>
        <v>5</v>
      </c>
      <c r="Y536" s="15">
        <f t="shared" si="295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37684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6">H$9</f>
        <v>4</v>
      </c>
      <c r="I553" s="103">
        <f t="shared" si="296"/>
        <v>5</v>
      </c>
      <c r="J553" s="103">
        <f t="shared" si="296"/>
        <v>4</v>
      </c>
      <c r="K553" s="103">
        <f t="shared" si="296"/>
        <v>3</v>
      </c>
      <c r="L553" s="103">
        <f t="shared" si="296"/>
        <v>5</v>
      </c>
      <c r="M553" s="103">
        <f t="shared" si="296"/>
        <v>3</v>
      </c>
      <c r="N553" s="103">
        <f t="shared" si="296"/>
        <v>5</v>
      </c>
      <c r="O553" s="103">
        <f t="shared" si="296"/>
        <v>3</v>
      </c>
      <c r="P553" s="104">
        <f>SUM(G553:O553)</f>
        <v>36</v>
      </c>
      <c r="Q553" s="103">
        <f t="shared" ref="Q553:Y553" si="297">Q$9</f>
        <v>4</v>
      </c>
      <c r="R553" s="105">
        <f t="shared" si="297"/>
        <v>4</v>
      </c>
      <c r="S553" s="105">
        <f t="shared" si="297"/>
        <v>3</v>
      </c>
      <c r="T553" s="105">
        <f t="shared" si="297"/>
        <v>5</v>
      </c>
      <c r="U553" s="105">
        <f t="shared" si="297"/>
        <v>3</v>
      </c>
      <c r="V553" s="105">
        <f t="shared" si="297"/>
        <v>4</v>
      </c>
      <c r="W553" s="105">
        <f t="shared" si="297"/>
        <v>4</v>
      </c>
      <c r="X553" s="105">
        <f t="shared" si="297"/>
        <v>5</v>
      </c>
      <c r="Y553" s="106">
        <f t="shared" si="297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298">H$10</f>
        <v>8</v>
      </c>
      <c r="I554" s="108">
        <f t="shared" si="298"/>
        <v>12</v>
      </c>
      <c r="J554" s="108">
        <f t="shared" si="298"/>
        <v>14</v>
      </c>
      <c r="K554" s="108">
        <f t="shared" si="298"/>
        <v>2</v>
      </c>
      <c r="L554" s="108">
        <f t="shared" si="298"/>
        <v>10</v>
      </c>
      <c r="M554" s="108">
        <f t="shared" si="298"/>
        <v>18</v>
      </c>
      <c r="N554" s="108">
        <f t="shared" si="298"/>
        <v>16</v>
      </c>
      <c r="O554" s="109">
        <f t="shared" si="298"/>
        <v>6</v>
      </c>
      <c r="P554" s="110"/>
      <c r="Q554" s="111">
        <f t="shared" ref="Q554:Y554" si="299">Q$10</f>
        <v>1</v>
      </c>
      <c r="R554" s="112">
        <f t="shared" si="299"/>
        <v>9</v>
      </c>
      <c r="S554" s="112">
        <f t="shared" si="299"/>
        <v>11</v>
      </c>
      <c r="T554" s="112">
        <f t="shared" si="299"/>
        <v>5</v>
      </c>
      <c r="U554" s="112">
        <f t="shared" si="299"/>
        <v>17</v>
      </c>
      <c r="V554" s="112">
        <f t="shared" si="299"/>
        <v>15</v>
      </c>
      <c r="W554" s="112">
        <f t="shared" si="299"/>
        <v>3</v>
      </c>
      <c r="X554" s="112">
        <f t="shared" si="299"/>
        <v>13</v>
      </c>
      <c r="Y554" s="109">
        <f t="shared" si="299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0">IF($Q550&lt;=18,IF(H554&lt;=$Q550,1,0),IF($Q550&lt;=36,IF(H554&lt;=($Q550-18),2,1),IF($Q550&lt;=54,IF(H554&lt;=($Q550-36),3,2),IF($Q550&gt;54,IF(H554&lt;=($Q550-54),4,3)))))</f>
        <v>#N/A</v>
      </c>
      <c r="I555" s="115" t="e">
        <f t="shared" si="300"/>
        <v>#N/A</v>
      </c>
      <c r="J555" s="115" t="e">
        <f t="shared" si="300"/>
        <v>#N/A</v>
      </c>
      <c r="K555" s="115" t="e">
        <f t="shared" si="300"/>
        <v>#N/A</v>
      </c>
      <c r="L555" s="115" t="e">
        <f t="shared" si="300"/>
        <v>#N/A</v>
      </c>
      <c r="M555" s="115" t="e">
        <f t="shared" si="300"/>
        <v>#N/A</v>
      </c>
      <c r="N555" s="115" t="e">
        <f t="shared" si="300"/>
        <v>#N/A</v>
      </c>
      <c r="O555" s="116" t="e">
        <f t="shared" si="300"/>
        <v>#N/A</v>
      </c>
      <c r="P555" s="117" t="e">
        <f>SUM(G555:O555)</f>
        <v>#N/A</v>
      </c>
      <c r="Q555" s="116" t="e">
        <f t="shared" ref="Q555:Y555" si="301">IF($Q550&lt;=18,IF(Q554&lt;=$Q550,1,0),IF($Q550&lt;=36,IF(Q554&lt;=($Q550-18),2,1),IF($Q550&lt;=54,IF(Q554&lt;=($Q550-36),3,2),IF($Q550&gt;54,IF(Q554&lt;=($Q550-54),4,3)))))</f>
        <v>#N/A</v>
      </c>
      <c r="R555" s="116" t="e">
        <f t="shared" si="301"/>
        <v>#N/A</v>
      </c>
      <c r="S555" s="116" t="e">
        <f t="shared" si="301"/>
        <v>#N/A</v>
      </c>
      <c r="T555" s="116" t="e">
        <f t="shared" si="301"/>
        <v>#N/A</v>
      </c>
      <c r="U555" s="116" t="e">
        <f t="shared" si="301"/>
        <v>#N/A</v>
      </c>
      <c r="V555" s="116" t="e">
        <f t="shared" si="301"/>
        <v>#N/A</v>
      </c>
      <c r="W555" s="116" t="e">
        <f t="shared" si="301"/>
        <v>#N/A</v>
      </c>
      <c r="X555" s="116" t="e">
        <f t="shared" si="301"/>
        <v>#N/A</v>
      </c>
      <c r="Y555" s="116" t="e">
        <f t="shared" si="301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2">G31</f>
        <v>10</v>
      </c>
      <c r="H556" s="121">
        <f t="shared" si="302"/>
        <v>10</v>
      </c>
      <c r="I556" s="121">
        <f t="shared" si="302"/>
        <v>10</v>
      </c>
      <c r="J556" s="121">
        <f t="shared" si="302"/>
        <v>10</v>
      </c>
      <c r="K556" s="121">
        <f t="shared" si="302"/>
        <v>10</v>
      </c>
      <c r="L556" s="121">
        <f t="shared" si="302"/>
        <v>10</v>
      </c>
      <c r="M556" s="121">
        <f t="shared" si="302"/>
        <v>10</v>
      </c>
      <c r="N556" s="121">
        <f t="shared" si="302"/>
        <v>10</v>
      </c>
      <c r="O556" s="121">
        <f t="shared" si="302"/>
        <v>10</v>
      </c>
      <c r="P556" s="122">
        <f>SUM(G556:O556)</f>
        <v>90</v>
      </c>
      <c r="Q556" s="123">
        <f t="shared" ref="Q556:Y556" si="303">Q31</f>
        <v>10</v>
      </c>
      <c r="R556" s="121">
        <f t="shared" si="303"/>
        <v>10</v>
      </c>
      <c r="S556" s="121">
        <f t="shared" si="303"/>
        <v>10</v>
      </c>
      <c r="T556" s="121">
        <f t="shared" si="303"/>
        <v>10</v>
      </c>
      <c r="U556" s="121">
        <f t="shared" si="303"/>
        <v>10</v>
      </c>
      <c r="V556" s="121">
        <f t="shared" si="303"/>
        <v>10</v>
      </c>
      <c r="W556" s="121">
        <f t="shared" si="303"/>
        <v>10</v>
      </c>
      <c r="X556" s="121">
        <f t="shared" si="303"/>
        <v>10</v>
      </c>
      <c r="Y556" s="124">
        <f t="shared" si="3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4">IF(H556-H553=-1,3+H555)+IF(H556-H553=0,2+H555)+IF(H556-H553=1,1+H555)+IF(H556-H553=2,H555)+IF(H556-H553=3,IF(H555-1&gt;0,H555-1,0))+IF(H556-H553=4,IF(H555-2&gt;0,H555-2,0))</f>
        <v>0</v>
      </c>
      <c r="I557" s="127">
        <f t="shared" si="304"/>
        <v>0</v>
      </c>
      <c r="J557" s="127">
        <f t="shared" si="304"/>
        <v>0</v>
      </c>
      <c r="K557" s="127">
        <f t="shared" si="304"/>
        <v>0</v>
      </c>
      <c r="L557" s="127">
        <f t="shared" si="304"/>
        <v>0</v>
      </c>
      <c r="M557" s="127">
        <f t="shared" si="304"/>
        <v>0</v>
      </c>
      <c r="N557" s="127">
        <f t="shared" si="304"/>
        <v>0</v>
      </c>
      <c r="O557" s="128">
        <f t="shared" si="304"/>
        <v>0</v>
      </c>
      <c r="P557" s="129">
        <f>SUM(G557:O557)</f>
        <v>0</v>
      </c>
      <c r="Q557" s="130">
        <f t="shared" ref="Q557:Y557" si="305">IF(Q556-Q553=-1,3+Q555)+IF(Q556-Q553=0,2+Q555)+IF(Q556-Q553=1,1+Q555)+IF(Q556-Q553=2,Q555)+IF(Q556-Q553=3,IF(Q555-1&gt;0,Q555-1,0))+IF(Q556-Q553=4,IF(Q555-2&gt;0,Q555-2,0))</f>
        <v>0</v>
      </c>
      <c r="R557" s="131">
        <f t="shared" si="305"/>
        <v>0</v>
      </c>
      <c r="S557" s="131">
        <f t="shared" si="305"/>
        <v>0</v>
      </c>
      <c r="T557" s="131">
        <f t="shared" si="305"/>
        <v>0</v>
      </c>
      <c r="U557" s="131">
        <f t="shared" si="305"/>
        <v>0</v>
      </c>
      <c r="V557" s="131">
        <f t="shared" si="305"/>
        <v>0</v>
      </c>
      <c r="W557" s="131">
        <f t="shared" si="305"/>
        <v>0</v>
      </c>
      <c r="X557" s="131">
        <f t="shared" si="305"/>
        <v>0</v>
      </c>
      <c r="Y557" s="128">
        <f t="shared" si="3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6">IF(G556-G553=-2,4)+IF(G556-G553=-1,3)+IF(G556-G553=0,2)+IF(G556-G553=1,1)+IF(G556-G553&gt;2,0)</f>
        <v>0</v>
      </c>
      <c r="H558" s="134">
        <f t="shared" si="306"/>
        <v>0</v>
      </c>
      <c r="I558" s="134">
        <f t="shared" si="306"/>
        <v>0</v>
      </c>
      <c r="J558" s="134">
        <f t="shared" si="306"/>
        <v>0</v>
      </c>
      <c r="K558" s="134">
        <f t="shared" si="306"/>
        <v>0</v>
      </c>
      <c r="L558" s="134">
        <f t="shared" si="306"/>
        <v>0</v>
      </c>
      <c r="M558" s="134">
        <f t="shared" si="306"/>
        <v>0</v>
      </c>
      <c r="N558" s="134">
        <f t="shared" si="306"/>
        <v>0</v>
      </c>
      <c r="O558" s="135">
        <f t="shared" si="306"/>
        <v>0</v>
      </c>
      <c r="P558" s="136">
        <f>SUM(G558:O558)</f>
        <v>0</v>
      </c>
      <c r="Q558" s="135">
        <f t="shared" ref="Q558:Y558" si="307">IF(Q556-Q553=-2,4)+IF(Q556-Q553=-1,3)+IF(Q556-Q553=0,2)+IF(Q556-Q553=1,1)+IF(Q556-Q553&gt;2,0)</f>
        <v>0</v>
      </c>
      <c r="R558" s="135">
        <f t="shared" si="307"/>
        <v>0</v>
      </c>
      <c r="S558" s="135">
        <f t="shared" si="307"/>
        <v>0</v>
      </c>
      <c r="T558" s="135">
        <f t="shared" si="307"/>
        <v>0</v>
      </c>
      <c r="U558" s="135">
        <f t="shared" si="307"/>
        <v>0</v>
      </c>
      <c r="V558" s="135">
        <f t="shared" si="307"/>
        <v>0</v>
      </c>
      <c r="W558" s="135">
        <f t="shared" si="307"/>
        <v>0</v>
      </c>
      <c r="X558" s="135">
        <f t="shared" si="307"/>
        <v>0</v>
      </c>
      <c r="Y558" s="135">
        <f t="shared" si="3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8">H556-H553</f>
        <v>6</v>
      </c>
      <c r="I559" s="24">
        <f t="shared" si="308"/>
        <v>5</v>
      </c>
      <c r="J559" s="24">
        <f t="shared" si="308"/>
        <v>6</v>
      </c>
      <c r="K559" s="24">
        <f t="shared" si="308"/>
        <v>7</v>
      </c>
      <c r="L559" s="24">
        <f t="shared" si="308"/>
        <v>5</v>
      </c>
      <c r="M559" s="24">
        <f t="shared" si="308"/>
        <v>7</v>
      </c>
      <c r="N559" s="24">
        <f t="shared" si="308"/>
        <v>5</v>
      </c>
      <c r="O559" s="15">
        <f t="shared" si="308"/>
        <v>7</v>
      </c>
      <c r="P559" s="15"/>
      <c r="Q559" s="15">
        <f t="shared" ref="Q559:Y559" si="309">Q556-Q553</f>
        <v>6</v>
      </c>
      <c r="R559" s="15">
        <f t="shared" si="309"/>
        <v>6</v>
      </c>
      <c r="S559" s="15">
        <f t="shared" si="309"/>
        <v>7</v>
      </c>
      <c r="T559" s="15">
        <f t="shared" si="309"/>
        <v>5</v>
      </c>
      <c r="U559" s="15">
        <f t="shared" si="309"/>
        <v>7</v>
      </c>
      <c r="V559" s="15">
        <f t="shared" si="309"/>
        <v>6</v>
      </c>
      <c r="W559" s="15">
        <f t="shared" si="309"/>
        <v>6</v>
      </c>
      <c r="X559" s="15">
        <f t="shared" si="309"/>
        <v>5</v>
      </c>
      <c r="Y559" s="15">
        <f t="shared" si="3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37684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0">H$9</f>
        <v>4</v>
      </c>
      <c r="I576" s="103">
        <f t="shared" si="310"/>
        <v>5</v>
      </c>
      <c r="J576" s="103">
        <f t="shared" si="310"/>
        <v>4</v>
      </c>
      <c r="K576" s="103">
        <f t="shared" si="310"/>
        <v>3</v>
      </c>
      <c r="L576" s="103">
        <f t="shared" si="310"/>
        <v>5</v>
      </c>
      <c r="M576" s="103">
        <f t="shared" si="310"/>
        <v>3</v>
      </c>
      <c r="N576" s="103">
        <f t="shared" si="310"/>
        <v>5</v>
      </c>
      <c r="O576" s="103">
        <f t="shared" si="310"/>
        <v>3</v>
      </c>
      <c r="P576" s="104">
        <f>SUM(G576:O576)</f>
        <v>36</v>
      </c>
      <c r="Q576" s="103">
        <f t="shared" ref="Q576:Y576" si="311">Q$9</f>
        <v>4</v>
      </c>
      <c r="R576" s="105">
        <f t="shared" si="311"/>
        <v>4</v>
      </c>
      <c r="S576" s="105">
        <f t="shared" si="311"/>
        <v>3</v>
      </c>
      <c r="T576" s="105">
        <f t="shared" si="311"/>
        <v>5</v>
      </c>
      <c r="U576" s="105">
        <f t="shared" si="311"/>
        <v>3</v>
      </c>
      <c r="V576" s="105">
        <f t="shared" si="311"/>
        <v>4</v>
      </c>
      <c r="W576" s="105">
        <f t="shared" si="311"/>
        <v>4</v>
      </c>
      <c r="X576" s="105">
        <f t="shared" si="311"/>
        <v>5</v>
      </c>
      <c r="Y576" s="106">
        <f t="shared" si="3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312">H$10</f>
        <v>8</v>
      </c>
      <c r="I577" s="108">
        <f t="shared" si="312"/>
        <v>12</v>
      </c>
      <c r="J577" s="108">
        <f t="shared" si="312"/>
        <v>14</v>
      </c>
      <c r="K577" s="108">
        <f t="shared" si="312"/>
        <v>2</v>
      </c>
      <c r="L577" s="108">
        <f t="shared" si="312"/>
        <v>10</v>
      </c>
      <c r="M577" s="108">
        <f t="shared" si="312"/>
        <v>18</v>
      </c>
      <c r="N577" s="108">
        <f t="shared" si="312"/>
        <v>16</v>
      </c>
      <c r="O577" s="109">
        <f t="shared" si="312"/>
        <v>6</v>
      </c>
      <c r="P577" s="110"/>
      <c r="Q577" s="111">
        <f t="shared" ref="Q577:Y577" si="313">Q$10</f>
        <v>1</v>
      </c>
      <c r="R577" s="112">
        <f t="shared" si="313"/>
        <v>9</v>
      </c>
      <c r="S577" s="112">
        <f t="shared" si="313"/>
        <v>11</v>
      </c>
      <c r="T577" s="112">
        <f t="shared" si="313"/>
        <v>5</v>
      </c>
      <c r="U577" s="112">
        <f t="shared" si="313"/>
        <v>17</v>
      </c>
      <c r="V577" s="112">
        <f t="shared" si="313"/>
        <v>15</v>
      </c>
      <c r="W577" s="112">
        <f t="shared" si="313"/>
        <v>3</v>
      </c>
      <c r="X577" s="112">
        <f t="shared" si="313"/>
        <v>13</v>
      </c>
      <c r="Y577" s="109">
        <f t="shared" si="3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4">IF($Q573&lt;=18,IF(H577&lt;=$Q573,1,0),IF($Q573&lt;=36,IF(H577&lt;=($Q573-18),2,1),IF($Q573&lt;=54,IF(H577&lt;=($Q573-36),3,2),IF($Q573&gt;54,IF(H577&lt;=($Q573-54),4,3)))))</f>
        <v>#N/A</v>
      </c>
      <c r="I578" s="115" t="e">
        <f t="shared" si="314"/>
        <v>#N/A</v>
      </c>
      <c r="J578" s="115" t="e">
        <f t="shared" si="314"/>
        <v>#N/A</v>
      </c>
      <c r="K578" s="115" t="e">
        <f t="shared" si="314"/>
        <v>#N/A</v>
      </c>
      <c r="L578" s="115" t="e">
        <f t="shared" si="314"/>
        <v>#N/A</v>
      </c>
      <c r="M578" s="115" t="e">
        <f t="shared" si="314"/>
        <v>#N/A</v>
      </c>
      <c r="N578" s="115" t="e">
        <f t="shared" si="314"/>
        <v>#N/A</v>
      </c>
      <c r="O578" s="116" t="e">
        <f t="shared" si="314"/>
        <v>#N/A</v>
      </c>
      <c r="P578" s="117" t="e">
        <f>SUM(G578:O578)</f>
        <v>#N/A</v>
      </c>
      <c r="Q578" s="116" t="e">
        <f t="shared" ref="Q578:Y578" si="315">IF($Q573&lt;=18,IF(Q577&lt;=$Q573,1,0),IF($Q573&lt;=36,IF(Q577&lt;=($Q573-18),2,1),IF($Q573&lt;=54,IF(Q577&lt;=($Q573-36),3,2),IF($Q573&gt;54,IF(Q577&lt;=($Q573-54),4,3)))))</f>
        <v>#N/A</v>
      </c>
      <c r="R578" s="116" t="e">
        <f t="shared" si="315"/>
        <v>#N/A</v>
      </c>
      <c r="S578" s="116" t="e">
        <f t="shared" si="315"/>
        <v>#N/A</v>
      </c>
      <c r="T578" s="116" t="e">
        <f t="shared" si="315"/>
        <v>#N/A</v>
      </c>
      <c r="U578" s="116" t="e">
        <f t="shared" si="315"/>
        <v>#N/A</v>
      </c>
      <c r="V578" s="116" t="e">
        <f t="shared" si="315"/>
        <v>#N/A</v>
      </c>
      <c r="W578" s="116" t="e">
        <f t="shared" si="315"/>
        <v>#N/A</v>
      </c>
      <c r="X578" s="116" t="e">
        <f t="shared" si="315"/>
        <v>#N/A</v>
      </c>
      <c r="Y578" s="116" t="e">
        <f t="shared" si="315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6">G32</f>
        <v>10</v>
      </c>
      <c r="H579" s="121">
        <f t="shared" si="316"/>
        <v>10</v>
      </c>
      <c r="I579" s="121">
        <f t="shared" si="316"/>
        <v>10</v>
      </c>
      <c r="J579" s="121">
        <f t="shared" si="316"/>
        <v>10</v>
      </c>
      <c r="K579" s="121">
        <f t="shared" si="316"/>
        <v>10</v>
      </c>
      <c r="L579" s="121">
        <f t="shared" si="316"/>
        <v>10</v>
      </c>
      <c r="M579" s="121">
        <f t="shared" si="316"/>
        <v>10</v>
      </c>
      <c r="N579" s="121">
        <f t="shared" si="316"/>
        <v>10</v>
      </c>
      <c r="O579" s="121">
        <f t="shared" si="316"/>
        <v>10</v>
      </c>
      <c r="P579" s="122">
        <f>SUM(G579:O579)</f>
        <v>90</v>
      </c>
      <c r="Q579" s="123">
        <f t="shared" ref="Q579:Y579" si="317">Q32</f>
        <v>10</v>
      </c>
      <c r="R579" s="121">
        <f t="shared" si="317"/>
        <v>10</v>
      </c>
      <c r="S579" s="121">
        <f t="shared" si="317"/>
        <v>10</v>
      </c>
      <c r="T579" s="121">
        <f t="shared" si="317"/>
        <v>10</v>
      </c>
      <c r="U579" s="121">
        <f t="shared" si="317"/>
        <v>10</v>
      </c>
      <c r="V579" s="121">
        <f t="shared" si="317"/>
        <v>10</v>
      </c>
      <c r="W579" s="121">
        <f t="shared" si="317"/>
        <v>10</v>
      </c>
      <c r="X579" s="121">
        <f t="shared" si="317"/>
        <v>10</v>
      </c>
      <c r="Y579" s="124">
        <f t="shared" si="317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8">IF(H579-H576=-1,3+H578)+IF(H579-H576=0,2+H578)+IF(H579-H576=1,1+H578)+IF(H579-H576=2,H578)+IF(H579-H576=3,IF(H578-1&gt;0,H578-1,0))+IF(H579-H576=4,IF(H578-2&gt;0,H578-2,0))</f>
        <v>0</v>
      </c>
      <c r="I580" s="127">
        <f t="shared" si="318"/>
        <v>0</v>
      </c>
      <c r="J580" s="127">
        <f t="shared" si="318"/>
        <v>0</v>
      </c>
      <c r="K580" s="127">
        <f t="shared" si="318"/>
        <v>0</v>
      </c>
      <c r="L580" s="127">
        <f t="shared" si="318"/>
        <v>0</v>
      </c>
      <c r="M580" s="127">
        <f t="shared" si="318"/>
        <v>0</v>
      </c>
      <c r="N580" s="127">
        <f t="shared" si="318"/>
        <v>0</v>
      </c>
      <c r="O580" s="128">
        <f t="shared" si="318"/>
        <v>0</v>
      </c>
      <c r="P580" s="129">
        <f>SUM(G580:O580)</f>
        <v>0</v>
      </c>
      <c r="Q580" s="130">
        <f t="shared" ref="Q580:Y580" si="319">IF(Q579-Q576=-1,3+Q578)+IF(Q579-Q576=0,2+Q578)+IF(Q579-Q576=1,1+Q578)+IF(Q579-Q576=2,Q578)+IF(Q579-Q576=3,IF(Q578-1&gt;0,Q578-1,0))+IF(Q579-Q576=4,IF(Q578-2&gt;0,Q578-2,0))</f>
        <v>0</v>
      </c>
      <c r="R580" s="131">
        <f t="shared" si="319"/>
        <v>0</v>
      </c>
      <c r="S580" s="131">
        <f t="shared" si="319"/>
        <v>0</v>
      </c>
      <c r="T580" s="131">
        <f t="shared" si="319"/>
        <v>0</v>
      </c>
      <c r="U580" s="131">
        <f t="shared" si="319"/>
        <v>0</v>
      </c>
      <c r="V580" s="131">
        <f t="shared" si="319"/>
        <v>0</v>
      </c>
      <c r="W580" s="131">
        <f t="shared" si="319"/>
        <v>0</v>
      </c>
      <c r="X580" s="131">
        <f t="shared" si="319"/>
        <v>0</v>
      </c>
      <c r="Y580" s="128">
        <f t="shared" si="319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0">IF(G579-G576=-2,4)+IF(G579-G576=-1,3)+IF(G579-G576=0,2)+IF(G579-G576=1,1)+IF(G579-G576&gt;2,0)</f>
        <v>0</v>
      </c>
      <c r="H581" s="134">
        <f t="shared" si="320"/>
        <v>0</v>
      </c>
      <c r="I581" s="134">
        <f t="shared" si="320"/>
        <v>0</v>
      </c>
      <c r="J581" s="134">
        <f t="shared" si="320"/>
        <v>0</v>
      </c>
      <c r="K581" s="134">
        <f t="shared" si="320"/>
        <v>0</v>
      </c>
      <c r="L581" s="134">
        <f t="shared" si="320"/>
        <v>0</v>
      </c>
      <c r="M581" s="134">
        <f t="shared" si="320"/>
        <v>0</v>
      </c>
      <c r="N581" s="134">
        <f t="shared" si="320"/>
        <v>0</v>
      </c>
      <c r="O581" s="135">
        <f t="shared" si="320"/>
        <v>0</v>
      </c>
      <c r="P581" s="136">
        <f>SUM(G581:O581)</f>
        <v>0</v>
      </c>
      <c r="Q581" s="135">
        <f t="shared" ref="Q581:Y581" si="321">IF(Q579-Q576=-2,4)+IF(Q579-Q576=-1,3)+IF(Q579-Q576=0,2)+IF(Q579-Q576=1,1)+IF(Q579-Q576&gt;2,0)</f>
        <v>0</v>
      </c>
      <c r="R581" s="135">
        <f t="shared" si="321"/>
        <v>0</v>
      </c>
      <c r="S581" s="135">
        <f t="shared" si="321"/>
        <v>0</v>
      </c>
      <c r="T581" s="135">
        <f t="shared" si="321"/>
        <v>0</v>
      </c>
      <c r="U581" s="135">
        <f t="shared" si="321"/>
        <v>0</v>
      </c>
      <c r="V581" s="135">
        <f t="shared" si="321"/>
        <v>0</v>
      </c>
      <c r="W581" s="135">
        <f t="shared" si="321"/>
        <v>0</v>
      </c>
      <c r="X581" s="135">
        <f t="shared" si="321"/>
        <v>0</v>
      </c>
      <c r="Y581" s="135">
        <f t="shared" si="321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2">H579-H576</f>
        <v>6</v>
      </c>
      <c r="I582" s="24">
        <f t="shared" si="322"/>
        <v>5</v>
      </c>
      <c r="J582" s="24">
        <f t="shared" si="322"/>
        <v>6</v>
      </c>
      <c r="K582" s="24">
        <f t="shared" si="322"/>
        <v>7</v>
      </c>
      <c r="L582" s="24">
        <f t="shared" si="322"/>
        <v>5</v>
      </c>
      <c r="M582" s="24">
        <f t="shared" si="322"/>
        <v>7</v>
      </c>
      <c r="N582" s="24">
        <f t="shared" si="322"/>
        <v>5</v>
      </c>
      <c r="O582" s="15">
        <f t="shared" si="322"/>
        <v>7</v>
      </c>
      <c r="P582" s="15"/>
      <c r="Q582" s="15">
        <f t="shared" ref="Q582:Y582" si="323">Q579-Q576</f>
        <v>6</v>
      </c>
      <c r="R582" s="15">
        <f t="shared" si="323"/>
        <v>6</v>
      </c>
      <c r="S582" s="15">
        <f t="shared" si="323"/>
        <v>7</v>
      </c>
      <c r="T582" s="15">
        <f t="shared" si="323"/>
        <v>5</v>
      </c>
      <c r="U582" s="15">
        <f t="shared" si="323"/>
        <v>7</v>
      </c>
      <c r="V582" s="15">
        <f t="shared" si="323"/>
        <v>6</v>
      </c>
      <c r="W582" s="15">
        <f t="shared" si="323"/>
        <v>6</v>
      </c>
      <c r="X582" s="15">
        <f t="shared" si="323"/>
        <v>5</v>
      </c>
      <c r="Y582" s="15">
        <f t="shared" si="323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37684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4">H$9</f>
        <v>4</v>
      </c>
      <c r="I599" s="103">
        <f t="shared" si="324"/>
        <v>5</v>
      </c>
      <c r="J599" s="103">
        <f t="shared" si="324"/>
        <v>4</v>
      </c>
      <c r="K599" s="103">
        <f t="shared" si="324"/>
        <v>3</v>
      </c>
      <c r="L599" s="103">
        <f t="shared" si="324"/>
        <v>5</v>
      </c>
      <c r="M599" s="103">
        <f t="shared" si="324"/>
        <v>3</v>
      </c>
      <c r="N599" s="103">
        <f t="shared" si="324"/>
        <v>5</v>
      </c>
      <c r="O599" s="103">
        <f t="shared" si="324"/>
        <v>3</v>
      </c>
      <c r="P599" s="104">
        <f>SUM(G599:O599)</f>
        <v>36</v>
      </c>
      <c r="Q599" s="103">
        <f t="shared" ref="Q599:Y599" si="325">Q$9</f>
        <v>4</v>
      </c>
      <c r="R599" s="105">
        <f t="shared" si="325"/>
        <v>4</v>
      </c>
      <c r="S599" s="105">
        <f t="shared" si="325"/>
        <v>3</v>
      </c>
      <c r="T599" s="105">
        <f t="shared" si="325"/>
        <v>5</v>
      </c>
      <c r="U599" s="105">
        <f t="shared" si="325"/>
        <v>3</v>
      </c>
      <c r="V599" s="105">
        <f t="shared" si="325"/>
        <v>4</v>
      </c>
      <c r="W599" s="105">
        <f t="shared" si="325"/>
        <v>4</v>
      </c>
      <c r="X599" s="105">
        <f t="shared" si="325"/>
        <v>5</v>
      </c>
      <c r="Y599" s="106">
        <f t="shared" si="325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326">H$10</f>
        <v>8</v>
      </c>
      <c r="I600" s="108">
        <f t="shared" si="326"/>
        <v>12</v>
      </c>
      <c r="J600" s="108">
        <f t="shared" si="326"/>
        <v>14</v>
      </c>
      <c r="K600" s="108">
        <f t="shared" si="326"/>
        <v>2</v>
      </c>
      <c r="L600" s="108">
        <f t="shared" si="326"/>
        <v>10</v>
      </c>
      <c r="M600" s="108">
        <f t="shared" si="326"/>
        <v>18</v>
      </c>
      <c r="N600" s="108">
        <f t="shared" si="326"/>
        <v>16</v>
      </c>
      <c r="O600" s="109">
        <f t="shared" si="326"/>
        <v>6</v>
      </c>
      <c r="P600" s="110"/>
      <c r="Q600" s="111">
        <f t="shared" ref="Q600:Y600" si="327">Q$10</f>
        <v>1</v>
      </c>
      <c r="R600" s="112">
        <f t="shared" si="327"/>
        <v>9</v>
      </c>
      <c r="S600" s="112">
        <f t="shared" si="327"/>
        <v>11</v>
      </c>
      <c r="T600" s="112">
        <f t="shared" si="327"/>
        <v>5</v>
      </c>
      <c r="U600" s="112">
        <f t="shared" si="327"/>
        <v>17</v>
      </c>
      <c r="V600" s="112">
        <f t="shared" si="327"/>
        <v>15</v>
      </c>
      <c r="W600" s="112">
        <f t="shared" si="327"/>
        <v>3</v>
      </c>
      <c r="X600" s="112">
        <f t="shared" si="327"/>
        <v>13</v>
      </c>
      <c r="Y600" s="109">
        <f t="shared" si="327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8">IF($Q596&lt;=18,IF(H600&lt;=$Q596,1,0),IF($Q596&lt;=36,IF(H600&lt;=($Q596-18),2,1),IF($Q596&lt;=54,IF(H600&lt;=($Q596-36),3,2),IF($Q596&gt;54,IF(H600&lt;=($Q596-54),4,3)))))</f>
        <v>#N/A</v>
      </c>
      <c r="I601" s="115" t="e">
        <f t="shared" si="328"/>
        <v>#N/A</v>
      </c>
      <c r="J601" s="115" t="e">
        <f t="shared" si="328"/>
        <v>#N/A</v>
      </c>
      <c r="K601" s="115" t="e">
        <f t="shared" si="328"/>
        <v>#N/A</v>
      </c>
      <c r="L601" s="115" t="e">
        <f t="shared" si="328"/>
        <v>#N/A</v>
      </c>
      <c r="M601" s="115" t="e">
        <f t="shared" si="328"/>
        <v>#N/A</v>
      </c>
      <c r="N601" s="115" t="e">
        <f t="shared" si="328"/>
        <v>#N/A</v>
      </c>
      <c r="O601" s="116" t="e">
        <f t="shared" si="328"/>
        <v>#N/A</v>
      </c>
      <c r="P601" s="117" t="e">
        <f>SUM(G601:O601)</f>
        <v>#N/A</v>
      </c>
      <c r="Q601" s="116" t="e">
        <f t="shared" ref="Q601:Y601" si="329">IF($Q596&lt;=18,IF(Q600&lt;=$Q596,1,0),IF($Q596&lt;=36,IF(Q600&lt;=($Q596-18),2,1),IF($Q596&lt;=54,IF(Q600&lt;=($Q596-36),3,2),IF($Q596&gt;54,IF(Q600&lt;=($Q596-54),4,3)))))</f>
        <v>#N/A</v>
      </c>
      <c r="R601" s="116" t="e">
        <f t="shared" si="329"/>
        <v>#N/A</v>
      </c>
      <c r="S601" s="116" t="e">
        <f t="shared" si="329"/>
        <v>#N/A</v>
      </c>
      <c r="T601" s="116" t="e">
        <f t="shared" si="329"/>
        <v>#N/A</v>
      </c>
      <c r="U601" s="116" t="e">
        <f t="shared" si="329"/>
        <v>#N/A</v>
      </c>
      <c r="V601" s="116" t="e">
        <f t="shared" si="329"/>
        <v>#N/A</v>
      </c>
      <c r="W601" s="116" t="e">
        <f t="shared" si="329"/>
        <v>#N/A</v>
      </c>
      <c r="X601" s="116" t="e">
        <f t="shared" si="329"/>
        <v>#N/A</v>
      </c>
      <c r="Y601" s="116" t="e">
        <f t="shared" si="329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0">G33</f>
        <v>10</v>
      </c>
      <c r="H602" s="121">
        <f t="shared" si="330"/>
        <v>10</v>
      </c>
      <c r="I602" s="121">
        <f t="shared" si="330"/>
        <v>10</v>
      </c>
      <c r="J602" s="121">
        <f t="shared" si="330"/>
        <v>10</v>
      </c>
      <c r="K602" s="121">
        <f t="shared" si="330"/>
        <v>10</v>
      </c>
      <c r="L602" s="121">
        <f t="shared" si="330"/>
        <v>10</v>
      </c>
      <c r="M602" s="121">
        <f t="shared" si="330"/>
        <v>10</v>
      </c>
      <c r="N602" s="121">
        <f t="shared" si="330"/>
        <v>10</v>
      </c>
      <c r="O602" s="121">
        <f t="shared" si="330"/>
        <v>10</v>
      </c>
      <c r="P602" s="122">
        <f>SUM(G602:O602)</f>
        <v>90</v>
      </c>
      <c r="Q602" s="123">
        <f t="shared" ref="Q602:Y602" si="331">Q33</f>
        <v>10</v>
      </c>
      <c r="R602" s="121">
        <f t="shared" si="331"/>
        <v>10</v>
      </c>
      <c r="S602" s="121">
        <f t="shared" si="331"/>
        <v>10</v>
      </c>
      <c r="T602" s="121">
        <f t="shared" si="331"/>
        <v>10</v>
      </c>
      <c r="U602" s="121">
        <f t="shared" si="331"/>
        <v>10</v>
      </c>
      <c r="V602" s="121">
        <f t="shared" si="331"/>
        <v>10</v>
      </c>
      <c r="W602" s="121">
        <f t="shared" si="331"/>
        <v>10</v>
      </c>
      <c r="X602" s="121">
        <f t="shared" si="331"/>
        <v>10</v>
      </c>
      <c r="Y602" s="124">
        <f t="shared" si="33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2">IF(H602-H599=-1,3+H601)+IF(H602-H599=0,2+H601)+IF(H602-H599=1,1+H601)+IF(H602-H599=2,H601)+IF(H602-H599=3,IF(H601-1&gt;0,H601-1,0))+IF(H602-H599=4,IF(H601-2&gt;0,H601-2,0))</f>
        <v>0</v>
      </c>
      <c r="I603" s="127">
        <f t="shared" si="332"/>
        <v>0</v>
      </c>
      <c r="J603" s="127">
        <f t="shared" si="332"/>
        <v>0</v>
      </c>
      <c r="K603" s="127">
        <f t="shared" si="332"/>
        <v>0</v>
      </c>
      <c r="L603" s="127">
        <f t="shared" si="332"/>
        <v>0</v>
      </c>
      <c r="M603" s="127">
        <f t="shared" si="332"/>
        <v>0</v>
      </c>
      <c r="N603" s="127">
        <f t="shared" si="332"/>
        <v>0</v>
      </c>
      <c r="O603" s="128">
        <f t="shared" si="332"/>
        <v>0</v>
      </c>
      <c r="P603" s="129">
        <f>SUM(G603:O603)</f>
        <v>0</v>
      </c>
      <c r="Q603" s="130">
        <f t="shared" ref="Q603:Y603" si="333">IF(Q602-Q599=-1,3+Q601)+IF(Q602-Q599=0,2+Q601)+IF(Q602-Q599=1,1+Q601)+IF(Q602-Q599=2,Q601)+IF(Q602-Q599=3,IF(Q601-1&gt;0,Q601-1,0))+IF(Q602-Q599=4,IF(Q601-2&gt;0,Q601-2,0))</f>
        <v>0</v>
      </c>
      <c r="R603" s="131">
        <f t="shared" si="333"/>
        <v>0</v>
      </c>
      <c r="S603" s="131">
        <f t="shared" si="333"/>
        <v>0</v>
      </c>
      <c r="T603" s="131">
        <f t="shared" si="333"/>
        <v>0</v>
      </c>
      <c r="U603" s="131">
        <f t="shared" si="333"/>
        <v>0</v>
      </c>
      <c r="V603" s="131">
        <f t="shared" si="333"/>
        <v>0</v>
      </c>
      <c r="W603" s="131">
        <f t="shared" si="333"/>
        <v>0</v>
      </c>
      <c r="X603" s="131">
        <f t="shared" si="333"/>
        <v>0</v>
      </c>
      <c r="Y603" s="128">
        <f t="shared" si="33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4">IF(G602-G599=-2,4)+IF(G602-G599=-1,3)+IF(G602-G599=0,2)+IF(G602-G599=1,1)+IF(G602-G599&gt;2,0)</f>
        <v>0</v>
      </c>
      <c r="H604" s="134">
        <f t="shared" si="334"/>
        <v>0</v>
      </c>
      <c r="I604" s="134">
        <f t="shared" si="334"/>
        <v>0</v>
      </c>
      <c r="J604" s="134">
        <f t="shared" si="334"/>
        <v>0</v>
      </c>
      <c r="K604" s="134">
        <f t="shared" si="334"/>
        <v>0</v>
      </c>
      <c r="L604" s="134">
        <f t="shared" si="334"/>
        <v>0</v>
      </c>
      <c r="M604" s="134">
        <f t="shared" si="334"/>
        <v>0</v>
      </c>
      <c r="N604" s="134">
        <f t="shared" si="334"/>
        <v>0</v>
      </c>
      <c r="O604" s="135">
        <f t="shared" si="334"/>
        <v>0</v>
      </c>
      <c r="P604" s="136">
        <f>SUM(G604:O604)</f>
        <v>0</v>
      </c>
      <c r="Q604" s="135">
        <f t="shared" ref="Q604:Y604" si="335">IF(Q602-Q599=-2,4)+IF(Q602-Q599=-1,3)+IF(Q602-Q599=0,2)+IF(Q602-Q599=1,1)+IF(Q602-Q599&gt;2,0)</f>
        <v>0</v>
      </c>
      <c r="R604" s="135">
        <f t="shared" si="335"/>
        <v>0</v>
      </c>
      <c r="S604" s="135">
        <f t="shared" si="335"/>
        <v>0</v>
      </c>
      <c r="T604" s="135">
        <f t="shared" si="335"/>
        <v>0</v>
      </c>
      <c r="U604" s="135">
        <f t="shared" si="335"/>
        <v>0</v>
      </c>
      <c r="V604" s="135">
        <f t="shared" si="335"/>
        <v>0</v>
      </c>
      <c r="W604" s="135">
        <f t="shared" si="335"/>
        <v>0</v>
      </c>
      <c r="X604" s="135">
        <f t="shared" si="335"/>
        <v>0</v>
      </c>
      <c r="Y604" s="135">
        <f t="shared" si="33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6">H602-H599</f>
        <v>6</v>
      </c>
      <c r="I605" s="24">
        <f t="shared" si="336"/>
        <v>5</v>
      </c>
      <c r="J605" s="24">
        <f t="shared" si="336"/>
        <v>6</v>
      </c>
      <c r="K605" s="24">
        <f t="shared" si="336"/>
        <v>7</v>
      </c>
      <c r="L605" s="24">
        <f t="shared" si="336"/>
        <v>5</v>
      </c>
      <c r="M605" s="24">
        <f t="shared" si="336"/>
        <v>7</v>
      </c>
      <c r="N605" s="24">
        <f t="shared" si="336"/>
        <v>5</v>
      </c>
      <c r="O605" s="15">
        <f t="shared" si="336"/>
        <v>7</v>
      </c>
      <c r="P605" s="15"/>
      <c r="Q605" s="15">
        <f t="shared" ref="Q605:Y605" si="337">Q602-Q599</f>
        <v>6</v>
      </c>
      <c r="R605" s="15">
        <f t="shared" si="337"/>
        <v>6</v>
      </c>
      <c r="S605" s="15">
        <f t="shared" si="337"/>
        <v>7</v>
      </c>
      <c r="T605" s="15">
        <f t="shared" si="337"/>
        <v>5</v>
      </c>
      <c r="U605" s="15">
        <f t="shared" si="337"/>
        <v>7</v>
      </c>
      <c r="V605" s="15">
        <f t="shared" si="337"/>
        <v>6</v>
      </c>
      <c r="W605" s="15">
        <f t="shared" si="337"/>
        <v>6</v>
      </c>
      <c r="X605" s="15">
        <f t="shared" si="337"/>
        <v>5</v>
      </c>
      <c r="Y605" s="15">
        <f t="shared" si="33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37684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8">H$9</f>
        <v>4</v>
      </c>
      <c r="I622" s="103">
        <f t="shared" si="338"/>
        <v>5</v>
      </c>
      <c r="J622" s="103">
        <f t="shared" si="338"/>
        <v>4</v>
      </c>
      <c r="K622" s="103">
        <f t="shared" si="338"/>
        <v>3</v>
      </c>
      <c r="L622" s="103">
        <f t="shared" si="338"/>
        <v>5</v>
      </c>
      <c r="M622" s="103">
        <f t="shared" si="338"/>
        <v>3</v>
      </c>
      <c r="N622" s="103">
        <f t="shared" si="338"/>
        <v>5</v>
      </c>
      <c r="O622" s="103">
        <f t="shared" si="338"/>
        <v>3</v>
      </c>
      <c r="P622" s="104">
        <f>SUM(G622:O622)</f>
        <v>36</v>
      </c>
      <c r="Q622" s="103">
        <f t="shared" ref="Q622:Y622" si="339">Q$9</f>
        <v>4</v>
      </c>
      <c r="R622" s="105">
        <f t="shared" si="339"/>
        <v>4</v>
      </c>
      <c r="S622" s="105">
        <f t="shared" si="339"/>
        <v>3</v>
      </c>
      <c r="T622" s="105">
        <f t="shared" si="339"/>
        <v>5</v>
      </c>
      <c r="U622" s="105">
        <f t="shared" si="339"/>
        <v>3</v>
      </c>
      <c r="V622" s="105">
        <f t="shared" si="339"/>
        <v>4</v>
      </c>
      <c r="W622" s="105">
        <f t="shared" si="339"/>
        <v>4</v>
      </c>
      <c r="X622" s="105">
        <f t="shared" si="339"/>
        <v>5</v>
      </c>
      <c r="Y622" s="106">
        <f t="shared" si="33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340">H$10</f>
        <v>8</v>
      </c>
      <c r="I623" s="108">
        <f t="shared" si="340"/>
        <v>12</v>
      </c>
      <c r="J623" s="108">
        <f t="shared" si="340"/>
        <v>14</v>
      </c>
      <c r="K623" s="108">
        <f t="shared" si="340"/>
        <v>2</v>
      </c>
      <c r="L623" s="108">
        <f t="shared" si="340"/>
        <v>10</v>
      </c>
      <c r="M623" s="108">
        <f t="shared" si="340"/>
        <v>18</v>
      </c>
      <c r="N623" s="108">
        <f t="shared" si="340"/>
        <v>16</v>
      </c>
      <c r="O623" s="109">
        <f t="shared" si="340"/>
        <v>6</v>
      </c>
      <c r="P623" s="110"/>
      <c r="Q623" s="111">
        <f t="shared" ref="Q623:Y623" si="341">Q$10</f>
        <v>1</v>
      </c>
      <c r="R623" s="112">
        <f t="shared" si="341"/>
        <v>9</v>
      </c>
      <c r="S623" s="112">
        <f t="shared" si="341"/>
        <v>11</v>
      </c>
      <c r="T623" s="112">
        <f t="shared" si="341"/>
        <v>5</v>
      </c>
      <c r="U623" s="112">
        <f t="shared" si="341"/>
        <v>17</v>
      </c>
      <c r="V623" s="112">
        <f t="shared" si="341"/>
        <v>15</v>
      </c>
      <c r="W623" s="112">
        <f t="shared" si="341"/>
        <v>3</v>
      </c>
      <c r="X623" s="112">
        <f t="shared" si="341"/>
        <v>13</v>
      </c>
      <c r="Y623" s="109">
        <f t="shared" si="34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2">IF($Q619&lt;=18,IF(H623&lt;=$Q619,1,0),IF($Q619&lt;=36,IF(H623&lt;=($Q619-18),2,1),IF($Q619&lt;=54,IF(H623&lt;=($Q619-36),3,2),IF($Q619&gt;54,IF(H623&lt;=($Q619-54),4,3)))))</f>
        <v>#N/A</v>
      </c>
      <c r="I624" s="115" t="e">
        <f t="shared" si="342"/>
        <v>#N/A</v>
      </c>
      <c r="J624" s="115" t="e">
        <f t="shared" si="342"/>
        <v>#N/A</v>
      </c>
      <c r="K624" s="115" t="e">
        <f t="shared" si="342"/>
        <v>#N/A</v>
      </c>
      <c r="L624" s="115" t="e">
        <f t="shared" si="342"/>
        <v>#N/A</v>
      </c>
      <c r="M624" s="115" t="e">
        <f t="shared" si="342"/>
        <v>#N/A</v>
      </c>
      <c r="N624" s="115" t="e">
        <f t="shared" si="342"/>
        <v>#N/A</v>
      </c>
      <c r="O624" s="116" t="e">
        <f t="shared" si="342"/>
        <v>#N/A</v>
      </c>
      <c r="P624" s="117" t="e">
        <f>SUM(G624:O624)</f>
        <v>#N/A</v>
      </c>
      <c r="Q624" s="116" t="e">
        <f t="shared" ref="Q624:Y624" si="343">IF($Q619&lt;=18,IF(Q623&lt;=$Q619,1,0),IF($Q619&lt;=36,IF(Q623&lt;=($Q619-18),2,1),IF($Q619&lt;=54,IF(Q623&lt;=($Q619-36),3,2),IF($Q619&gt;54,IF(Q623&lt;=($Q619-54),4,3)))))</f>
        <v>#N/A</v>
      </c>
      <c r="R624" s="116" t="e">
        <f t="shared" si="343"/>
        <v>#N/A</v>
      </c>
      <c r="S624" s="116" t="e">
        <f t="shared" si="343"/>
        <v>#N/A</v>
      </c>
      <c r="T624" s="116" t="e">
        <f t="shared" si="343"/>
        <v>#N/A</v>
      </c>
      <c r="U624" s="116" t="e">
        <f t="shared" si="343"/>
        <v>#N/A</v>
      </c>
      <c r="V624" s="116" t="e">
        <f t="shared" si="343"/>
        <v>#N/A</v>
      </c>
      <c r="W624" s="116" t="e">
        <f t="shared" si="343"/>
        <v>#N/A</v>
      </c>
      <c r="X624" s="116" t="e">
        <f t="shared" si="343"/>
        <v>#N/A</v>
      </c>
      <c r="Y624" s="116" t="e">
        <f t="shared" si="343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4">G34</f>
        <v>10</v>
      </c>
      <c r="H625" s="121">
        <f t="shared" si="344"/>
        <v>10</v>
      </c>
      <c r="I625" s="121">
        <f t="shared" si="344"/>
        <v>10</v>
      </c>
      <c r="J625" s="121">
        <f t="shared" si="344"/>
        <v>10</v>
      </c>
      <c r="K625" s="121">
        <f t="shared" si="344"/>
        <v>10</v>
      </c>
      <c r="L625" s="121">
        <f t="shared" si="344"/>
        <v>10</v>
      </c>
      <c r="M625" s="121">
        <f t="shared" si="344"/>
        <v>10</v>
      </c>
      <c r="N625" s="121">
        <f t="shared" si="344"/>
        <v>10</v>
      </c>
      <c r="O625" s="121">
        <f t="shared" si="344"/>
        <v>10</v>
      </c>
      <c r="P625" s="122">
        <f>SUM(G625:O625)</f>
        <v>90</v>
      </c>
      <c r="Q625" s="123">
        <f t="shared" ref="Q625:Y625" si="345">Q34</f>
        <v>10</v>
      </c>
      <c r="R625" s="121">
        <f t="shared" si="345"/>
        <v>10</v>
      </c>
      <c r="S625" s="121">
        <f t="shared" si="345"/>
        <v>10</v>
      </c>
      <c r="T625" s="121">
        <f t="shared" si="345"/>
        <v>10</v>
      </c>
      <c r="U625" s="121">
        <f t="shared" si="345"/>
        <v>10</v>
      </c>
      <c r="V625" s="121">
        <f t="shared" si="345"/>
        <v>10</v>
      </c>
      <c r="W625" s="121">
        <f t="shared" si="345"/>
        <v>10</v>
      </c>
      <c r="X625" s="121">
        <f t="shared" si="345"/>
        <v>10</v>
      </c>
      <c r="Y625" s="124">
        <f t="shared" si="345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6">IF(H625-H622=-1,3+H624)+IF(H625-H622=0,2+H624)+IF(H625-H622=1,1+H624)+IF(H625-H622=2,H624)+IF(H625-H622=3,IF(H624-1&gt;0,H624-1,0))+IF(H625-H622=4,IF(H624-2&gt;0,H624-2,0))</f>
        <v>0</v>
      </c>
      <c r="I626" s="127">
        <f t="shared" si="346"/>
        <v>0</v>
      </c>
      <c r="J626" s="127">
        <f t="shared" si="346"/>
        <v>0</v>
      </c>
      <c r="K626" s="127">
        <f t="shared" si="346"/>
        <v>0</v>
      </c>
      <c r="L626" s="127">
        <f t="shared" si="346"/>
        <v>0</v>
      </c>
      <c r="M626" s="127">
        <f t="shared" si="346"/>
        <v>0</v>
      </c>
      <c r="N626" s="127">
        <f t="shared" si="346"/>
        <v>0</v>
      </c>
      <c r="O626" s="128">
        <f t="shared" si="346"/>
        <v>0</v>
      </c>
      <c r="P626" s="129">
        <f>SUM(G626:O626)</f>
        <v>0</v>
      </c>
      <c r="Q626" s="130">
        <f t="shared" ref="Q626:Y626" si="347">IF(Q625-Q622=-1,3+Q624)+IF(Q625-Q622=0,2+Q624)+IF(Q625-Q622=1,1+Q624)+IF(Q625-Q622=2,Q624)+IF(Q625-Q622=3,IF(Q624-1&gt;0,Q624-1,0))+IF(Q625-Q622=4,IF(Q624-2&gt;0,Q624-2,0))</f>
        <v>0</v>
      </c>
      <c r="R626" s="131">
        <f t="shared" si="347"/>
        <v>0</v>
      </c>
      <c r="S626" s="131">
        <f t="shared" si="347"/>
        <v>0</v>
      </c>
      <c r="T626" s="131">
        <f t="shared" si="347"/>
        <v>0</v>
      </c>
      <c r="U626" s="131">
        <f t="shared" si="347"/>
        <v>0</v>
      </c>
      <c r="V626" s="131">
        <f t="shared" si="347"/>
        <v>0</v>
      </c>
      <c r="W626" s="131">
        <f t="shared" si="347"/>
        <v>0</v>
      </c>
      <c r="X626" s="131">
        <f t="shared" si="347"/>
        <v>0</v>
      </c>
      <c r="Y626" s="128">
        <f t="shared" si="347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8">IF(G625-G622=-2,4)+IF(G625-G622=-1,3)+IF(G625-G622=0,2)+IF(G625-G622=1,1)+IF(G625-G622&gt;2,0)</f>
        <v>0</v>
      </c>
      <c r="H627" s="134">
        <f t="shared" si="348"/>
        <v>0</v>
      </c>
      <c r="I627" s="134">
        <f t="shared" si="348"/>
        <v>0</v>
      </c>
      <c r="J627" s="134">
        <f t="shared" si="348"/>
        <v>0</v>
      </c>
      <c r="K627" s="134">
        <f t="shared" si="348"/>
        <v>0</v>
      </c>
      <c r="L627" s="134">
        <f t="shared" si="348"/>
        <v>0</v>
      </c>
      <c r="M627" s="134">
        <f t="shared" si="348"/>
        <v>0</v>
      </c>
      <c r="N627" s="134">
        <f t="shared" si="348"/>
        <v>0</v>
      </c>
      <c r="O627" s="135">
        <f t="shared" si="348"/>
        <v>0</v>
      </c>
      <c r="P627" s="136">
        <f>SUM(G627:O627)</f>
        <v>0</v>
      </c>
      <c r="Q627" s="135">
        <f t="shared" ref="Q627:Y627" si="349">IF(Q625-Q622=-2,4)+IF(Q625-Q622=-1,3)+IF(Q625-Q622=0,2)+IF(Q625-Q622=1,1)+IF(Q625-Q622&gt;2,0)</f>
        <v>0</v>
      </c>
      <c r="R627" s="135">
        <f t="shared" si="349"/>
        <v>0</v>
      </c>
      <c r="S627" s="135">
        <f t="shared" si="349"/>
        <v>0</v>
      </c>
      <c r="T627" s="135">
        <f t="shared" si="349"/>
        <v>0</v>
      </c>
      <c r="U627" s="135">
        <f t="shared" si="349"/>
        <v>0</v>
      </c>
      <c r="V627" s="135">
        <f t="shared" si="349"/>
        <v>0</v>
      </c>
      <c r="W627" s="135">
        <f t="shared" si="349"/>
        <v>0</v>
      </c>
      <c r="X627" s="135">
        <f t="shared" si="349"/>
        <v>0</v>
      </c>
      <c r="Y627" s="135">
        <f t="shared" si="349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0">H625-H622</f>
        <v>6</v>
      </c>
      <c r="I628" s="24">
        <f t="shared" si="350"/>
        <v>5</v>
      </c>
      <c r="J628" s="24">
        <f t="shared" si="350"/>
        <v>6</v>
      </c>
      <c r="K628" s="24">
        <f t="shared" si="350"/>
        <v>7</v>
      </c>
      <c r="L628" s="24">
        <f t="shared" si="350"/>
        <v>5</v>
      </c>
      <c r="M628" s="24">
        <f t="shared" si="350"/>
        <v>7</v>
      </c>
      <c r="N628" s="24">
        <f t="shared" si="350"/>
        <v>5</v>
      </c>
      <c r="O628" s="15">
        <f t="shared" si="350"/>
        <v>7</v>
      </c>
      <c r="P628" s="15"/>
      <c r="Q628" s="15">
        <f t="shared" ref="Q628:Y628" si="351">Q625-Q622</f>
        <v>6</v>
      </c>
      <c r="R628" s="15">
        <f t="shared" si="351"/>
        <v>6</v>
      </c>
      <c r="S628" s="15">
        <f t="shared" si="351"/>
        <v>7</v>
      </c>
      <c r="T628" s="15">
        <f t="shared" si="351"/>
        <v>5</v>
      </c>
      <c r="U628" s="15">
        <f t="shared" si="351"/>
        <v>7</v>
      </c>
      <c r="V628" s="15">
        <f t="shared" si="351"/>
        <v>6</v>
      </c>
      <c r="W628" s="15">
        <f t="shared" si="351"/>
        <v>6</v>
      </c>
      <c r="X628" s="15">
        <f t="shared" si="351"/>
        <v>5</v>
      </c>
      <c r="Y628" s="15">
        <f t="shared" si="351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37684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2">H$9</f>
        <v>4</v>
      </c>
      <c r="I645" s="103">
        <f t="shared" si="352"/>
        <v>5</v>
      </c>
      <c r="J645" s="103">
        <f t="shared" si="352"/>
        <v>4</v>
      </c>
      <c r="K645" s="103">
        <f t="shared" si="352"/>
        <v>3</v>
      </c>
      <c r="L645" s="103">
        <f t="shared" si="352"/>
        <v>5</v>
      </c>
      <c r="M645" s="103">
        <f t="shared" si="352"/>
        <v>3</v>
      </c>
      <c r="N645" s="103">
        <f t="shared" si="352"/>
        <v>5</v>
      </c>
      <c r="O645" s="103">
        <f t="shared" si="352"/>
        <v>3</v>
      </c>
      <c r="P645" s="104">
        <f>SUM(G645:O645)</f>
        <v>36</v>
      </c>
      <c r="Q645" s="103">
        <f t="shared" ref="Q645:Y645" si="353">Q$9</f>
        <v>4</v>
      </c>
      <c r="R645" s="105">
        <f t="shared" si="353"/>
        <v>4</v>
      </c>
      <c r="S645" s="105">
        <f t="shared" si="353"/>
        <v>3</v>
      </c>
      <c r="T645" s="105">
        <f t="shared" si="353"/>
        <v>5</v>
      </c>
      <c r="U645" s="105">
        <f t="shared" si="353"/>
        <v>3</v>
      </c>
      <c r="V645" s="105">
        <f t="shared" si="353"/>
        <v>4</v>
      </c>
      <c r="W645" s="105">
        <f t="shared" si="353"/>
        <v>4</v>
      </c>
      <c r="X645" s="105">
        <f t="shared" si="353"/>
        <v>5</v>
      </c>
      <c r="Y645" s="106">
        <f t="shared" si="353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354">H$10</f>
        <v>8</v>
      </c>
      <c r="I646" s="108">
        <f t="shared" si="354"/>
        <v>12</v>
      </c>
      <c r="J646" s="108">
        <f t="shared" si="354"/>
        <v>14</v>
      </c>
      <c r="K646" s="108">
        <f t="shared" si="354"/>
        <v>2</v>
      </c>
      <c r="L646" s="108">
        <f t="shared" si="354"/>
        <v>10</v>
      </c>
      <c r="M646" s="108">
        <f t="shared" si="354"/>
        <v>18</v>
      </c>
      <c r="N646" s="108">
        <f t="shared" si="354"/>
        <v>16</v>
      </c>
      <c r="O646" s="109">
        <f t="shared" si="354"/>
        <v>6</v>
      </c>
      <c r="P646" s="110"/>
      <c r="Q646" s="111">
        <f t="shared" ref="Q646:Y646" si="355">Q$10</f>
        <v>1</v>
      </c>
      <c r="R646" s="112">
        <f t="shared" si="355"/>
        <v>9</v>
      </c>
      <c r="S646" s="112">
        <f t="shared" si="355"/>
        <v>11</v>
      </c>
      <c r="T646" s="112">
        <f t="shared" si="355"/>
        <v>5</v>
      </c>
      <c r="U646" s="112">
        <f t="shared" si="355"/>
        <v>17</v>
      </c>
      <c r="V646" s="112">
        <f t="shared" si="355"/>
        <v>15</v>
      </c>
      <c r="W646" s="112">
        <f t="shared" si="355"/>
        <v>3</v>
      </c>
      <c r="X646" s="112">
        <f t="shared" si="355"/>
        <v>13</v>
      </c>
      <c r="Y646" s="109">
        <f t="shared" si="355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6">IF($Q642&lt;=18,IF(H646&lt;=$Q642,1,0),IF($Q642&lt;=36,IF(H646&lt;=($Q642-18),2,1),IF($Q642&lt;=54,IF(H646&lt;=($Q642-36),3,2),IF($Q642&gt;54,IF(H646&lt;=($Q642-54),4,3)))))</f>
        <v>#N/A</v>
      </c>
      <c r="I647" s="115" t="e">
        <f t="shared" si="356"/>
        <v>#N/A</v>
      </c>
      <c r="J647" s="115" t="e">
        <f t="shared" si="356"/>
        <v>#N/A</v>
      </c>
      <c r="K647" s="115" t="e">
        <f t="shared" si="356"/>
        <v>#N/A</v>
      </c>
      <c r="L647" s="115" t="e">
        <f t="shared" si="356"/>
        <v>#N/A</v>
      </c>
      <c r="M647" s="115" t="e">
        <f t="shared" si="356"/>
        <v>#N/A</v>
      </c>
      <c r="N647" s="115" t="e">
        <f t="shared" si="356"/>
        <v>#N/A</v>
      </c>
      <c r="O647" s="116" t="e">
        <f t="shared" si="356"/>
        <v>#N/A</v>
      </c>
      <c r="P647" s="117" t="e">
        <f>SUM(G647:O647)</f>
        <v>#N/A</v>
      </c>
      <c r="Q647" s="116" t="e">
        <f t="shared" ref="Q647:Y647" si="357">IF($Q642&lt;=18,IF(Q646&lt;=$Q642,1,0),IF($Q642&lt;=36,IF(Q646&lt;=($Q642-18),2,1),IF($Q642&lt;=54,IF(Q646&lt;=($Q642-36),3,2),IF($Q642&gt;54,IF(Q646&lt;=($Q642-54),4,3)))))</f>
        <v>#N/A</v>
      </c>
      <c r="R647" s="116" t="e">
        <f t="shared" si="357"/>
        <v>#N/A</v>
      </c>
      <c r="S647" s="116" t="e">
        <f t="shared" si="357"/>
        <v>#N/A</v>
      </c>
      <c r="T647" s="116" t="e">
        <f t="shared" si="357"/>
        <v>#N/A</v>
      </c>
      <c r="U647" s="116" t="e">
        <f t="shared" si="357"/>
        <v>#N/A</v>
      </c>
      <c r="V647" s="116" t="e">
        <f t="shared" si="357"/>
        <v>#N/A</v>
      </c>
      <c r="W647" s="116" t="e">
        <f t="shared" si="357"/>
        <v>#N/A</v>
      </c>
      <c r="X647" s="116" t="e">
        <f t="shared" si="357"/>
        <v>#N/A</v>
      </c>
      <c r="Y647" s="116" t="e">
        <f t="shared" si="357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8">G35</f>
        <v>10</v>
      </c>
      <c r="H648" s="121">
        <f t="shared" si="358"/>
        <v>10</v>
      </c>
      <c r="I648" s="121">
        <f t="shared" si="358"/>
        <v>10</v>
      </c>
      <c r="J648" s="121">
        <f t="shared" si="358"/>
        <v>10</v>
      </c>
      <c r="K648" s="121">
        <f t="shared" si="358"/>
        <v>10</v>
      </c>
      <c r="L648" s="121">
        <f t="shared" si="358"/>
        <v>10</v>
      </c>
      <c r="M648" s="121">
        <f t="shared" si="358"/>
        <v>10</v>
      </c>
      <c r="N648" s="121">
        <f t="shared" si="358"/>
        <v>10</v>
      </c>
      <c r="O648" s="121">
        <f t="shared" si="358"/>
        <v>10</v>
      </c>
      <c r="P648" s="122">
        <f>SUM(G648:O648)</f>
        <v>90</v>
      </c>
      <c r="Q648" s="123">
        <f t="shared" ref="Q648:Y648" si="359">Q35</f>
        <v>10</v>
      </c>
      <c r="R648" s="121">
        <f t="shared" si="359"/>
        <v>10</v>
      </c>
      <c r="S648" s="121">
        <f t="shared" si="359"/>
        <v>10</v>
      </c>
      <c r="T648" s="121">
        <f t="shared" si="359"/>
        <v>10</v>
      </c>
      <c r="U648" s="121">
        <f t="shared" si="359"/>
        <v>10</v>
      </c>
      <c r="V648" s="121">
        <f t="shared" si="359"/>
        <v>10</v>
      </c>
      <c r="W648" s="121">
        <f t="shared" si="359"/>
        <v>10</v>
      </c>
      <c r="X648" s="121">
        <f t="shared" si="359"/>
        <v>10</v>
      </c>
      <c r="Y648" s="124">
        <f t="shared" si="35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0">IF(H648-H645=-1,3+H647)+IF(H648-H645=0,2+H647)+IF(H648-H645=1,1+H647)+IF(H648-H645=2,H647)+IF(H648-H645=3,IF(H647-1&gt;0,H647-1,0))+IF(H648-H645=4,IF(H647-2&gt;0,H647-2,0))</f>
        <v>0</v>
      </c>
      <c r="I649" s="127">
        <f t="shared" si="360"/>
        <v>0</v>
      </c>
      <c r="J649" s="127">
        <f t="shared" si="360"/>
        <v>0</v>
      </c>
      <c r="K649" s="127">
        <f t="shared" si="360"/>
        <v>0</v>
      </c>
      <c r="L649" s="127">
        <f t="shared" si="360"/>
        <v>0</v>
      </c>
      <c r="M649" s="127">
        <f t="shared" si="360"/>
        <v>0</v>
      </c>
      <c r="N649" s="127">
        <f t="shared" si="360"/>
        <v>0</v>
      </c>
      <c r="O649" s="128">
        <f t="shared" si="360"/>
        <v>0</v>
      </c>
      <c r="P649" s="129">
        <f>SUM(G649:O649)</f>
        <v>0</v>
      </c>
      <c r="Q649" s="130">
        <f t="shared" ref="Q649:Y649" si="361">IF(Q648-Q645=-1,3+Q647)+IF(Q648-Q645=0,2+Q647)+IF(Q648-Q645=1,1+Q647)+IF(Q648-Q645=2,Q647)+IF(Q648-Q645=3,IF(Q647-1&gt;0,Q647-1,0))+IF(Q648-Q645=4,IF(Q647-2&gt;0,Q647-2,0))</f>
        <v>0</v>
      </c>
      <c r="R649" s="131">
        <f t="shared" si="361"/>
        <v>0</v>
      </c>
      <c r="S649" s="131">
        <f t="shared" si="361"/>
        <v>0</v>
      </c>
      <c r="T649" s="131">
        <f t="shared" si="361"/>
        <v>0</v>
      </c>
      <c r="U649" s="131">
        <f t="shared" si="361"/>
        <v>0</v>
      </c>
      <c r="V649" s="131">
        <f t="shared" si="361"/>
        <v>0</v>
      </c>
      <c r="W649" s="131">
        <f t="shared" si="361"/>
        <v>0</v>
      </c>
      <c r="X649" s="131">
        <f t="shared" si="361"/>
        <v>0</v>
      </c>
      <c r="Y649" s="128">
        <f t="shared" si="36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2">IF(G648-G645=-2,4)+IF(G648-G645=-1,3)+IF(G648-G645=0,2)+IF(G648-G645=1,1)+IF(G648-G645&gt;2,0)</f>
        <v>0</v>
      </c>
      <c r="H650" s="134">
        <f t="shared" si="362"/>
        <v>0</v>
      </c>
      <c r="I650" s="134">
        <f t="shared" si="362"/>
        <v>0</v>
      </c>
      <c r="J650" s="134">
        <f t="shared" si="362"/>
        <v>0</v>
      </c>
      <c r="K650" s="134">
        <f t="shared" si="362"/>
        <v>0</v>
      </c>
      <c r="L650" s="134">
        <f t="shared" si="362"/>
        <v>0</v>
      </c>
      <c r="M650" s="134">
        <f t="shared" si="362"/>
        <v>0</v>
      </c>
      <c r="N650" s="134">
        <f t="shared" si="362"/>
        <v>0</v>
      </c>
      <c r="O650" s="135">
        <f t="shared" si="362"/>
        <v>0</v>
      </c>
      <c r="P650" s="136">
        <f>SUM(G650:O650)</f>
        <v>0</v>
      </c>
      <c r="Q650" s="135">
        <f t="shared" ref="Q650:Y650" si="363">IF(Q648-Q645=-2,4)+IF(Q648-Q645=-1,3)+IF(Q648-Q645=0,2)+IF(Q648-Q645=1,1)+IF(Q648-Q645&gt;2,0)</f>
        <v>0</v>
      </c>
      <c r="R650" s="135">
        <f t="shared" si="363"/>
        <v>0</v>
      </c>
      <c r="S650" s="135">
        <f t="shared" si="363"/>
        <v>0</v>
      </c>
      <c r="T650" s="135">
        <f t="shared" si="363"/>
        <v>0</v>
      </c>
      <c r="U650" s="135">
        <f t="shared" si="363"/>
        <v>0</v>
      </c>
      <c r="V650" s="135">
        <f t="shared" si="363"/>
        <v>0</v>
      </c>
      <c r="W650" s="135">
        <f t="shared" si="363"/>
        <v>0</v>
      </c>
      <c r="X650" s="135">
        <f t="shared" si="363"/>
        <v>0</v>
      </c>
      <c r="Y650" s="135">
        <f t="shared" si="36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4">H648-H645</f>
        <v>6</v>
      </c>
      <c r="I651" s="24">
        <f t="shared" si="364"/>
        <v>5</v>
      </c>
      <c r="J651" s="24">
        <f t="shared" si="364"/>
        <v>6</v>
      </c>
      <c r="K651" s="24">
        <f t="shared" si="364"/>
        <v>7</v>
      </c>
      <c r="L651" s="24">
        <f t="shared" si="364"/>
        <v>5</v>
      </c>
      <c r="M651" s="24">
        <f t="shared" si="364"/>
        <v>7</v>
      </c>
      <c r="N651" s="24">
        <f t="shared" si="364"/>
        <v>5</v>
      </c>
      <c r="O651" s="15">
        <f t="shared" si="364"/>
        <v>7</v>
      </c>
      <c r="P651" s="15"/>
      <c r="Q651" s="15">
        <f t="shared" ref="Q651:Y651" si="365">Q648-Q645</f>
        <v>6</v>
      </c>
      <c r="R651" s="15">
        <f t="shared" si="365"/>
        <v>6</v>
      </c>
      <c r="S651" s="15">
        <f t="shared" si="365"/>
        <v>7</v>
      </c>
      <c r="T651" s="15">
        <f t="shared" si="365"/>
        <v>5</v>
      </c>
      <c r="U651" s="15">
        <f t="shared" si="365"/>
        <v>7</v>
      </c>
      <c r="V651" s="15">
        <f t="shared" si="365"/>
        <v>6</v>
      </c>
      <c r="W651" s="15">
        <f t="shared" si="365"/>
        <v>6</v>
      </c>
      <c r="X651" s="15">
        <f t="shared" si="365"/>
        <v>5</v>
      </c>
      <c r="Y651" s="15">
        <f t="shared" si="36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37684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6">H$9</f>
        <v>4</v>
      </c>
      <c r="I668" s="103">
        <f t="shared" si="366"/>
        <v>5</v>
      </c>
      <c r="J668" s="103">
        <f t="shared" si="366"/>
        <v>4</v>
      </c>
      <c r="K668" s="103">
        <f t="shared" si="366"/>
        <v>3</v>
      </c>
      <c r="L668" s="103">
        <f t="shared" si="366"/>
        <v>5</v>
      </c>
      <c r="M668" s="103">
        <f t="shared" si="366"/>
        <v>3</v>
      </c>
      <c r="N668" s="103">
        <f t="shared" si="366"/>
        <v>5</v>
      </c>
      <c r="O668" s="103">
        <f t="shared" si="366"/>
        <v>3</v>
      </c>
      <c r="P668" s="104">
        <f>SUM(G668:O668)</f>
        <v>36</v>
      </c>
      <c r="Q668" s="103">
        <f t="shared" ref="Q668:Y668" si="367">Q$9</f>
        <v>4</v>
      </c>
      <c r="R668" s="105">
        <f t="shared" si="367"/>
        <v>4</v>
      </c>
      <c r="S668" s="105">
        <f t="shared" si="367"/>
        <v>3</v>
      </c>
      <c r="T668" s="105">
        <f t="shared" si="367"/>
        <v>5</v>
      </c>
      <c r="U668" s="105">
        <f t="shared" si="367"/>
        <v>3</v>
      </c>
      <c r="V668" s="105">
        <f t="shared" si="367"/>
        <v>4</v>
      </c>
      <c r="W668" s="105">
        <f t="shared" si="367"/>
        <v>4</v>
      </c>
      <c r="X668" s="105">
        <f t="shared" si="367"/>
        <v>5</v>
      </c>
      <c r="Y668" s="106">
        <f t="shared" si="36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368">H$10</f>
        <v>8</v>
      </c>
      <c r="I669" s="108">
        <f t="shared" si="368"/>
        <v>12</v>
      </c>
      <c r="J669" s="108">
        <f t="shared" si="368"/>
        <v>14</v>
      </c>
      <c r="K669" s="108">
        <f t="shared" si="368"/>
        <v>2</v>
      </c>
      <c r="L669" s="108">
        <f t="shared" si="368"/>
        <v>10</v>
      </c>
      <c r="M669" s="108">
        <f t="shared" si="368"/>
        <v>18</v>
      </c>
      <c r="N669" s="108">
        <f t="shared" si="368"/>
        <v>16</v>
      </c>
      <c r="O669" s="109">
        <f t="shared" si="368"/>
        <v>6</v>
      </c>
      <c r="P669" s="110"/>
      <c r="Q669" s="111">
        <f t="shared" ref="Q669:Y669" si="369">Q$10</f>
        <v>1</v>
      </c>
      <c r="R669" s="112">
        <f t="shared" si="369"/>
        <v>9</v>
      </c>
      <c r="S669" s="112">
        <f t="shared" si="369"/>
        <v>11</v>
      </c>
      <c r="T669" s="112">
        <f t="shared" si="369"/>
        <v>5</v>
      </c>
      <c r="U669" s="112">
        <f t="shared" si="369"/>
        <v>17</v>
      </c>
      <c r="V669" s="112">
        <f t="shared" si="369"/>
        <v>15</v>
      </c>
      <c r="W669" s="112">
        <f t="shared" si="369"/>
        <v>3</v>
      </c>
      <c r="X669" s="112">
        <f t="shared" si="369"/>
        <v>13</v>
      </c>
      <c r="Y669" s="109">
        <f t="shared" si="36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0">IF($Q665&lt;=18,IF(H669&lt;=$Q665,1,0),IF($Q665&lt;=36,IF(H669&lt;=($Q665-18),2,1),IF($Q665&lt;=54,IF(H669&lt;=($Q665-36),3,2),IF($Q665&gt;54,IF(H669&lt;=($Q665-54),4,3)))))</f>
        <v>#N/A</v>
      </c>
      <c r="I670" s="115" t="e">
        <f t="shared" si="370"/>
        <v>#N/A</v>
      </c>
      <c r="J670" s="115" t="e">
        <f t="shared" si="370"/>
        <v>#N/A</v>
      </c>
      <c r="K670" s="115" t="e">
        <f t="shared" si="370"/>
        <v>#N/A</v>
      </c>
      <c r="L670" s="115" t="e">
        <f t="shared" si="370"/>
        <v>#N/A</v>
      </c>
      <c r="M670" s="115" t="e">
        <f t="shared" si="370"/>
        <v>#N/A</v>
      </c>
      <c r="N670" s="115" t="e">
        <f t="shared" si="370"/>
        <v>#N/A</v>
      </c>
      <c r="O670" s="116" t="e">
        <f t="shared" si="370"/>
        <v>#N/A</v>
      </c>
      <c r="P670" s="117" t="e">
        <f>SUM(G670:O670)</f>
        <v>#N/A</v>
      </c>
      <c r="Q670" s="116" t="e">
        <f t="shared" ref="Q670:Y670" si="371">IF($Q665&lt;=18,IF(Q669&lt;=$Q665,1,0),IF($Q665&lt;=36,IF(Q669&lt;=($Q665-18),2,1),IF($Q665&lt;=54,IF(Q669&lt;=($Q665-36),3,2),IF($Q665&gt;54,IF(Q669&lt;=($Q665-54),4,3)))))</f>
        <v>#N/A</v>
      </c>
      <c r="R670" s="116" t="e">
        <f t="shared" si="371"/>
        <v>#N/A</v>
      </c>
      <c r="S670" s="116" t="e">
        <f t="shared" si="371"/>
        <v>#N/A</v>
      </c>
      <c r="T670" s="116" t="e">
        <f t="shared" si="371"/>
        <v>#N/A</v>
      </c>
      <c r="U670" s="116" t="e">
        <f t="shared" si="371"/>
        <v>#N/A</v>
      </c>
      <c r="V670" s="116" t="e">
        <f t="shared" si="371"/>
        <v>#N/A</v>
      </c>
      <c r="W670" s="116" t="e">
        <f t="shared" si="371"/>
        <v>#N/A</v>
      </c>
      <c r="X670" s="116" t="e">
        <f t="shared" si="371"/>
        <v>#N/A</v>
      </c>
      <c r="Y670" s="116" t="e">
        <f t="shared" si="371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2">G36</f>
        <v>10</v>
      </c>
      <c r="H671" s="121">
        <f t="shared" si="372"/>
        <v>10</v>
      </c>
      <c r="I671" s="121">
        <f t="shared" si="372"/>
        <v>10</v>
      </c>
      <c r="J671" s="121">
        <f t="shared" si="372"/>
        <v>10</v>
      </c>
      <c r="K671" s="121">
        <f t="shared" si="372"/>
        <v>10</v>
      </c>
      <c r="L671" s="121">
        <f t="shared" si="372"/>
        <v>10</v>
      </c>
      <c r="M671" s="121">
        <f t="shared" si="372"/>
        <v>10</v>
      </c>
      <c r="N671" s="121">
        <f t="shared" si="372"/>
        <v>10</v>
      </c>
      <c r="O671" s="121">
        <f t="shared" si="372"/>
        <v>10</v>
      </c>
      <c r="P671" s="122">
        <f>SUM(G671:O671)</f>
        <v>90</v>
      </c>
      <c r="Q671" s="123">
        <f t="shared" ref="Q671:Y671" si="373">Q36</f>
        <v>10</v>
      </c>
      <c r="R671" s="121">
        <f t="shared" si="373"/>
        <v>10</v>
      </c>
      <c r="S671" s="121">
        <f t="shared" si="373"/>
        <v>10</v>
      </c>
      <c r="T671" s="121">
        <f t="shared" si="373"/>
        <v>10</v>
      </c>
      <c r="U671" s="121">
        <f t="shared" si="373"/>
        <v>10</v>
      </c>
      <c r="V671" s="121">
        <f t="shared" si="373"/>
        <v>10</v>
      </c>
      <c r="W671" s="121">
        <f t="shared" si="373"/>
        <v>10</v>
      </c>
      <c r="X671" s="121">
        <f t="shared" si="373"/>
        <v>10</v>
      </c>
      <c r="Y671" s="124">
        <f t="shared" si="373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4">IF(H671-H668=-1,3+H670)+IF(H671-H668=0,2+H670)+IF(H671-H668=1,1+H670)+IF(H671-H668=2,H670)+IF(H671-H668=3,IF(H670-1&gt;0,H670-1,0))+IF(H671-H668=4,IF(H670-2&gt;0,H670-2,0))</f>
        <v>0</v>
      </c>
      <c r="I672" s="127">
        <f t="shared" si="374"/>
        <v>0</v>
      </c>
      <c r="J672" s="127">
        <f t="shared" si="374"/>
        <v>0</v>
      </c>
      <c r="K672" s="127">
        <f t="shared" si="374"/>
        <v>0</v>
      </c>
      <c r="L672" s="127">
        <f t="shared" si="374"/>
        <v>0</v>
      </c>
      <c r="M672" s="127">
        <f t="shared" si="374"/>
        <v>0</v>
      </c>
      <c r="N672" s="127">
        <f t="shared" si="374"/>
        <v>0</v>
      </c>
      <c r="O672" s="128">
        <f t="shared" si="374"/>
        <v>0</v>
      </c>
      <c r="P672" s="129">
        <f>SUM(G672:O672)</f>
        <v>0</v>
      </c>
      <c r="Q672" s="130">
        <f t="shared" ref="Q672:Y672" si="375">IF(Q671-Q668=-1,3+Q670)+IF(Q671-Q668=0,2+Q670)+IF(Q671-Q668=1,1+Q670)+IF(Q671-Q668=2,Q670)+IF(Q671-Q668=3,IF(Q670-1&gt;0,Q670-1,0))+IF(Q671-Q668=4,IF(Q670-2&gt;0,Q670-2,0))</f>
        <v>0</v>
      </c>
      <c r="R672" s="131">
        <f t="shared" si="375"/>
        <v>0</v>
      </c>
      <c r="S672" s="131">
        <f t="shared" si="375"/>
        <v>0</v>
      </c>
      <c r="T672" s="131">
        <f t="shared" si="375"/>
        <v>0</v>
      </c>
      <c r="U672" s="131">
        <f t="shared" si="375"/>
        <v>0</v>
      </c>
      <c r="V672" s="131">
        <f t="shared" si="375"/>
        <v>0</v>
      </c>
      <c r="W672" s="131">
        <f t="shared" si="375"/>
        <v>0</v>
      </c>
      <c r="X672" s="131">
        <f t="shared" si="375"/>
        <v>0</v>
      </c>
      <c r="Y672" s="128">
        <f t="shared" si="375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6">IF(G671-G668=-2,4)+IF(G671-G668=-1,3)+IF(G671-G668=0,2)+IF(G671-G668=1,1)+IF(G671-G668&gt;2,0)</f>
        <v>0</v>
      </c>
      <c r="H673" s="134">
        <f t="shared" si="376"/>
        <v>0</v>
      </c>
      <c r="I673" s="134">
        <f t="shared" si="376"/>
        <v>0</v>
      </c>
      <c r="J673" s="134">
        <f t="shared" si="376"/>
        <v>0</v>
      </c>
      <c r="K673" s="134">
        <f t="shared" si="376"/>
        <v>0</v>
      </c>
      <c r="L673" s="134">
        <f t="shared" si="376"/>
        <v>0</v>
      </c>
      <c r="M673" s="134">
        <f t="shared" si="376"/>
        <v>0</v>
      </c>
      <c r="N673" s="134">
        <f t="shared" si="376"/>
        <v>0</v>
      </c>
      <c r="O673" s="135">
        <f t="shared" si="376"/>
        <v>0</v>
      </c>
      <c r="P673" s="136">
        <f>SUM(G673:O673)</f>
        <v>0</v>
      </c>
      <c r="Q673" s="135">
        <f t="shared" ref="Q673:Y673" si="377">IF(Q671-Q668=-2,4)+IF(Q671-Q668=-1,3)+IF(Q671-Q668=0,2)+IF(Q671-Q668=1,1)+IF(Q671-Q668&gt;2,0)</f>
        <v>0</v>
      </c>
      <c r="R673" s="135">
        <f t="shared" si="377"/>
        <v>0</v>
      </c>
      <c r="S673" s="135">
        <f t="shared" si="377"/>
        <v>0</v>
      </c>
      <c r="T673" s="135">
        <f t="shared" si="377"/>
        <v>0</v>
      </c>
      <c r="U673" s="135">
        <f t="shared" si="377"/>
        <v>0</v>
      </c>
      <c r="V673" s="135">
        <f t="shared" si="377"/>
        <v>0</v>
      </c>
      <c r="W673" s="135">
        <f t="shared" si="377"/>
        <v>0</v>
      </c>
      <c r="X673" s="135">
        <f t="shared" si="377"/>
        <v>0</v>
      </c>
      <c r="Y673" s="135">
        <f t="shared" si="377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8">H671-H668</f>
        <v>6</v>
      </c>
      <c r="I674" s="24">
        <f t="shared" si="378"/>
        <v>5</v>
      </c>
      <c r="J674" s="24">
        <f t="shared" si="378"/>
        <v>6</v>
      </c>
      <c r="K674" s="24">
        <f t="shared" si="378"/>
        <v>7</v>
      </c>
      <c r="L674" s="24">
        <f t="shared" si="378"/>
        <v>5</v>
      </c>
      <c r="M674" s="24">
        <f t="shared" si="378"/>
        <v>7</v>
      </c>
      <c r="N674" s="24">
        <f t="shared" si="378"/>
        <v>5</v>
      </c>
      <c r="O674" s="15">
        <f t="shared" si="378"/>
        <v>7</v>
      </c>
      <c r="P674" s="15"/>
      <c r="Q674" s="15">
        <f t="shared" ref="Q674:Y674" si="379">Q671-Q668</f>
        <v>6</v>
      </c>
      <c r="R674" s="15">
        <f t="shared" si="379"/>
        <v>6</v>
      </c>
      <c r="S674" s="15">
        <f t="shared" si="379"/>
        <v>7</v>
      </c>
      <c r="T674" s="15">
        <f t="shared" si="379"/>
        <v>5</v>
      </c>
      <c r="U674" s="15">
        <f t="shared" si="379"/>
        <v>7</v>
      </c>
      <c r="V674" s="15">
        <f t="shared" si="379"/>
        <v>6</v>
      </c>
      <c r="W674" s="15">
        <f t="shared" si="379"/>
        <v>6</v>
      </c>
      <c r="X674" s="15">
        <f t="shared" si="379"/>
        <v>5</v>
      </c>
      <c r="Y674" s="15">
        <f t="shared" si="379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37684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0">H$9</f>
        <v>4</v>
      </c>
      <c r="I691" s="103">
        <f t="shared" si="380"/>
        <v>5</v>
      </c>
      <c r="J691" s="103">
        <f t="shared" si="380"/>
        <v>4</v>
      </c>
      <c r="K691" s="103">
        <f t="shared" si="380"/>
        <v>3</v>
      </c>
      <c r="L691" s="103">
        <f t="shared" si="380"/>
        <v>5</v>
      </c>
      <c r="M691" s="103">
        <f t="shared" si="380"/>
        <v>3</v>
      </c>
      <c r="N691" s="103">
        <f t="shared" si="380"/>
        <v>5</v>
      </c>
      <c r="O691" s="103">
        <f t="shared" si="380"/>
        <v>3</v>
      </c>
      <c r="P691" s="104">
        <f>SUM(G691:O691)</f>
        <v>36</v>
      </c>
      <c r="Q691" s="103">
        <f t="shared" ref="Q691:Y691" si="381">Q$9</f>
        <v>4</v>
      </c>
      <c r="R691" s="105">
        <f t="shared" si="381"/>
        <v>4</v>
      </c>
      <c r="S691" s="105">
        <f t="shared" si="381"/>
        <v>3</v>
      </c>
      <c r="T691" s="105">
        <f t="shared" si="381"/>
        <v>5</v>
      </c>
      <c r="U691" s="105">
        <f t="shared" si="381"/>
        <v>3</v>
      </c>
      <c r="V691" s="105">
        <f t="shared" si="381"/>
        <v>4</v>
      </c>
      <c r="W691" s="105">
        <f t="shared" si="381"/>
        <v>4</v>
      </c>
      <c r="X691" s="105">
        <f t="shared" si="381"/>
        <v>5</v>
      </c>
      <c r="Y691" s="106">
        <f t="shared" si="381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382">H$10</f>
        <v>8</v>
      </c>
      <c r="I692" s="108">
        <f t="shared" si="382"/>
        <v>12</v>
      </c>
      <c r="J692" s="108">
        <f t="shared" si="382"/>
        <v>14</v>
      </c>
      <c r="K692" s="108">
        <f t="shared" si="382"/>
        <v>2</v>
      </c>
      <c r="L692" s="108">
        <f t="shared" si="382"/>
        <v>10</v>
      </c>
      <c r="M692" s="108">
        <f t="shared" si="382"/>
        <v>18</v>
      </c>
      <c r="N692" s="108">
        <f t="shared" si="382"/>
        <v>16</v>
      </c>
      <c r="O692" s="109">
        <f t="shared" si="382"/>
        <v>6</v>
      </c>
      <c r="P692" s="110"/>
      <c r="Q692" s="111">
        <f t="shared" ref="Q692:Y692" si="383">Q$10</f>
        <v>1</v>
      </c>
      <c r="R692" s="112">
        <f t="shared" si="383"/>
        <v>9</v>
      </c>
      <c r="S692" s="112">
        <f t="shared" si="383"/>
        <v>11</v>
      </c>
      <c r="T692" s="112">
        <f t="shared" si="383"/>
        <v>5</v>
      </c>
      <c r="U692" s="112">
        <f t="shared" si="383"/>
        <v>17</v>
      </c>
      <c r="V692" s="112">
        <f t="shared" si="383"/>
        <v>15</v>
      </c>
      <c r="W692" s="112">
        <f t="shared" si="383"/>
        <v>3</v>
      </c>
      <c r="X692" s="112">
        <f t="shared" si="383"/>
        <v>13</v>
      </c>
      <c r="Y692" s="109">
        <f t="shared" si="383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4">IF($Q688&lt;=18,IF(H692&lt;=$Q688,1,0),IF($Q688&lt;=36,IF(H692&lt;=($Q688-18),2,1),IF($Q688&lt;=54,IF(H692&lt;=($Q688-36),3,2),IF($Q688&gt;54,IF(H692&lt;=($Q688-54),4,3)))))</f>
        <v>#N/A</v>
      </c>
      <c r="I693" s="115" t="e">
        <f t="shared" si="384"/>
        <v>#N/A</v>
      </c>
      <c r="J693" s="115" t="e">
        <f t="shared" si="384"/>
        <v>#N/A</v>
      </c>
      <c r="K693" s="115" t="e">
        <f t="shared" si="384"/>
        <v>#N/A</v>
      </c>
      <c r="L693" s="115" t="e">
        <f t="shared" si="384"/>
        <v>#N/A</v>
      </c>
      <c r="M693" s="115" t="e">
        <f t="shared" si="384"/>
        <v>#N/A</v>
      </c>
      <c r="N693" s="115" t="e">
        <f t="shared" si="384"/>
        <v>#N/A</v>
      </c>
      <c r="O693" s="116" t="e">
        <f t="shared" si="384"/>
        <v>#N/A</v>
      </c>
      <c r="P693" s="117" t="e">
        <f>SUM(G693:O693)</f>
        <v>#N/A</v>
      </c>
      <c r="Q693" s="116" t="e">
        <f t="shared" ref="Q693:Y693" si="385">IF($Q688&lt;=18,IF(Q692&lt;=$Q688,1,0),IF($Q688&lt;=36,IF(Q692&lt;=($Q688-18),2,1),IF($Q688&lt;=54,IF(Q692&lt;=($Q688-36),3,2),IF($Q688&gt;54,IF(Q692&lt;=($Q688-54),4,3)))))</f>
        <v>#N/A</v>
      </c>
      <c r="R693" s="116" t="e">
        <f t="shared" si="385"/>
        <v>#N/A</v>
      </c>
      <c r="S693" s="116" t="e">
        <f t="shared" si="385"/>
        <v>#N/A</v>
      </c>
      <c r="T693" s="116" t="e">
        <f t="shared" si="385"/>
        <v>#N/A</v>
      </c>
      <c r="U693" s="116" t="e">
        <f t="shared" si="385"/>
        <v>#N/A</v>
      </c>
      <c r="V693" s="116" t="e">
        <f t="shared" si="385"/>
        <v>#N/A</v>
      </c>
      <c r="W693" s="116" t="e">
        <f t="shared" si="385"/>
        <v>#N/A</v>
      </c>
      <c r="X693" s="116" t="e">
        <f t="shared" si="385"/>
        <v>#N/A</v>
      </c>
      <c r="Y693" s="116" t="e">
        <f t="shared" si="385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6">G37</f>
        <v>10</v>
      </c>
      <c r="H694" s="121">
        <f t="shared" si="386"/>
        <v>10</v>
      </c>
      <c r="I694" s="121">
        <f t="shared" si="386"/>
        <v>10</v>
      </c>
      <c r="J694" s="121">
        <f t="shared" si="386"/>
        <v>10</v>
      </c>
      <c r="K694" s="121">
        <f t="shared" si="386"/>
        <v>10</v>
      </c>
      <c r="L694" s="121">
        <f t="shared" si="386"/>
        <v>10</v>
      </c>
      <c r="M694" s="121">
        <f t="shared" si="386"/>
        <v>10</v>
      </c>
      <c r="N694" s="121">
        <f t="shared" si="386"/>
        <v>10</v>
      </c>
      <c r="O694" s="121">
        <f t="shared" si="386"/>
        <v>10</v>
      </c>
      <c r="P694" s="122">
        <f>SUM(G694:O694)</f>
        <v>90</v>
      </c>
      <c r="Q694" s="123">
        <f t="shared" ref="Q694:Y694" si="387">Q37</f>
        <v>10</v>
      </c>
      <c r="R694" s="121">
        <f t="shared" si="387"/>
        <v>10</v>
      </c>
      <c r="S694" s="121">
        <f t="shared" si="387"/>
        <v>10</v>
      </c>
      <c r="T694" s="121">
        <f t="shared" si="387"/>
        <v>10</v>
      </c>
      <c r="U694" s="121">
        <f t="shared" si="387"/>
        <v>10</v>
      </c>
      <c r="V694" s="121">
        <f t="shared" si="387"/>
        <v>10</v>
      </c>
      <c r="W694" s="121">
        <f t="shared" si="387"/>
        <v>10</v>
      </c>
      <c r="X694" s="121">
        <f t="shared" si="387"/>
        <v>10</v>
      </c>
      <c r="Y694" s="124">
        <f t="shared" si="38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8">IF(H694-H691=-1,3+H693)+IF(H694-H691=0,2+H693)+IF(H694-H691=1,1+H693)+IF(H694-H691=2,H693)+IF(H694-H691=3,IF(H693-1&gt;0,H693-1,0))+IF(H694-H691=4,IF(H693-2&gt;0,H693-2,0))</f>
        <v>0</v>
      </c>
      <c r="I695" s="127">
        <f t="shared" si="388"/>
        <v>0</v>
      </c>
      <c r="J695" s="127">
        <f t="shared" si="388"/>
        <v>0</v>
      </c>
      <c r="K695" s="127">
        <f t="shared" si="388"/>
        <v>0</v>
      </c>
      <c r="L695" s="127">
        <f t="shared" si="388"/>
        <v>0</v>
      </c>
      <c r="M695" s="127">
        <f t="shared" si="388"/>
        <v>0</v>
      </c>
      <c r="N695" s="127">
        <f t="shared" si="388"/>
        <v>0</v>
      </c>
      <c r="O695" s="128">
        <f t="shared" si="388"/>
        <v>0</v>
      </c>
      <c r="P695" s="129">
        <f>SUM(G695:O695)</f>
        <v>0</v>
      </c>
      <c r="Q695" s="130">
        <f t="shared" ref="Q695:Y695" si="389">IF(Q694-Q691=-1,3+Q693)+IF(Q694-Q691=0,2+Q693)+IF(Q694-Q691=1,1+Q693)+IF(Q694-Q691=2,Q693)+IF(Q694-Q691=3,IF(Q693-1&gt;0,Q693-1,0))+IF(Q694-Q691=4,IF(Q693-2&gt;0,Q693-2,0))</f>
        <v>0</v>
      </c>
      <c r="R695" s="131">
        <f t="shared" si="389"/>
        <v>0</v>
      </c>
      <c r="S695" s="131">
        <f t="shared" si="389"/>
        <v>0</v>
      </c>
      <c r="T695" s="131">
        <f t="shared" si="389"/>
        <v>0</v>
      </c>
      <c r="U695" s="131">
        <f t="shared" si="389"/>
        <v>0</v>
      </c>
      <c r="V695" s="131">
        <f t="shared" si="389"/>
        <v>0</v>
      </c>
      <c r="W695" s="131">
        <f t="shared" si="389"/>
        <v>0</v>
      </c>
      <c r="X695" s="131">
        <f t="shared" si="389"/>
        <v>0</v>
      </c>
      <c r="Y695" s="128">
        <f t="shared" si="38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0">IF(G694-G691=-2,4)+IF(G694-G691=-1,3)+IF(G694-G691=0,2)+IF(G694-G691=1,1)+IF(G694-G691&gt;2,0)</f>
        <v>0</v>
      </c>
      <c r="H696" s="134">
        <f t="shared" si="390"/>
        <v>0</v>
      </c>
      <c r="I696" s="134">
        <f t="shared" si="390"/>
        <v>0</v>
      </c>
      <c r="J696" s="134">
        <f t="shared" si="390"/>
        <v>0</v>
      </c>
      <c r="K696" s="134">
        <f t="shared" si="390"/>
        <v>0</v>
      </c>
      <c r="L696" s="134">
        <f t="shared" si="390"/>
        <v>0</v>
      </c>
      <c r="M696" s="134">
        <f t="shared" si="390"/>
        <v>0</v>
      </c>
      <c r="N696" s="134">
        <f t="shared" si="390"/>
        <v>0</v>
      </c>
      <c r="O696" s="135">
        <f t="shared" si="390"/>
        <v>0</v>
      </c>
      <c r="P696" s="136">
        <f>SUM(G696:O696)</f>
        <v>0</v>
      </c>
      <c r="Q696" s="135">
        <f t="shared" ref="Q696:Y696" si="391">IF(Q694-Q691=-2,4)+IF(Q694-Q691=-1,3)+IF(Q694-Q691=0,2)+IF(Q694-Q691=1,1)+IF(Q694-Q691&gt;2,0)</f>
        <v>0</v>
      </c>
      <c r="R696" s="135">
        <f t="shared" si="391"/>
        <v>0</v>
      </c>
      <c r="S696" s="135">
        <f t="shared" si="391"/>
        <v>0</v>
      </c>
      <c r="T696" s="135">
        <f t="shared" si="391"/>
        <v>0</v>
      </c>
      <c r="U696" s="135">
        <f t="shared" si="391"/>
        <v>0</v>
      </c>
      <c r="V696" s="135">
        <f t="shared" si="391"/>
        <v>0</v>
      </c>
      <c r="W696" s="135">
        <f t="shared" si="391"/>
        <v>0</v>
      </c>
      <c r="X696" s="135">
        <f t="shared" si="391"/>
        <v>0</v>
      </c>
      <c r="Y696" s="135">
        <f t="shared" si="39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2">H694-H691</f>
        <v>6</v>
      </c>
      <c r="I697" s="24">
        <f t="shared" si="392"/>
        <v>5</v>
      </c>
      <c r="J697" s="24">
        <f t="shared" si="392"/>
        <v>6</v>
      </c>
      <c r="K697" s="24">
        <f t="shared" si="392"/>
        <v>7</v>
      </c>
      <c r="L697" s="24">
        <f t="shared" si="392"/>
        <v>5</v>
      </c>
      <c r="M697" s="24">
        <f t="shared" si="392"/>
        <v>7</v>
      </c>
      <c r="N697" s="24">
        <f t="shared" si="392"/>
        <v>5</v>
      </c>
      <c r="O697" s="15">
        <f t="shared" si="392"/>
        <v>7</v>
      </c>
      <c r="P697" s="15"/>
      <c r="Q697" s="15">
        <f t="shared" ref="Q697:Y697" si="393">Q694-Q691</f>
        <v>6</v>
      </c>
      <c r="R697" s="15">
        <f t="shared" si="393"/>
        <v>6</v>
      </c>
      <c r="S697" s="15">
        <f t="shared" si="393"/>
        <v>7</v>
      </c>
      <c r="T697" s="15">
        <f t="shared" si="393"/>
        <v>5</v>
      </c>
      <c r="U697" s="15">
        <f t="shared" si="393"/>
        <v>7</v>
      </c>
      <c r="V697" s="15">
        <f t="shared" si="393"/>
        <v>6</v>
      </c>
      <c r="W697" s="15">
        <f t="shared" si="393"/>
        <v>6</v>
      </c>
      <c r="X697" s="15">
        <f t="shared" si="393"/>
        <v>5</v>
      </c>
      <c r="Y697" s="15">
        <f t="shared" si="39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37684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4">H$9</f>
        <v>4</v>
      </c>
      <c r="I714" s="103">
        <f t="shared" si="394"/>
        <v>5</v>
      </c>
      <c r="J714" s="103">
        <f t="shared" si="394"/>
        <v>4</v>
      </c>
      <c r="K714" s="103">
        <f t="shared" si="394"/>
        <v>3</v>
      </c>
      <c r="L714" s="103">
        <f t="shared" si="394"/>
        <v>5</v>
      </c>
      <c r="M714" s="103">
        <f t="shared" si="394"/>
        <v>3</v>
      </c>
      <c r="N714" s="103">
        <f t="shared" si="394"/>
        <v>5</v>
      </c>
      <c r="O714" s="103">
        <f t="shared" si="394"/>
        <v>3</v>
      </c>
      <c r="P714" s="104">
        <f>SUM(G714:O714)</f>
        <v>36</v>
      </c>
      <c r="Q714" s="103">
        <f t="shared" ref="Q714:Y714" si="395">Q$9</f>
        <v>4</v>
      </c>
      <c r="R714" s="105">
        <f t="shared" si="395"/>
        <v>4</v>
      </c>
      <c r="S714" s="105">
        <f t="shared" si="395"/>
        <v>3</v>
      </c>
      <c r="T714" s="105">
        <f t="shared" si="395"/>
        <v>5</v>
      </c>
      <c r="U714" s="105">
        <f t="shared" si="395"/>
        <v>3</v>
      </c>
      <c r="V714" s="105">
        <f t="shared" si="395"/>
        <v>4</v>
      </c>
      <c r="W714" s="105">
        <f t="shared" si="395"/>
        <v>4</v>
      </c>
      <c r="X714" s="105">
        <f t="shared" si="395"/>
        <v>5</v>
      </c>
      <c r="Y714" s="106">
        <f t="shared" si="39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396">H$10</f>
        <v>8</v>
      </c>
      <c r="I715" s="108">
        <f t="shared" si="396"/>
        <v>12</v>
      </c>
      <c r="J715" s="108">
        <f t="shared" si="396"/>
        <v>14</v>
      </c>
      <c r="K715" s="108">
        <f t="shared" si="396"/>
        <v>2</v>
      </c>
      <c r="L715" s="108">
        <f t="shared" si="396"/>
        <v>10</v>
      </c>
      <c r="M715" s="108">
        <f t="shared" si="396"/>
        <v>18</v>
      </c>
      <c r="N715" s="108">
        <f t="shared" si="396"/>
        <v>16</v>
      </c>
      <c r="O715" s="109">
        <f t="shared" si="396"/>
        <v>6</v>
      </c>
      <c r="P715" s="110"/>
      <c r="Q715" s="111">
        <f t="shared" ref="Q715:Y715" si="397">Q$10</f>
        <v>1</v>
      </c>
      <c r="R715" s="112">
        <f t="shared" si="397"/>
        <v>9</v>
      </c>
      <c r="S715" s="112">
        <f t="shared" si="397"/>
        <v>11</v>
      </c>
      <c r="T715" s="112">
        <f t="shared" si="397"/>
        <v>5</v>
      </c>
      <c r="U715" s="112">
        <f t="shared" si="397"/>
        <v>17</v>
      </c>
      <c r="V715" s="112">
        <f t="shared" si="397"/>
        <v>15</v>
      </c>
      <c r="W715" s="112">
        <f t="shared" si="397"/>
        <v>3</v>
      </c>
      <c r="X715" s="112">
        <f t="shared" si="397"/>
        <v>13</v>
      </c>
      <c r="Y715" s="109">
        <f t="shared" si="39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8">IF($Q711&lt;=18,IF(H715&lt;=$Q711,1,0),IF($Q711&lt;=36,IF(H715&lt;=($Q711-18),2,1),IF($Q711&lt;=54,IF(H715&lt;=($Q711-36),3,2),IF($Q711&gt;54,IF(H715&lt;=($Q711-54),4,3)))))</f>
        <v>#N/A</v>
      </c>
      <c r="I716" s="115" t="e">
        <f t="shared" si="398"/>
        <v>#N/A</v>
      </c>
      <c r="J716" s="115" t="e">
        <f t="shared" si="398"/>
        <v>#N/A</v>
      </c>
      <c r="K716" s="115" t="e">
        <f t="shared" si="398"/>
        <v>#N/A</v>
      </c>
      <c r="L716" s="115" t="e">
        <f t="shared" si="398"/>
        <v>#N/A</v>
      </c>
      <c r="M716" s="115" t="e">
        <f t="shared" si="398"/>
        <v>#N/A</v>
      </c>
      <c r="N716" s="115" t="e">
        <f t="shared" si="398"/>
        <v>#N/A</v>
      </c>
      <c r="O716" s="116" t="e">
        <f t="shared" si="398"/>
        <v>#N/A</v>
      </c>
      <c r="P716" s="117" t="e">
        <f>SUM(G716:O716)</f>
        <v>#N/A</v>
      </c>
      <c r="Q716" s="116" t="e">
        <f t="shared" ref="Q716:Y716" si="399">IF($Q711&lt;=18,IF(Q715&lt;=$Q711,1,0),IF($Q711&lt;=36,IF(Q715&lt;=($Q711-18),2,1),IF($Q711&lt;=54,IF(Q715&lt;=($Q711-36),3,2),IF($Q711&gt;54,IF(Q715&lt;=($Q711-54),4,3)))))</f>
        <v>#N/A</v>
      </c>
      <c r="R716" s="116" t="e">
        <f t="shared" si="399"/>
        <v>#N/A</v>
      </c>
      <c r="S716" s="116" t="e">
        <f t="shared" si="399"/>
        <v>#N/A</v>
      </c>
      <c r="T716" s="116" t="e">
        <f t="shared" si="399"/>
        <v>#N/A</v>
      </c>
      <c r="U716" s="116" t="e">
        <f t="shared" si="399"/>
        <v>#N/A</v>
      </c>
      <c r="V716" s="116" t="e">
        <f t="shared" si="399"/>
        <v>#N/A</v>
      </c>
      <c r="W716" s="116" t="e">
        <f t="shared" si="399"/>
        <v>#N/A</v>
      </c>
      <c r="X716" s="116" t="e">
        <f t="shared" si="399"/>
        <v>#N/A</v>
      </c>
      <c r="Y716" s="116" t="e">
        <f t="shared" si="399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0">G38</f>
        <v>10</v>
      </c>
      <c r="H717" s="121">
        <f t="shared" si="400"/>
        <v>10</v>
      </c>
      <c r="I717" s="121">
        <f t="shared" si="400"/>
        <v>10</v>
      </c>
      <c r="J717" s="121">
        <f t="shared" si="400"/>
        <v>10</v>
      </c>
      <c r="K717" s="121">
        <f t="shared" si="400"/>
        <v>10</v>
      </c>
      <c r="L717" s="121">
        <f t="shared" si="400"/>
        <v>10</v>
      </c>
      <c r="M717" s="121">
        <f t="shared" si="400"/>
        <v>10</v>
      </c>
      <c r="N717" s="121">
        <f t="shared" si="400"/>
        <v>10</v>
      </c>
      <c r="O717" s="121">
        <f t="shared" si="400"/>
        <v>10</v>
      </c>
      <c r="P717" s="122">
        <f>SUM(G717:O717)</f>
        <v>90</v>
      </c>
      <c r="Q717" s="123">
        <f t="shared" ref="Q717:Y717" si="401">Q38</f>
        <v>10</v>
      </c>
      <c r="R717" s="121">
        <f t="shared" si="401"/>
        <v>10</v>
      </c>
      <c r="S717" s="121">
        <f t="shared" si="401"/>
        <v>10</v>
      </c>
      <c r="T717" s="121">
        <f t="shared" si="401"/>
        <v>10</v>
      </c>
      <c r="U717" s="121">
        <f t="shared" si="401"/>
        <v>10</v>
      </c>
      <c r="V717" s="121">
        <f t="shared" si="401"/>
        <v>10</v>
      </c>
      <c r="W717" s="121">
        <f t="shared" si="401"/>
        <v>10</v>
      </c>
      <c r="X717" s="121">
        <f t="shared" si="401"/>
        <v>10</v>
      </c>
      <c r="Y717" s="124">
        <f t="shared" si="401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2">IF(H717-H714=-1,3+H716)+IF(H717-H714=0,2+H716)+IF(H717-H714=1,1+H716)+IF(H717-H714=2,H716)+IF(H717-H714=3,IF(H716-1&gt;0,H716-1,0))+IF(H717-H714=4,IF(H716-2&gt;0,H716-2,0))</f>
        <v>0</v>
      </c>
      <c r="I718" s="127">
        <f t="shared" si="402"/>
        <v>0</v>
      </c>
      <c r="J718" s="127">
        <f t="shared" si="402"/>
        <v>0</v>
      </c>
      <c r="K718" s="127">
        <f t="shared" si="402"/>
        <v>0</v>
      </c>
      <c r="L718" s="127">
        <f t="shared" si="402"/>
        <v>0</v>
      </c>
      <c r="M718" s="127">
        <f t="shared" si="402"/>
        <v>0</v>
      </c>
      <c r="N718" s="127">
        <f t="shared" si="402"/>
        <v>0</v>
      </c>
      <c r="O718" s="128">
        <f t="shared" si="402"/>
        <v>0</v>
      </c>
      <c r="P718" s="129">
        <f>SUM(G718:O718)</f>
        <v>0</v>
      </c>
      <c r="Q718" s="130">
        <f t="shared" ref="Q718:Y718" si="403">IF(Q717-Q714=-1,3+Q716)+IF(Q717-Q714=0,2+Q716)+IF(Q717-Q714=1,1+Q716)+IF(Q717-Q714=2,Q716)+IF(Q717-Q714=3,IF(Q716-1&gt;0,Q716-1,0))+IF(Q717-Q714=4,IF(Q716-2&gt;0,Q716-2,0))</f>
        <v>0</v>
      </c>
      <c r="R718" s="131">
        <f t="shared" si="403"/>
        <v>0</v>
      </c>
      <c r="S718" s="131">
        <f t="shared" si="403"/>
        <v>0</v>
      </c>
      <c r="T718" s="131">
        <f t="shared" si="403"/>
        <v>0</v>
      </c>
      <c r="U718" s="131">
        <f t="shared" si="403"/>
        <v>0</v>
      </c>
      <c r="V718" s="131">
        <f t="shared" si="403"/>
        <v>0</v>
      </c>
      <c r="W718" s="131">
        <f t="shared" si="403"/>
        <v>0</v>
      </c>
      <c r="X718" s="131">
        <f t="shared" si="403"/>
        <v>0</v>
      </c>
      <c r="Y718" s="128">
        <f t="shared" si="403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4">IF(G717-G714=-2,4)+IF(G717-G714=-1,3)+IF(G717-G714=0,2)+IF(G717-G714=1,1)+IF(G717-G714&gt;2,0)</f>
        <v>0</v>
      </c>
      <c r="H719" s="134">
        <f t="shared" si="404"/>
        <v>0</v>
      </c>
      <c r="I719" s="134">
        <f t="shared" si="404"/>
        <v>0</v>
      </c>
      <c r="J719" s="134">
        <f t="shared" si="404"/>
        <v>0</v>
      </c>
      <c r="K719" s="134">
        <f t="shared" si="404"/>
        <v>0</v>
      </c>
      <c r="L719" s="134">
        <f t="shared" si="404"/>
        <v>0</v>
      </c>
      <c r="M719" s="134">
        <f t="shared" si="404"/>
        <v>0</v>
      </c>
      <c r="N719" s="134">
        <f t="shared" si="404"/>
        <v>0</v>
      </c>
      <c r="O719" s="135">
        <f t="shared" si="404"/>
        <v>0</v>
      </c>
      <c r="P719" s="136">
        <f>SUM(G719:O719)</f>
        <v>0</v>
      </c>
      <c r="Q719" s="135">
        <f t="shared" ref="Q719:Y719" si="405">IF(Q717-Q714=-2,4)+IF(Q717-Q714=-1,3)+IF(Q717-Q714=0,2)+IF(Q717-Q714=1,1)+IF(Q717-Q714&gt;2,0)</f>
        <v>0</v>
      </c>
      <c r="R719" s="135">
        <f t="shared" si="405"/>
        <v>0</v>
      </c>
      <c r="S719" s="135">
        <f t="shared" si="405"/>
        <v>0</v>
      </c>
      <c r="T719" s="135">
        <f t="shared" si="405"/>
        <v>0</v>
      </c>
      <c r="U719" s="135">
        <f t="shared" si="405"/>
        <v>0</v>
      </c>
      <c r="V719" s="135">
        <f t="shared" si="405"/>
        <v>0</v>
      </c>
      <c r="W719" s="135">
        <f t="shared" si="405"/>
        <v>0</v>
      </c>
      <c r="X719" s="135">
        <f t="shared" si="405"/>
        <v>0</v>
      </c>
      <c r="Y719" s="135">
        <f t="shared" si="405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6">H717-H714</f>
        <v>6</v>
      </c>
      <c r="I720" s="24">
        <f t="shared" si="406"/>
        <v>5</v>
      </c>
      <c r="J720" s="24">
        <f t="shared" si="406"/>
        <v>6</v>
      </c>
      <c r="K720" s="24">
        <f t="shared" si="406"/>
        <v>7</v>
      </c>
      <c r="L720" s="24">
        <f t="shared" si="406"/>
        <v>5</v>
      </c>
      <c r="M720" s="24">
        <f t="shared" si="406"/>
        <v>7</v>
      </c>
      <c r="N720" s="24">
        <f t="shared" si="406"/>
        <v>5</v>
      </c>
      <c r="O720" s="15">
        <f t="shared" si="406"/>
        <v>7</v>
      </c>
      <c r="P720" s="15"/>
      <c r="Q720" s="15">
        <f t="shared" ref="Q720:Y720" si="407">Q717-Q714</f>
        <v>6</v>
      </c>
      <c r="R720" s="15">
        <f t="shared" si="407"/>
        <v>6</v>
      </c>
      <c r="S720" s="15">
        <f t="shared" si="407"/>
        <v>7</v>
      </c>
      <c r="T720" s="15">
        <f t="shared" si="407"/>
        <v>5</v>
      </c>
      <c r="U720" s="15">
        <f t="shared" si="407"/>
        <v>7</v>
      </c>
      <c r="V720" s="15">
        <f t="shared" si="407"/>
        <v>6</v>
      </c>
      <c r="W720" s="15">
        <f t="shared" si="407"/>
        <v>6</v>
      </c>
      <c r="X720" s="15">
        <f t="shared" si="407"/>
        <v>5</v>
      </c>
      <c r="Y720" s="15">
        <f t="shared" si="407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37684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8">H$9</f>
        <v>4</v>
      </c>
      <c r="I737" s="103">
        <f t="shared" si="408"/>
        <v>5</v>
      </c>
      <c r="J737" s="103">
        <f t="shared" si="408"/>
        <v>4</v>
      </c>
      <c r="K737" s="103">
        <f t="shared" si="408"/>
        <v>3</v>
      </c>
      <c r="L737" s="103">
        <f t="shared" si="408"/>
        <v>5</v>
      </c>
      <c r="M737" s="103">
        <f t="shared" si="408"/>
        <v>3</v>
      </c>
      <c r="N737" s="103">
        <f t="shared" si="408"/>
        <v>5</v>
      </c>
      <c r="O737" s="103">
        <f t="shared" si="408"/>
        <v>3</v>
      </c>
      <c r="P737" s="104">
        <f>SUM(G737:O737)</f>
        <v>36</v>
      </c>
      <c r="Q737" s="103">
        <f t="shared" ref="Q737:Y737" si="409">Q$9</f>
        <v>4</v>
      </c>
      <c r="R737" s="105">
        <f t="shared" si="409"/>
        <v>4</v>
      </c>
      <c r="S737" s="105">
        <f t="shared" si="409"/>
        <v>3</v>
      </c>
      <c r="T737" s="105">
        <f t="shared" si="409"/>
        <v>5</v>
      </c>
      <c r="U737" s="105">
        <f t="shared" si="409"/>
        <v>3</v>
      </c>
      <c r="V737" s="105">
        <f t="shared" si="409"/>
        <v>4</v>
      </c>
      <c r="W737" s="105">
        <f t="shared" si="409"/>
        <v>4</v>
      </c>
      <c r="X737" s="105">
        <f t="shared" si="409"/>
        <v>5</v>
      </c>
      <c r="Y737" s="106">
        <f t="shared" si="409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410">H$10</f>
        <v>8</v>
      </c>
      <c r="I738" s="108">
        <f t="shared" si="410"/>
        <v>12</v>
      </c>
      <c r="J738" s="108">
        <f t="shared" si="410"/>
        <v>14</v>
      </c>
      <c r="K738" s="108">
        <f t="shared" si="410"/>
        <v>2</v>
      </c>
      <c r="L738" s="108">
        <f t="shared" si="410"/>
        <v>10</v>
      </c>
      <c r="M738" s="108">
        <f t="shared" si="410"/>
        <v>18</v>
      </c>
      <c r="N738" s="108">
        <f t="shared" si="410"/>
        <v>16</v>
      </c>
      <c r="O738" s="109">
        <f t="shared" si="410"/>
        <v>6</v>
      </c>
      <c r="P738" s="110"/>
      <c r="Q738" s="111">
        <f t="shared" ref="Q738:Y738" si="411">Q$10</f>
        <v>1</v>
      </c>
      <c r="R738" s="112">
        <f t="shared" si="411"/>
        <v>9</v>
      </c>
      <c r="S738" s="112">
        <f t="shared" si="411"/>
        <v>11</v>
      </c>
      <c r="T738" s="112">
        <f t="shared" si="411"/>
        <v>5</v>
      </c>
      <c r="U738" s="112">
        <f t="shared" si="411"/>
        <v>17</v>
      </c>
      <c r="V738" s="112">
        <f t="shared" si="411"/>
        <v>15</v>
      </c>
      <c r="W738" s="112">
        <f t="shared" si="411"/>
        <v>3</v>
      </c>
      <c r="X738" s="112">
        <f t="shared" si="411"/>
        <v>13</v>
      </c>
      <c r="Y738" s="109">
        <f t="shared" si="411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2">IF($Q734&lt;=18,IF(H738&lt;=$Q734,1,0),IF($Q734&lt;=36,IF(H738&lt;=($Q734-18),2,1),IF($Q734&lt;=54,IF(H738&lt;=($Q734-36),3,2),IF($Q734&gt;54,IF(H738&lt;=($Q734-54),4,3)))))</f>
        <v>#N/A</v>
      </c>
      <c r="I739" s="115" t="e">
        <f t="shared" si="412"/>
        <v>#N/A</v>
      </c>
      <c r="J739" s="115" t="e">
        <f t="shared" si="412"/>
        <v>#N/A</v>
      </c>
      <c r="K739" s="115" t="e">
        <f t="shared" si="412"/>
        <v>#N/A</v>
      </c>
      <c r="L739" s="115" t="e">
        <f t="shared" si="412"/>
        <v>#N/A</v>
      </c>
      <c r="M739" s="115" t="e">
        <f t="shared" si="412"/>
        <v>#N/A</v>
      </c>
      <c r="N739" s="115" t="e">
        <f t="shared" si="412"/>
        <v>#N/A</v>
      </c>
      <c r="O739" s="116" t="e">
        <f t="shared" si="412"/>
        <v>#N/A</v>
      </c>
      <c r="P739" s="117" t="e">
        <f>SUM(G739:O739)</f>
        <v>#N/A</v>
      </c>
      <c r="Q739" s="116" t="e">
        <f t="shared" ref="Q739:Y739" si="413">IF($Q734&lt;=18,IF(Q738&lt;=$Q734,1,0),IF($Q734&lt;=36,IF(Q738&lt;=($Q734-18),2,1),IF($Q734&lt;=54,IF(Q738&lt;=($Q734-36),3,2),IF($Q734&gt;54,IF(Q738&lt;=($Q734-54),4,3)))))</f>
        <v>#N/A</v>
      </c>
      <c r="R739" s="116" t="e">
        <f t="shared" si="413"/>
        <v>#N/A</v>
      </c>
      <c r="S739" s="116" t="e">
        <f t="shared" si="413"/>
        <v>#N/A</v>
      </c>
      <c r="T739" s="116" t="e">
        <f t="shared" si="413"/>
        <v>#N/A</v>
      </c>
      <c r="U739" s="116" t="e">
        <f t="shared" si="413"/>
        <v>#N/A</v>
      </c>
      <c r="V739" s="116" t="e">
        <f t="shared" si="413"/>
        <v>#N/A</v>
      </c>
      <c r="W739" s="116" t="e">
        <f t="shared" si="413"/>
        <v>#N/A</v>
      </c>
      <c r="X739" s="116" t="e">
        <f t="shared" si="413"/>
        <v>#N/A</v>
      </c>
      <c r="Y739" s="116" t="e">
        <f t="shared" si="413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4">G39</f>
        <v>10</v>
      </c>
      <c r="H740" s="121">
        <f t="shared" si="414"/>
        <v>10</v>
      </c>
      <c r="I740" s="121">
        <f t="shared" si="414"/>
        <v>10</v>
      </c>
      <c r="J740" s="121">
        <f t="shared" si="414"/>
        <v>10</v>
      </c>
      <c r="K740" s="121">
        <f t="shared" si="414"/>
        <v>10</v>
      </c>
      <c r="L740" s="121">
        <f t="shared" si="414"/>
        <v>10</v>
      </c>
      <c r="M740" s="121">
        <f t="shared" si="414"/>
        <v>10</v>
      </c>
      <c r="N740" s="121">
        <f t="shared" si="414"/>
        <v>10</v>
      </c>
      <c r="O740" s="121">
        <f t="shared" si="414"/>
        <v>10</v>
      </c>
      <c r="P740" s="122">
        <f>SUM(G740:O740)</f>
        <v>90</v>
      </c>
      <c r="Q740" s="123">
        <f t="shared" ref="Q740:Y740" si="415">Q39</f>
        <v>10</v>
      </c>
      <c r="R740" s="121">
        <f t="shared" si="415"/>
        <v>10</v>
      </c>
      <c r="S740" s="121">
        <f t="shared" si="415"/>
        <v>10</v>
      </c>
      <c r="T740" s="121">
        <f t="shared" si="415"/>
        <v>10</v>
      </c>
      <c r="U740" s="121">
        <f t="shared" si="415"/>
        <v>10</v>
      </c>
      <c r="V740" s="121">
        <f t="shared" si="415"/>
        <v>10</v>
      </c>
      <c r="W740" s="121">
        <f t="shared" si="415"/>
        <v>10</v>
      </c>
      <c r="X740" s="121">
        <f t="shared" si="415"/>
        <v>10</v>
      </c>
      <c r="Y740" s="124">
        <f t="shared" si="41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6">IF(H740-H737=-1,3+H739)+IF(H740-H737=0,2+H739)+IF(H740-H737=1,1+H739)+IF(H740-H737=2,H739)+IF(H740-H737=3,IF(H739-1&gt;0,H739-1,0))+IF(H740-H737=4,IF(H739-2&gt;0,H739-2,0))</f>
        <v>0</v>
      </c>
      <c r="I741" s="127">
        <f t="shared" si="416"/>
        <v>0</v>
      </c>
      <c r="J741" s="127">
        <f t="shared" si="416"/>
        <v>0</v>
      </c>
      <c r="K741" s="127">
        <f t="shared" si="416"/>
        <v>0</v>
      </c>
      <c r="L741" s="127">
        <f t="shared" si="416"/>
        <v>0</v>
      </c>
      <c r="M741" s="127">
        <f t="shared" si="416"/>
        <v>0</v>
      </c>
      <c r="N741" s="127">
        <f t="shared" si="416"/>
        <v>0</v>
      </c>
      <c r="O741" s="128">
        <f t="shared" si="416"/>
        <v>0</v>
      </c>
      <c r="P741" s="129">
        <f>SUM(G741:O741)</f>
        <v>0</v>
      </c>
      <c r="Q741" s="130">
        <f t="shared" ref="Q741:Y741" si="417">IF(Q740-Q737=-1,3+Q739)+IF(Q740-Q737=0,2+Q739)+IF(Q740-Q737=1,1+Q739)+IF(Q740-Q737=2,Q739)+IF(Q740-Q737=3,IF(Q739-1&gt;0,Q739-1,0))+IF(Q740-Q737=4,IF(Q739-2&gt;0,Q739-2,0))</f>
        <v>0</v>
      </c>
      <c r="R741" s="131">
        <f t="shared" si="417"/>
        <v>0</v>
      </c>
      <c r="S741" s="131">
        <f t="shared" si="417"/>
        <v>0</v>
      </c>
      <c r="T741" s="131">
        <f t="shared" si="417"/>
        <v>0</v>
      </c>
      <c r="U741" s="131">
        <f t="shared" si="417"/>
        <v>0</v>
      </c>
      <c r="V741" s="131">
        <f t="shared" si="417"/>
        <v>0</v>
      </c>
      <c r="W741" s="131">
        <f t="shared" si="417"/>
        <v>0</v>
      </c>
      <c r="X741" s="131">
        <f t="shared" si="417"/>
        <v>0</v>
      </c>
      <c r="Y741" s="128">
        <f t="shared" si="41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8">IF(G740-G737=-2,4)+IF(G740-G737=-1,3)+IF(G740-G737=0,2)+IF(G740-G737=1,1)+IF(G740-G737&gt;2,0)</f>
        <v>0</v>
      </c>
      <c r="H742" s="134">
        <f t="shared" si="418"/>
        <v>0</v>
      </c>
      <c r="I742" s="134">
        <f t="shared" si="418"/>
        <v>0</v>
      </c>
      <c r="J742" s="134">
        <f t="shared" si="418"/>
        <v>0</v>
      </c>
      <c r="K742" s="134">
        <f t="shared" si="418"/>
        <v>0</v>
      </c>
      <c r="L742" s="134">
        <f t="shared" si="418"/>
        <v>0</v>
      </c>
      <c r="M742" s="134">
        <f t="shared" si="418"/>
        <v>0</v>
      </c>
      <c r="N742" s="134">
        <f t="shared" si="418"/>
        <v>0</v>
      </c>
      <c r="O742" s="135">
        <f t="shared" si="418"/>
        <v>0</v>
      </c>
      <c r="P742" s="136">
        <f>SUM(G742:O742)</f>
        <v>0</v>
      </c>
      <c r="Q742" s="135">
        <f t="shared" ref="Q742:Y742" si="419">IF(Q740-Q737=-2,4)+IF(Q740-Q737=-1,3)+IF(Q740-Q737=0,2)+IF(Q740-Q737=1,1)+IF(Q740-Q737&gt;2,0)</f>
        <v>0</v>
      </c>
      <c r="R742" s="135">
        <f t="shared" si="419"/>
        <v>0</v>
      </c>
      <c r="S742" s="135">
        <f t="shared" si="419"/>
        <v>0</v>
      </c>
      <c r="T742" s="135">
        <f t="shared" si="419"/>
        <v>0</v>
      </c>
      <c r="U742" s="135">
        <f t="shared" si="419"/>
        <v>0</v>
      </c>
      <c r="V742" s="135">
        <f t="shared" si="419"/>
        <v>0</v>
      </c>
      <c r="W742" s="135">
        <f t="shared" si="419"/>
        <v>0</v>
      </c>
      <c r="X742" s="135">
        <f t="shared" si="419"/>
        <v>0</v>
      </c>
      <c r="Y742" s="135">
        <f t="shared" si="41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0">H740-H737</f>
        <v>6</v>
      </c>
      <c r="I743" s="24">
        <f t="shared" si="420"/>
        <v>5</v>
      </c>
      <c r="J743" s="24">
        <f t="shared" si="420"/>
        <v>6</v>
      </c>
      <c r="K743" s="24">
        <f t="shared" si="420"/>
        <v>7</v>
      </c>
      <c r="L743" s="24">
        <f t="shared" si="420"/>
        <v>5</v>
      </c>
      <c r="M743" s="24">
        <f t="shared" si="420"/>
        <v>7</v>
      </c>
      <c r="N743" s="24">
        <f t="shared" si="420"/>
        <v>5</v>
      </c>
      <c r="O743" s="15">
        <f t="shared" si="420"/>
        <v>7</v>
      </c>
      <c r="P743" s="15"/>
      <c r="Q743" s="15">
        <f t="shared" ref="Q743:Y743" si="421">Q740-Q737</f>
        <v>6</v>
      </c>
      <c r="R743" s="15">
        <f t="shared" si="421"/>
        <v>6</v>
      </c>
      <c r="S743" s="15">
        <f t="shared" si="421"/>
        <v>7</v>
      </c>
      <c r="T743" s="15">
        <f t="shared" si="421"/>
        <v>5</v>
      </c>
      <c r="U743" s="15">
        <f t="shared" si="421"/>
        <v>7</v>
      </c>
      <c r="V743" s="15">
        <f t="shared" si="421"/>
        <v>6</v>
      </c>
      <c r="W743" s="15">
        <f t="shared" si="421"/>
        <v>6</v>
      </c>
      <c r="X743" s="15">
        <f t="shared" si="421"/>
        <v>5</v>
      </c>
      <c r="Y743" s="15">
        <f t="shared" si="42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37684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2">H$9</f>
        <v>4</v>
      </c>
      <c r="I760" s="103">
        <f t="shared" si="422"/>
        <v>5</v>
      </c>
      <c r="J760" s="103">
        <f t="shared" si="422"/>
        <v>4</v>
      </c>
      <c r="K760" s="103">
        <f t="shared" si="422"/>
        <v>3</v>
      </c>
      <c r="L760" s="103">
        <f t="shared" si="422"/>
        <v>5</v>
      </c>
      <c r="M760" s="103">
        <f t="shared" si="422"/>
        <v>3</v>
      </c>
      <c r="N760" s="103">
        <f t="shared" si="422"/>
        <v>5</v>
      </c>
      <c r="O760" s="103">
        <f t="shared" si="422"/>
        <v>3</v>
      </c>
      <c r="P760" s="104">
        <f>SUM(G760:O760)</f>
        <v>36</v>
      </c>
      <c r="Q760" s="103">
        <f t="shared" ref="Q760:Y760" si="423">Q$9</f>
        <v>4</v>
      </c>
      <c r="R760" s="105">
        <f t="shared" si="423"/>
        <v>4</v>
      </c>
      <c r="S760" s="105">
        <f t="shared" si="423"/>
        <v>3</v>
      </c>
      <c r="T760" s="105">
        <f t="shared" si="423"/>
        <v>5</v>
      </c>
      <c r="U760" s="105">
        <f t="shared" si="423"/>
        <v>3</v>
      </c>
      <c r="V760" s="105">
        <f t="shared" si="423"/>
        <v>4</v>
      </c>
      <c r="W760" s="105">
        <f t="shared" si="423"/>
        <v>4</v>
      </c>
      <c r="X760" s="105">
        <f t="shared" si="423"/>
        <v>5</v>
      </c>
      <c r="Y760" s="106">
        <f t="shared" si="42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424">H$10</f>
        <v>8</v>
      </c>
      <c r="I761" s="108">
        <f t="shared" si="424"/>
        <v>12</v>
      </c>
      <c r="J761" s="108">
        <f t="shared" si="424"/>
        <v>14</v>
      </c>
      <c r="K761" s="108">
        <f t="shared" si="424"/>
        <v>2</v>
      </c>
      <c r="L761" s="108">
        <f t="shared" si="424"/>
        <v>10</v>
      </c>
      <c r="M761" s="108">
        <f t="shared" si="424"/>
        <v>18</v>
      </c>
      <c r="N761" s="108">
        <f t="shared" si="424"/>
        <v>16</v>
      </c>
      <c r="O761" s="109">
        <f t="shared" si="424"/>
        <v>6</v>
      </c>
      <c r="P761" s="110"/>
      <c r="Q761" s="111">
        <f t="shared" ref="Q761:Y761" si="425">Q$10</f>
        <v>1</v>
      </c>
      <c r="R761" s="112">
        <f t="shared" si="425"/>
        <v>9</v>
      </c>
      <c r="S761" s="112">
        <f t="shared" si="425"/>
        <v>11</v>
      </c>
      <c r="T761" s="112">
        <f t="shared" si="425"/>
        <v>5</v>
      </c>
      <c r="U761" s="112">
        <f t="shared" si="425"/>
        <v>17</v>
      </c>
      <c r="V761" s="112">
        <f t="shared" si="425"/>
        <v>15</v>
      </c>
      <c r="W761" s="112">
        <f t="shared" si="425"/>
        <v>3</v>
      </c>
      <c r="X761" s="112">
        <f t="shared" si="425"/>
        <v>13</v>
      </c>
      <c r="Y761" s="109">
        <f t="shared" si="42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6">IF($Q757&lt;=18,IF(H761&lt;=$Q757,1,0),IF($Q757&lt;=36,IF(H761&lt;=($Q757-18),2,1),IF($Q757&lt;=54,IF(H761&lt;=($Q757-36),3,2),IF($Q757&gt;54,IF(H761&lt;=($Q757-54),4,3)))))</f>
        <v>#N/A</v>
      </c>
      <c r="I762" s="115" t="e">
        <f t="shared" si="426"/>
        <v>#N/A</v>
      </c>
      <c r="J762" s="115" t="e">
        <f t="shared" si="426"/>
        <v>#N/A</v>
      </c>
      <c r="K762" s="115" t="e">
        <f t="shared" si="426"/>
        <v>#N/A</v>
      </c>
      <c r="L762" s="115" t="e">
        <f t="shared" si="426"/>
        <v>#N/A</v>
      </c>
      <c r="M762" s="115" t="e">
        <f t="shared" si="426"/>
        <v>#N/A</v>
      </c>
      <c r="N762" s="115" t="e">
        <f t="shared" si="426"/>
        <v>#N/A</v>
      </c>
      <c r="O762" s="116" t="e">
        <f t="shared" si="426"/>
        <v>#N/A</v>
      </c>
      <c r="P762" s="117" t="e">
        <f>SUM(G762:O762)</f>
        <v>#N/A</v>
      </c>
      <c r="Q762" s="116" t="e">
        <f t="shared" ref="Q762:Y762" si="427">IF($Q757&lt;=18,IF(Q761&lt;=$Q757,1,0),IF($Q757&lt;=36,IF(Q761&lt;=($Q757-18),2,1),IF($Q757&lt;=54,IF(Q761&lt;=($Q757-36),3,2),IF($Q757&gt;54,IF(Q761&lt;=($Q757-54),4,3)))))</f>
        <v>#N/A</v>
      </c>
      <c r="R762" s="116" t="e">
        <f t="shared" si="427"/>
        <v>#N/A</v>
      </c>
      <c r="S762" s="116" t="e">
        <f t="shared" si="427"/>
        <v>#N/A</v>
      </c>
      <c r="T762" s="116" t="e">
        <f t="shared" si="427"/>
        <v>#N/A</v>
      </c>
      <c r="U762" s="116" t="e">
        <f t="shared" si="427"/>
        <v>#N/A</v>
      </c>
      <c r="V762" s="116" t="e">
        <f t="shared" si="427"/>
        <v>#N/A</v>
      </c>
      <c r="W762" s="116" t="e">
        <f t="shared" si="427"/>
        <v>#N/A</v>
      </c>
      <c r="X762" s="116" t="e">
        <f t="shared" si="427"/>
        <v>#N/A</v>
      </c>
      <c r="Y762" s="116" t="e">
        <f t="shared" si="427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8">G40</f>
        <v>10</v>
      </c>
      <c r="H763" s="121">
        <f t="shared" si="428"/>
        <v>10</v>
      </c>
      <c r="I763" s="121">
        <f t="shared" si="428"/>
        <v>10</v>
      </c>
      <c r="J763" s="121">
        <f t="shared" si="428"/>
        <v>10</v>
      </c>
      <c r="K763" s="121">
        <f t="shared" si="428"/>
        <v>10</v>
      </c>
      <c r="L763" s="121">
        <f t="shared" si="428"/>
        <v>10</v>
      </c>
      <c r="M763" s="121">
        <f t="shared" si="428"/>
        <v>10</v>
      </c>
      <c r="N763" s="121">
        <f t="shared" si="428"/>
        <v>10</v>
      </c>
      <c r="O763" s="121">
        <f t="shared" si="428"/>
        <v>10</v>
      </c>
      <c r="P763" s="122">
        <f>SUM(G763:O763)</f>
        <v>90</v>
      </c>
      <c r="Q763" s="123">
        <f t="shared" ref="Q763:Y763" si="429">Q40</f>
        <v>10</v>
      </c>
      <c r="R763" s="121">
        <f t="shared" si="429"/>
        <v>10</v>
      </c>
      <c r="S763" s="121">
        <f t="shared" si="429"/>
        <v>10</v>
      </c>
      <c r="T763" s="121">
        <f t="shared" si="429"/>
        <v>10</v>
      </c>
      <c r="U763" s="121">
        <f t="shared" si="429"/>
        <v>10</v>
      </c>
      <c r="V763" s="121">
        <f t="shared" si="429"/>
        <v>10</v>
      </c>
      <c r="W763" s="121">
        <f t="shared" si="429"/>
        <v>10</v>
      </c>
      <c r="X763" s="121">
        <f t="shared" si="429"/>
        <v>10</v>
      </c>
      <c r="Y763" s="124">
        <f t="shared" si="429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0">IF(H763-H760=-1,3+H762)+IF(H763-H760=0,2+H762)+IF(H763-H760=1,1+H762)+IF(H763-H760=2,H762)+IF(H763-H760=3,IF(H762-1&gt;0,H762-1,0))+IF(H763-H760=4,IF(H762-2&gt;0,H762-2,0))</f>
        <v>0</v>
      </c>
      <c r="I764" s="127">
        <f t="shared" si="430"/>
        <v>0</v>
      </c>
      <c r="J764" s="127">
        <f t="shared" si="430"/>
        <v>0</v>
      </c>
      <c r="K764" s="127">
        <f t="shared" si="430"/>
        <v>0</v>
      </c>
      <c r="L764" s="127">
        <f t="shared" si="430"/>
        <v>0</v>
      </c>
      <c r="M764" s="127">
        <f t="shared" si="430"/>
        <v>0</v>
      </c>
      <c r="N764" s="127">
        <f t="shared" si="430"/>
        <v>0</v>
      </c>
      <c r="O764" s="128">
        <f t="shared" si="430"/>
        <v>0</v>
      </c>
      <c r="P764" s="129">
        <f>SUM(G764:O764)</f>
        <v>0</v>
      </c>
      <c r="Q764" s="130">
        <f t="shared" ref="Q764:Y764" si="431">IF(Q763-Q760=-1,3+Q762)+IF(Q763-Q760=0,2+Q762)+IF(Q763-Q760=1,1+Q762)+IF(Q763-Q760=2,Q762)+IF(Q763-Q760=3,IF(Q762-1&gt;0,Q762-1,0))+IF(Q763-Q760=4,IF(Q762-2&gt;0,Q762-2,0))</f>
        <v>0</v>
      </c>
      <c r="R764" s="131">
        <f t="shared" si="431"/>
        <v>0</v>
      </c>
      <c r="S764" s="131">
        <f t="shared" si="431"/>
        <v>0</v>
      </c>
      <c r="T764" s="131">
        <f t="shared" si="431"/>
        <v>0</v>
      </c>
      <c r="U764" s="131">
        <f t="shared" si="431"/>
        <v>0</v>
      </c>
      <c r="V764" s="131">
        <f t="shared" si="431"/>
        <v>0</v>
      </c>
      <c r="W764" s="131">
        <f t="shared" si="431"/>
        <v>0</v>
      </c>
      <c r="X764" s="131">
        <f t="shared" si="431"/>
        <v>0</v>
      </c>
      <c r="Y764" s="128">
        <f t="shared" si="431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2">IF(G763-G760=-2,4)+IF(G763-G760=-1,3)+IF(G763-G760=0,2)+IF(G763-G760=1,1)+IF(G763-G760&gt;2,0)</f>
        <v>0</v>
      </c>
      <c r="H765" s="134">
        <f t="shared" si="432"/>
        <v>0</v>
      </c>
      <c r="I765" s="134">
        <f t="shared" si="432"/>
        <v>0</v>
      </c>
      <c r="J765" s="134">
        <f t="shared" si="432"/>
        <v>0</v>
      </c>
      <c r="K765" s="134">
        <f t="shared" si="432"/>
        <v>0</v>
      </c>
      <c r="L765" s="134">
        <f t="shared" si="432"/>
        <v>0</v>
      </c>
      <c r="M765" s="134">
        <f t="shared" si="432"/>
        <v>0</v>
      </c>
      <c r="N765" s="134">
        <f t="shared" si="432"/>
        <v>0</v>
      </c>
      <c r="O765" s="135">
        <f t="shared" si="432"/>
        <v>0</v>
      </c>
      <c r="P765" s="136">
        <f>SUM(G765:O765)</f>
        <v>0</v>
      </c>
      <c r="Q765" s="135">
        <f t="shared" ref="Q765:Y765" si="433">IF(Q763-Q760=-2,4)+IF(Q763-Q760=-1,3)+IF(Q763-Q760=0,2)+IF(Q763-Q760=1,1)+IF(Q763-Q760&gt;2,0)</f>
        <v>0</v>
      </c>
      <c r="R765" s="135">
        <f t="shared" si="433"/>
        <v>0</v>
      </c>
      <c r="S765" s="135">
        <f t="shared" si="433"/>
        <v>0</v>
      </c>
      <c r="T765" s="135">
        <f t="shared" si="433"/>
        <v>0</v>
      </c>
      <c r="U765" s="135">
        <f t="shared" si="433"/>
        <v>0</v>
      </c>
      <c r="V765" s="135">
        <f t="shared" si="433"/>
        <v>0</v>
      </c>
      <c r="W765" s="135">
        <f t="shared" si="433"/>
        <v>0</v>
      </c>
      <c r="X765" s="135">
        <f t="shared" si="433"/>
        <v>0</v>
      </c>
      <c r="Y765" s="135">
        <f t="shared" si="433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4">H763-H760</f>
        <v>6</v>
      </c>
      <c r="I766" s="24">
        <f t="shared" si="434"/>
        <v>5</v>
      </c>
      <c r="J766" s="24">
        <f t="shared" si="434"/>
        <v>6</v>
      </c>
      <c r="K766" s="24">
        <f t="shared" si="434"/>
        <v>7</v>
      </c>
      <c r="L766" s="24">
        <f t="shared" si="434"/>
        <v>5</v>
      </c>
      <c r="M766" s="24">
        <f t="shared" si="434"/>
        <v>7</v>
      </c>
      <c r="N766" s="24">
        <f t="shared" si="434"/>
        <v>5</v>
      </c>
      <c r="O766" s="15">
        <f t="shared" si="434"/>
        <v>7</v>
      </c>
      <c r="P766" s="15"/>
      <c r="Q766" s="15">
        <f t="shared" ref="Q766:Y766" si="435">Q763-Q760</f>
        <v>6</v>
      </c>
      <c r="R766" s="15">
        <f t="shared" si="435"/>
        <v>6</v>
      </c>
      <c r="S766" s="15">
        <f t="shared" si="435"/>
        <v>7</v>
      </c>
      <c r="T766" s="15">
        <f t="shared" si="435"/>
        <v>5</v>
      </c>
      <c r="U766" s="15">
        <f t="shared" si="435"/>
        <v>7</v>
      </c>
      <c r="V766" s="15">
        <f t="shared" si="435"/>
        <v>6</v>
      </c>
      <c r="W766" s="15">
        <f t="shared" si="435"/>
        <v>6</v>
      </c>
      <c r="X766" s="15">
        <f t="shared" si="435"/>
        <v>5</v>
      </c>
      <c r="Y766" s="15">
        <f t="shared" si="435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B1C0-27BA-4382-B7F5-04A123C97033}">
  <sheetPr codeName="Feuil6"/>
  <dimension ref="B1:AR778"/>
  <sheetViews>
    <sheetView showGridLines="0" zoomScale="60" zoomScaleNormal="60" workbookViewId="0">
      <selection activeCell="U15" sqref="U15"/>
    </sheetView>
  </sheetViews>
  <sheetFormatPr baseColWidth="10" defaultColWidth="10.85546875" defaultRowHeight="15" x14ac:dyDescent="0.25"/>
  <cols>
    <col min="1" max="1" width="5.5703125" customWidth="1"/>
    <col min="3" max="4" width="19.28515625" customWidth="1"/>
    <col min="5" max="5" width="8.42578125" customWidth="1"/>
    <col min="7" max="15" width="7" customWidth="1"/>
    <col min="17" max="25" width="7" customWidth="1"/>
    <col min="28" max="28" width="10.85546875" customWidth="1"/>
    <col min="29" max="29" width="7.140625" customWidth="1"/>
    <col min="30" max="33" width="9.42578125" customWidth="1"/>
    <col min="34" max="42" width="10.85546875" customWidth="1"/>
  </cols>
  <sheetData>
    <row r="1" spans="2:44" ht="15.75" thickBot="1" x14ac:dyDescent="0.3">
      <c r="B1" s="15"/>
      <c r="E1" s="1"/>
      <c r="F1" s="1"/>
      <c r="G1" s="268" t="s">
        <v>95</v>
      </c>
      <c r="H1" s="269"/>
      <c r="I1" s="268" t="s">
        <v>94</v>
      </c>
      <c r="J1" s="2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44" ht="15.75" thickBot="1" x14ac:dyDescent="0.3">
      <c r="B2" s="15"/>
      <c r="C2" s="183" t="s">
        <v>37</v>
      </c>
      <c r="D2" s="17" t="s">
        <v>38</v>
      </c>
      <c r="E2" s="18"/>
      <c r="G2" s="194" t="s">
        <v>39</v>
      </c>
      <c r="H2" s="195" t="s">
        <v>40</v>
      </c>
      <c r="I2" s="194" t="s">
        <v>39</v>
      </c>
      <c r="J2" s="195" t="s">
        <v>40</v>
      </c>
      <c r="N2" s="252" t="s">
        <v>41</v>
      </c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2:44" ht="15.75" thickBot="1" x14ac:dyDescent="0.3">
      <c r="B3" s="15"/>
      <c r="C3" s="19" t="s">
        <v>16</v>
      </c>
      <c r="D3" s="20">
        <v>37684</v>
      </c>
      <c r="E3" s="21"/>
      <c r="F3" s="189" t="s">
        <v>106</v>
      </c>
      <c r="G3" s="203">
        <v>133</v>
      </c>
      <c r="H3" s="205">
        <v>68.599999999999994</v>
      </c>
      <c r="I3" s="203">
        <v>133</v>
      </c>
      <c r="J3" s="205">
        <v>68.599999999999994</v>
      </c>
      <c r="N3" s="255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7"/>
    </row>
    <row r="4" spans="2:44" ht="15.75" thickBot="1" x14ac:dyDescent="0.3">
      <c r="B4" s="15"/>
      <c r="D4" s="22"/>
      <c r="E4" s="1"/>
      <c r="F4" s="190" t="s">
        <v>105</v>
      </c>
      <c r="G4" s="193">
        <v>133</v>
      </c>
      <c r="H4" s="187">
        <v>68.599999999999994</v>
      </c>
      <c r="I4" s="193">
        <v>133</v>
      </c>
      <c r="J4" s="187">
        <v>68.599999999999994</v>
      </c>
      <c r="K4" s="1"/>
      <c r="L4" s="1"/>
      <c r="M4" s="1"/>
      <c r="N4" s="258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60"/>
    </row>
    <row r="5" spans="2:44" x14ac:dyDescent="0.25">
      <c r="B5" s="15"/>
      <c r="C5" s="23" t="s">
        <v>42</v>
      </c>
      <c r="E5" s="1"/>
      <c r="F5" s="189" t="s">
        <v>109</v>
      </c>
      <c r="G5" s="204">
        <v>128</v>
      </c>
      <c r="H5" s="188">
        <v>63</v>
      </c>
      <c r="I5" s="204">
        <v>128</v>
      </c>
      <c r="J5" s="188">
        <v>63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44" ht="15.75" thickBot="1" x14ac:dyDescent="0.3">
      <c r="B6" s="15"/>
      <c r="C6" s="23"/>
      <c r="E6" s="1"/>
      <c r="F6" s="190" t="s">
        <v>110</v>
      </c>
      <c r="G6" s="193">
        <v>120</v>
      </c>
      <c r="H6" s="187">
        <v>60</v>
      </c>
      <c r="I6" s="193">
        <v>120</v>
      </c>
      <c r="J6" s="187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44" ht="15.75" thickBot="1" x14ac:dyDescent="0.3">
      <c r="B7" s="15"/>
      <c r="C7" s="2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44" ht="15.75" thickBot="1" x14ac:dyDescent="0.3">
      <c r="B8" s="15"/>
      <c r="C8" s="24"/>
      <c r="D8" s="24"/>
      <c r="E8" s="24" t="s">
        <v>43</v>
      </c>
      <c r="F8" s="25" t="s">
        <v>44</v>
      </c>
      <c r="G8" s="26">
        <v>1</v>
      </c>
      <c r="H8" s="26">
        <v>2</v>
      </c>
      <c r="I8" s="26">
        <v>3</v>
      </c>
      <c r="J8" s="26">
        <v>4</v>
      </c>
      <c r="K8" s="26">
        <v>5</v>
      </c>
      <c r="L8" s="26">
        <v>6</v>
      </c>
      <c r="M8" s="26">
        <v>7</v>
      </c>
      <c r="N8" s="26">
        <v>8</v>
      </c>
      <c r="O8" s="27">
        <v>9</v>
      </c>
      <c r="P8" s="28" t="s">
        <v>45</v>
      </c>
      <c r="Q8" s="29">
        <v>10</v>
      </c>
      <c r="R8" s="30">
        <v>11</v>
      </c>
      <c r="S8" s="30">
        <v>12</v>
      </c>
      <c r="T8" s="30">
        <v>13</v>
      </c>
      <c r="U8" s="30">
        <v>14</v>
      </c>
      <c r="V8" s="30">
        <v>15</v>
      </c>
      <c r="W8" s="30">
        <v>16</v>
      </c>
      <c r="X8" s="30">
        <v>17</v>
      </c>
      <c r="Y8" s="31">
        <v>18</v>
      </c>
      <c r="Z8" s="32" t="s">
        <v>46</v>
      </c>
      <c r="AA8" s="33" t="s">
        <v>47</v>
      </c>
    </row>
    <row r="9" spans="2:44" ht="15.75" thickBot="1" x14ac:dyDescent="0.3">
      <c r="B9" s="15"/>
      <c r="C9" s="34"/>
      <c r="D9" s="34"/>
      <c r="E9" s="24"/>
      <c r="F9" s="35" t="s">
        <v>48</v>
      </c>
      <c r="G9" s="36">
        <v>4</v>
      </c>
      <c r="H9" s="36">
        <v>4</v>
      </c>
      <c r="I9" s="36">
        <v>5</v>
      </c>
      <c r="J9" s="36">
        <v>4</v>
      </c>
      <c r="K9" s="36">
        <v>3</v>
      </c>
      <c r="L9" s="36">
        <v>5</v>
      </c>
      <c r="M9" s="36">
        <v>3</v>
      </c>
      <c r="N9" s="36">
        <v>5</v>
      </c>
      <c r="O9" s="37">
        <v>3</v>
      </c>
      <c r="P9" s="38">
        <f>SUM(G9:O9)</f>
        <v>36</v>
      </c>
      <c r="Q9" s="39">
        <v>4</v>
      </c>
      <c r="R9" s="36">
        <v>4</v>
      </c>
      <c r="S9" s="36">
        <v>3</v>
      </c>
      <c r="T9" s="36">
        <v>5</v>
      </c>
      <c r="U9" s="36">
        <v>3</v>
      </c>
      <c r="V9" s="36">
        <v>4</v>
      </c>
      <c r="W9" s="36">
        <v>4</v>
      </c>
      <c r="X9" s="36">
        <v>5</v>
      </c>
      <c r="Y9" s="37">
        <v>4</v>
      </c>
      <c r="Z9" s="40">
        <f>SUM(Q9:Y9)</f>
        <v>36</v>
      </c>
      <c r="AA9" s="40">
        <f>SUM(P9+Z9)</f>
        <v>72</v>
      </c>
    </row>
    <row r="10" spans="2:44" ht="15.75" thickBot="1" x14ac:dyDescent="0.3">
      <c r="B10" s="15"/>
      <c r="C10" s="41" t="s">
        <v>49</v>
      </c>
      <c r="D10" s="42" t="s">
        <v>50</v>
      </c>
      <c r="E10" s="43"/>
      <c r="F10" s="44" t="s">
        <v>51</v>
      </c>
      <c r="G10" s="45">
        <v>4</v>
      </c>
      <c r="H10" s="45">
        <v>8</v>
      </c>
      <c r="I10" s="45">
        <v>12</v>
      </c>
      <c r="J10" s="45">
        <v>14</v>
      </c>
      <c r="K10" s="45">
        <v>2</v>
      </c>
      <c r="L10" s="45">
        <v>10</v>
      </c>
      <c r="M10" s="45">
        <v>18</v>
      </c>
      <c r="N10" s="45">
        <v>16</v>
      </c>
      <c r="O10" s="46">
        <v>6</v>
      </c>
      <c r="P10" s="47"/>
      <c r="Q10" s="48">
        <v>1</v>
      </c>
      <c r="R10" s="45">
        <v>9</v>
      </c>
      <c r="S10" s="45">
        <v>11</v>
      </c>
      <c r="T10" s="45">
        <v>5</v>
      </c>
      <c r="U10" s="45">
        <v>17</v>
      </c>
      <c r="V10" s="45">
        <v>15</v>
      </c>
      <c r="W10" s="45">
        <v>3</v>
      </c>
      <c r="X10" s="45">
        <v>13</v>
      </c>
      <c r="Y10" s="46">
        <v>7</v>
      </c>
      <c r="Z10" s="49"/>
      <c r="AA10" s="49"/>
      <c r="AB10" s="41" t="s">
        <v>108</v>
      </c>
      <c r="AC10" s="42" t="s">
        <v>107</v>
      </c>
      <c r="AE10" s="6" t="s">
        <v>13</v>
      </c>
      <c r="AF10" s="3" t="s">
        <v>52</v>
      </c>
      <c r="AG10" s="3" t="s">
        <v>53</v>
      </c>
      <c r="AH10" s="3" t="s">
        <v>12</v>
      </c>
      <c r="AJ10" s="6" t="s">
        <v>20</v>
      </c>
      <c r="AK10" s="3" t="s">
        <v>52</v>
      </c>
      <c r="AL10" s="3" t="s">
        <v>53</v>
      </c>
      <c r="AM10" s="3" t="s">
        <v>12</v>
      </c>
      <c r="AO10" s="6" t="s">
        <v>21</v>
      </c>
      <c r="AP10" s="3" t="s">
        <v>52</v>
      </c>
      <c r="AQ10" s="3" t="s">
        <v>53</v>
      </c>
      <c r="AR10" s="3" t="s">
        <v>12</v>
      </c>
    </row>
    <row r="11" spans="2:44" x14ac:dyDescent="0.25">
      <c r="B11" s="50">
        <v>1</v>
      </c>
      <c r="C11" s="7"/>
      <c r="D11" s="8"/>
      <c r="E11" s="51">
        <v>20</v>
      </c>
      <c r="F11" s="73"/>
      <c r="G11" s="74">
        <v>10</v>
      </c>
      <c r="H11" s="75">
        <v>10</v>
      </c>
      <c r="I11" s="75">
        <v>10</v>
      </c>
      <c r="J11" s="75">
        <v>10</v>
      </c>
      <c r="K11" s="75">
        <v>10</v>
      </c>
      <c r="L11" s="75">
        <v>10</v>
      </c>
      <c r="M11" s="75">
        <v>10</v>
      </c>
      <c r="N11" s="75">
        <v>10</v>
      </c>
      <c r="O11" s="76">
        <v>10</v>
      </c>
      <c r="P11" s="77">
        <f t="shared" ref="P11:P29" si="0">SUM(G11:O11)</f>
        <v>90</v>
      </c>
      <c r="Q11" s="78">
        <v>10</v>
      </c>
      <c r="R11" s="75">
        <v>10</v>
      </c>
      <c r="S11" s="75">
        <v>10</v>
      </c>
      <c r="T11" s="75">
        <v>10</v>
      </c>
      <c r="U11" s="75">
        <v>10</v>
      </c>
      <c r="V11" s="75">
        <v>10</v>
      </c>
      <c r="W11" s="75">
        <v>10</v>
      </c>
      <c r="X11" s="75">
        <v>10</v>
      </c>
      <c r="Y11" s="76">
        <v>10</v>
      </c>
      <c r="Z11" s="58">
        <f t="shared" ref="Z11:Z40" si="1">SUM(Q11:Y11)</f>
        <v>90</v>
      </c>
      <c r="AA11" s="59">
        <f t="shared" ref="AA11:AA40" si="2">SUM(P11+Z11)</f>
        <v>180</v>
      </c>
      <c r="AB11" s="199" t="s">
        <v>105</v>
      </c>
      <c r="AC11" s="200" t="s">
        <v>95</v>
      </c>
      <c r="AD11" s="2"/>
      <c r="AE11" s="60">
        <f>$AA$97</f>
        <v>0</v>
      </c>
      <c r="AF11" s="60">
        <f>RANK(AE11,AE$11:AE$40,0)+COUNTIF(AE11:$AE$11,AE11)-1</f>
        <v>1</v>
      </c>
      <c r="AG11" s="60">
        <f>RANK(AE11,AE$11:AE$40,0)</f>
        <v>1</v>
      </c>
      <c r="AH11" s="60">
        <f>IF(ISBLANK($C11),0,1)*INDEX('Allocation Points'!$B$3:$AG$32,AG11,COUNTIF(AG$11:AG$40,AG11)+2)</f>
        <v>0</v>
      </c>
      <c r="AI11" s="68"/>
      <c r="AJ11" s="60">
        <f>AA98</f>
        <v>0</v>
      </c>
      <c r="AK11" s="60">
        <f>RANK(AJ11,AJ$11:AJ$40,0)+COUNTIF(AJ11:$AJ$11,AJ11)-1</f>
        <v>1</v>
      </c>
      <c r="AL11" s="60">
        <f>RANK(AJ11,AJ$11:AJ$40,0)</f>
        <v>1</v>
      </c>
      <c r="AM11" s="60">
        <f>IF(ISBLANK($C11),0,1)*INDEX('Allocation Points'!$B$3:$AG$32,AL11,COUNTIF(AL$11:AL$40,AL11)+2)</f>
        <v>0</v>
      </c>
      <c r="AN11" s="68"/>
      <c r="AO11" s="60">
        <f>AA96</f>
        <v>180</v>
      </c>
      <c r="AP11" s="60">
        <f>RANK(AO11,AO$11:AO$40,1)+COUNTIF(AO11:$AO$11,AO11)-1</f>
        <v>1</v>
      </c>
      <c r="AQ11" s="60">
        <f>RANK(AO11,AO$11:AO$40,1)</f>
        <v>1</v>
      </c>
      <c r="AR11" s="60">
        <f>IF(ISBLANK($C11),0,1)*INDEX('Allocation Points'!$B$3:$AG$32,AQ11,COUNTIF(AQ$11:AQ$40,AQ11)+2)</f>
        <v>0</v>
      </c>
    </row>
    <row r="12" spans="2:44" x14ac:dyDescent="0.25">
      <c r="B12" s="61">
        <v>2</v>
      </c>
      <c r="C12" s="7"/>
      <c r="D12" s="9"/>
      <c r="E12" s="51">
        <v>20</v>
      </c>
      <c r="F12" s="73"/>
      <c r="G12" s="74">
        <v>10</v>
      </c>
      <c r="H12" s="75">
        <v>10</v>
      </c>
      <c r="I12" s="75">
        <v>10</v>
      </c>
      <c r="J12" s="75">
        <v>10</v>
      </c>
      <c r="K12" s="75">
        <v>10</v>
      </c>
      <c r="L12" s="75">
        <v>10</v>
      </c>
      <c r="M12" s="75">
        <v>10</v>
      </c>
      <c r="N12" s="75">
        <v>10</v>
      </c>
      <c r="O12" s="76">
        <v>10</v>
      </c>
      <c r="P12" s="77">
        <f t="shared" si="0"/>
        <v>90</v>
      </c>
      <c r="Q12" s="78">
        <v>10</v>
      </c>
      <c r="R12" s="75">
        <v>10</v>
      </c>
      <c r="S12" s="75">
        <v>10</v>
      </c>
      <c r="T12" s="75">
        <v>10</v>
      </c>
      <c r="U12" s="75">
        <v>10</v>
      </c>
      <c r="V12" s="75">
        <v>10</v>
      </c>
      <c r="W12" s="75">
        <v>10</v>
      </c>
      <c r="X12" s="75">
        <v>10</v>
      </c>
      <c r="Y12" s="76">
        <v>10</v>
      </c>
      <c r="Z12" s="62">
        <f t="shared" si="1"/>
        <v>90</v>
      </c>
      <c r="AA12" s="63">
        <f t="shared" si="2"/>
        <v>180</v>
      </c>
      <c r="AB12" s="201" t="s">
        <v>105</v>
      </c>
      <c r="AC12" s="202" t="s">
        <v>95</v>
      </c>
      <c r="AE12" s="64">
        <f>$AA$120</f>
        <v>0</v>
      </c>
      <c r="AF12" s="4">
        <f>RANK(AE12,AE$11:AE$40,0)+COUNTIF(AE$11:$AE12,AE12)-1</f>
        <v>2</v>
      </c>
      <c r="AG12" s="4">
        <f t="shared" ref="AG12:AG40" si="3">RANK(AE12,AE$11:AE$40,0)</f>
        <v>1</v>
      </c>
      <c r="AH12" s="4">
        <f>IF(ISBLANK($C12),0,1)*INDEX('Allocation Points'!$B$3:$AG$32,AG12,COUNTIF(AG$11:AG$40,AG12)+2)</f>
        <v>0</v>
      </c>
      <c r="AI12" s="68"/>
      <c r="AJ12" s="64">
        <f>AA121</f>
        <v>0</v>
      </c>
      <c r="AK12" s="4">
        <f>RANK(AJ12,AJ$11:AJ$40,0)+COUNTIF(AJ$11:$AJ12,AJ12)-1</f>
        <v>2</v>
      </c>
      <c r="AL12" s="4">
        <f t="shared" ref="AL12:AL40" si="4">RANK(AJ12,AJ$11:AJ$40,0)</f>
        <v>1</v>
      </c>
      <c r="AM12" s="4">
        <f>IF(ISBLANK($C12),0,1)*INDEX('Allocation Points'!$B$3:$AG$32,AL12,COUNTIF(AL$11:AL$40,AL12)+2)</f>
        <v>0</v>
      </c>
      <c r="AN12" s="68"/>
      <c r="AO12" s="64">
        <f>AA119</f>
        <v>180</v>
      </c>
      <c r="AP12" s="4">
        <f>RANK(AO12,AO$11:AO$40,1)+COUNTIF(AO$11:$AO12,AO12)-1</f>
        <v>2</v>
      </c>
      <c r="AQ12" s="4">
        <f t="shared" ref="AQ12:AQ40" si="5">RANK(AO12,AO$11:AO$40,1)</f>
        <v>1</v>
      </c>
      <c r="AR12" s="4">
        <f>IF(ISBLANK($C12),0,1)*INDEX('Allocation Points'!$B$3:$AG$32,AQ12,COUNTIF(AQ$11:AQ$40,AQ12)+2)</f>
        <v>0</v>
      </c>
    </row>
    <row r="13" spans="2:44" x14ac:dyDescent="0.25">
      <c r="B13" s="61">
        <v>3</v>
      </c>
      <c r="C13" s="7"/>
      <c r="D13" s="10"/>
      <c r="E13" s="51">
        <v>20</v>
      </c>
      <c r="F13" s="73"/>
      <c r="G13" s="74">
        <v>10</v>
      </c>
      <c r="H13" s="75">
        <v>10</v>
      </c>
      <c r="I13" s="75">
        <v>10</v>
      </c>
      <c r="J13" s="75">
        <v>10</v>
      </c>
      <c r="K13" s="75">
        <v>10</v>
      </c>
      <c r="L13" s="75">
        <v>10</v>
      </c>
      <c r="M13" s="75">
        <v>10</v>
      </c>
      <c r="N13" s="75">
        <v>10</v>
      </c>
      <c r="O13" s="76">
        <v>10</v>
      </c>
      <c r="P13" s="77">
        <f t="shared" si="0"/>
        <v>90</v>
      </c>
      <c r="Q13" s="78">
        <v>10</v>
      </c>
      <c r="R13" s="75">
        <v>10</v>
      </c>
      <c r="S13" s="75">
        <v>10</v>
      </c>
      <c r="T13" s="75">
        <v>10</v>
      </c>
      <c r="U13" s="75">
        <v>10</v>
      </c>
      <c r="V13" s="75">
        <v>10</v>
      </c>
      <c r="W13" s="75">
        <v>10</v>
      </c>
      <c r="X13" s="75">
        <v>10</v>
      </c>
      <c r="Y13" s="76">
        <v>10</v>
      </c>
      <c r="Z13" s="62">
        <f t="shared" si="1"/>
        <v>90</v>
      </c>
      <c r="AA13" s="63">
        <f t="shared" si="2"/>
        <v>180</v>
      </c>
      <c r="AB13" s="201" t="s">
        <v>105</v>
      </c>
      <c r="AC13" s="202" t="s">
        <v>95</v>
      </c>
      <c r="AD13" s="2"/>
      <c r="AE13" s="64">
        <f>$AA$143</f>
        <v>0</v>
      </c>
      <c r="AF13" s="4">
        <f>RANK(AE13,AE$11:AE$40,0)+COUNTIF(AE$11:$AE13,AE13)-1</f>
        <v>3</v>
      </c>
      <c r="AG13" s="4">
        <f t="shared" si="3"/>
        <v>1</v>
      </c>
      <c r="AH13" s="4">
        <f>IF(ISBLANK($C13),0,1)*INDEX('Allocation Points'!$B$3:$AG$32,AG13,COUNTIF(AG$11:AG$40,AG13)+2)</f>
        <v>0</v>
      </c>
      <c r="AI13" s="68"/>
      <c r="AJ13" s="64">
        <f>AA144</f>
        <v>0</v>
      </c>
      <c r="AK13" s="4">
        <f>RANK(AJ13,AJ$11:AJ$40,0)+COUNTIF(AJ$11:$AJ13,AJ13)-1</f>
        <v>3</v>
      </c>
      <c r="AL13" s="4">
        <f t="shared" si="4"/>
        <v>1</v>
      </c>
      <c r="AM13" s="4">
        <f>IF(ISBLANK($C13),0,1)*INDEX('Allocation Points'!$B$3:$AG$32,AL13,COUNTIF(AL$11:AL$40,AL13)+2)</f>
        <v>0</v>
      </c>
      <c r="AN13" s="68"/>
      <c r="AO13" s="64">
        <f>AA142</f>
        <v>180</v>
      </c>
      <c r="AP13" s="4">
        <f>RANK(AO13,AO$11:AO$40,1)+COUNTIF(AO$11:$AO13,AO13)-1</f>
        <v>3</v>
      </c>
      <c r="AQ13" s="4">
        <f t="shared" si="5"/>
        <v>1</v>
      </c>
      <c r="AR13" s="4">
        <f>IF(ISBLANK($C13),0,1)*INDEX('Allocation Points'!$B$3:$AG$32,AQ13,COUNTIF(AQ$11:AQ$40,AQ13)+2)</f>
        <v>0</v>
      </c>
    </row>
    <row r="14" spans="2:44" x14ac:dyDescent="0.25">
      <c r="B14" s="61">
        <v>4</v>
      </c>
      <c r="C14" s="11"/>
      <c r="D14" s="12"/>
      <c r="E14" s="51">
        <v>20</v>
      </c>
      <c r="F14" s="73"/>
      <c r="G14" s="74">
        <v>10</v>
      </c>
      <c r="H14" s="75">
        <v>10</v>
      </c>
      <c r="I14" s="75">
        <v>10</v>
      </c>
      <c r="J14" s="75">
        <v>10</v>
      </c>
      <c r="K14" s="75">
        <v>10</v>
      </c>
      <c r="L14" s="75">
        <v>10</v>
      </c>
      <c r="M14" s="75">
        <v>10</v>
      </c>
      <c r="N14" s="75">
        <v>10</v>
      </c>
      <c r="O14" s="76">
        <v>10</v>
      </c>
      <c r="P14" s="77">
        <f t="shared" si="0"/>
        <v>90</v>
      </c>
      <c r="Q14" s="78">
        <v>10</v>
      </c>
      <c r="R14" s="75">
        <v>10</v>
      </c>
      <c r="S14" s="75">
        <v>10</v>
      </c>
      <c r="T14" s="75">
        <v>10</v>
      </c>
      <c r="U14" s="75">
        <v>10</v>
      </c>
      <c r="V14" s="75">
        <v>10</v>
      </c>
      <c r="W14" s="75">
        <v>10</v>
      </c>
      <c r="X14" s="75">
        <v>10</v>
      </c>
      <c r="Y14" s="76">
        <v>10</v>
      </c>
      <c r="Z14" s="62">
        <f t="shared" si="1"/>
        <v>90</v>
      </c>
      <c r="AA14" s="63">
        <f t="shared" si="2"/>
        <v>180</v>
      </c>
      <c r="AB14" s="201" t="s">
        <v>105</v>
      </c>
      <c r="AC14" s="202" t="s">
        <v>95</v>
      </c>
      <c r="AE14" s="64">
        <f>$AA$166</f>
        <v>0</v>
      </c>
      <c r="AF14" s="4">
        <f>RANK(AE14,AE$11:AE$40,0)+COUNTIF(AE$11:$AE14,AE14)-1</f>
        <v>4</v>
      </c>
      <c r="AG14" s="4">
        <f t="shared" si="3"/>
        <v>1</v>
      </c>
      <c r="AH14" s="4">
        <f>IF(ISBLANK($C14),0,1)*INDEX('Allocation Points'!$B$3:$AG$32,AG14,COUNTIF(AG$11:AG$40,AG14)+2)</f>
        <v>0</v>
      </c>
      <c r="AI14" s="68"/>
      <c r="AJ14" s="64">
        <f>AA167</f>
        <v>0</v>
      </c>
      <c r="AK14" s="4">
        <f>RANK(AJ14,AJ$11:AJ$40,0)+COUNTIF(AJ$11:$AJ14,AJ14)-1</f>
        <v>4</v>
      </c>
      <c r="AL14" s="4">
        <f t="shared" si="4"/>
        <v>1</v>
      </c>
      <c r="AM14" s="4">
        <f>IF(ISBLANK($C14),0,1)*INDEX('Allocation Points'!$B$3:$AG$32,AL14,COUNTIF(AL$11:AL$40,AL14)+2)</f>
        <v>0</v>
      </c>
      <c r="AN14" s="68"/>
      <c r="AO14" s="64">
        <f>AA165</f>
        <v>180</v>
      </c>
      <c r="AP14" s="4">
        <f>RANK(AO14,AO$11:AO$40,1)+COUNTIF(AO$11:$AO14,AO14)-1</f>
        <v>4</v>
      </c>
      <c r="AQ14" s="4">
        <f t="shared" si="5"/>
        <v>1</v>
      </c>
      <c r="AR14" s="4">
        <f>IF(ISBLANK($C14),0,1)*INDEX('Allocation Points'!$B$3:$AG$32,AQ14,COUNTIF(AQ$11:AQ$40,AQ14)+2)</f>
        <v>0</v>
      </c>
    </row>
    <row r="15" spans="2:44" x14ac:dyDescent="0.25">
      <c r="B15" s="61">
        <v>5</v>
      </c>
      <c r="C15" s="65"/>
      <c r="D15" s="9"/>
      <c r="E15" s="51">
        <v>20</v>
      </c>
      <c r="F15" s="73"/>
      <c r="G15" s="74">
        <v>10</v>
      </c>
      <c r="H15" s="75">
        <v>10</v>
      </c>
      <c r="I15" s="75">
        <v>10</v>
      </c>
      <c r="J15" s="75">
        <v>10</v>
      </c>
      <c r="K15" s="75">
        <v>10</v>
      </c>
      <c r="L15" s="75">
        <v>10</v>
      </c>
      <c r="M15" s="75">
        <v>10</v>
      </c>
      <c r="N15" s="75">
        <v>10</v>
      </c>
      <c r="O15" s="76">
        <v>10</v>
      </c>
      <c r="P15" s="77">
        <f t="shared" si="0"/>
        <v>90</v>
      </c>
      <c r="Q15" s="78">
        <v>10</v>
      </c>
      <c r="R15" s="75">
        <v>10</v>
      </c>
      <c r="S15" s="75">
        <v>10</v>
      </c>
      <c r="T15" s="75">
        <v>10</v>
      </c>
      <c r="U15" s="75">
        <v>10</v>
      </c>
      <c r="V15" s="75">
        <v>10</v>
      </c>
      <c r="W15" s="75">
        <v>10</v>
      </c>
      <c r="X15" s="75">
        <v>10</v>
      </c>
      <c r="Y15" s="76">
        <v>10</v>
      </c>
      <c r="Z15" s="62">
        <f t="shared" si="1"/>
        <v>90</v>
      </c>
      <c r="AA15" s="63">
        <f t="shared" si="2"/>
        <v>180</v>
      </c>
      <c r="AB15" s="201" t="s">
        <v>105</v>
      </c>
      <c r="AC15" s="202" t="s">
        <v>95</v>
      </c>
      <c r="AD15" s="2"/>
      <c r="AE15" s="64">
        <f>$AA$189</f>
        <v>0</v>
      </c>
      <c r="AF15" s="4">
        <f>RANK(AE15,AE$11:AE$40,0)+COUNTIF(AE$11:$AE15,AE15)-1</f>
        <v>5</v>
      </c>
      <c r="AG15" s="4">
        <f t="shared" si="3"/>
        <v>1</v>
      </c>
      <c r="AH15" s="4">
        <f>IF(ISBLANK($C15),0,1)*INDEX('Allocation Points'!$B$3:$AG$32,AG15,COUNTIF(AG$11:AG$40,AG15)+2)</f>
        <v>0</v>
      </c>
      <c r="AI15" s="68"/>
      <c r="AJ15" s="64">
        <f>AA190</f>
        <v>0</v>
      </c>
      <c r="AK15" s="4">
        <f>RANK(AJ15,AJ$11:AJ$40,0)+COUNTIF(AJ$11:$AJ15,AJ15)-1</f>
        <v>5</v>
      </c>
      <c r="AL15" s="4">
        <f t="shared" si="4"/>
        <v>1</v>
      </c>
      <c r="AM15" s="4">
        <f>IF(ISBLANK($C15),0,1)*INDEX('Allocation Points'!$B$3:$AG$32,AL15,COUNTIF(AL$11:AL$40,AL15)+2)</f>
        <v>0</v>
      </c>
      <c r="AN15" s="68"/>
      <c r="AO15" s="64">
        <f>AA188</f>
        <v>180</v>
      </c>
      <c r="AP15" s="4">
        <f>RANK(AO15,AO$11:AO$40,1)+COUNTIF(AO$11:$AO15,AO15)-1</f>
        <v>5</v>
      </c>
      <c r="AQ15" s="4">
        <f t="shared" si="5"/>
        <v>1</v>
      </c>
      <c r="AR15" s="4">
        <f>IF(ISBLANK($C15),0,1)*INDEX('Allocation Points'!$B$3:$AG$32,AQ15,COUNTIF(AQ$11:AQ$40,AQ15)+2)</f>
        <v>0</v>
      </c>
    </row>
    <row r="16" spans="2:44" x14ac:dyDescent="0.25">
      <c r="B16" s="61">
        <v>6</v>
      </c>
      <c r="C16" s="7"/>
      <c r="D16" s="9"/>
      <c r="E16" s="51">
        <v>20</v>
      </c>
      <c r="F16" s="73"/>
      <c r="G16" s="74">
        <v>10</v>
      </c>
      <c r="H16" s="75">
        <v>10</v>
      </c>
      <c r="I16" s="75">
        <v>10</v>
      </c>
      <c r="J16" s="75">
        <v>10</v>
      </c>
      <c r="K16" s="75">
        <v>10</v>
      </c>
      <c r="L16" s="75">
        <v>10</v>
      </c>
      <c r="M16" s="75">
        <v>10</v>
      </c>
      <c r="N16" s="75">
        <v>10</v>
      </c>
      <c r="O16" s="76">
        <v>10</v>
      </c>
      <c r="P16" s="77">
        <f t="shared" si="0"/>
        <v>90</v>
      </c>
      <c r="Q16" s="78">
        <v>10</v>
      </c>
      <c r="R16" s="75">
        <v>10</v>
      </c>
      <c r="S16" s="75">
        <v>10</v>
      </c>
      <c r="T16" s="75">
        <v>10</v>
      </c>
      <c r="U16" s="75">
        <v>10</v>
      </c>
      <c r="V16" s="75">
        <v>10</v>
      </c>
      <c r="W16" s="75">
        <v>10</v>
      </c>
      <c r="X16" s="75">
        <v>10</v>
      </c>
      <c r="Y16" s="76">
        <v>10</v>
      </c>
      <c r="Z16" s="62">
        <f t="shared" si="1"/>
        <v>90</v>
      </c>
      <c r="AA16" s="63">
        <f t="shared" si="2"/>
        <v>180</v>
      </c>
      <c r="AB16" s="201" t="s">
        <v>105</v>
      </c>
      <c r="AC16" s="202" t="s">
        <v>95</v>
      </c>
      <c r="AE16" s="64">
        <f>$AA$212</f>
        <v>0</v>
      </c>
      <c r="AF16" s="4">
        <f>RANK(AE16,AE$11:AE$40,0)+COUNTIF(AE$11:$AE16,AE16)-1</f>
        <v>6</v>
      </c>
      <c r="AG16" s="4">
        <f t="shared" si="3"/>
        <v>1</v>
      </c>
      <c r="AH16" s="4">
        <f>IF(ISBLANK($C16),0,1)*INDEX('Allocation Points'!$B$3:$AG$32,AG16,COUNTIF(AG$11:AG$40,AG16)+2)</f>
        <v>0</v>
      </c>
      <c r="AI16" s="68"/>
      <c r="AJ16" s="64">
        <f>AA213</f>
        <v>0</v>
      </c>
      <c r="AK16" s="4">
        <f>RANK(AJ16,AJ$11:AJ$40,0)+COUNTIF(AJ$11:$AJ16,AJ16)-1</f>
        <v>6</v>
      </c>
      <c r="AL16" s="4">
        <f t="shared" si="4"/>
        <v>1</v>
      </c>
      <c r="AM16" s="4">
        <f>IF(ISBLANK($C16),0,1)*INDEX('Allocation Points'!$B$3:$AG$32,AL16,COUNTIF(AL$11:AL$40,AL16)+2)</f>
        <v>0</v>
      </c>
      <c r="AN16" s="68"/>
      <c r="AO16" s="64">
        <f>AA211</f>
        <v>180</v>
      </c>
      <c r="AP16" s="4">
        <f>RANK(AO16,AO$11:AO$40,1)+COUNTIF(AO$11:$AO16,AO16)-1</f>
        <v>6</v>
      </c>
      <c r="AQ16" s="4">
        <f t="shared" si="5"/>
        <v>1</v>
      </c>
      <c r="AR16" s="4">
        <f>IF(ISBLANK($C16),0,1)*INDEX('Allocation Points'!$B$3:$AG$32,AQ16,COUNTIF(AQ$11:AQ$40,AQ16)+2)</f>
        <v>0</v>
      </c>
    </row>
    <row r="17" spans="2:44" x14ac:dyDescent="0.25">
      <c r="B17" s="61">
        <v>7</v>
      </c>
      <c r="C17" s="7"/>
      <c r="D17" s="9"/>
      <c r="E17" s="51">
        <v>20</v>
      </c>
      <c r="F17" s="73"/>
      <c r="G17" s="74">
        <v>10</v>
      </c>
      <c r="H17" s="75">
        <v>10</v>
      </c>
      <c r="I17" s="75">
        <v>10</v>
      </c>
      <c r="J17" s="75">
        <v>10</v>
      </c>
      <c r="K17" s="75">
        <v>10</v>
      </c>
      <c r="L17" s="75">
        <v>10</v>
      </c>
      <c r="M17" s="75">
        <v>10</v>
      </c>
      <c r="N17" s="75">
        <v>10</v>
      </c>
      <c r="O17" s="76">
        <v>10</v>
      </c>
      <c r="P17" s="77">
        <f t="shared" si="0"/>
        <v>90</v>
      </c>
      <c r="Q17" s="78">
        <v>10</v>
      </c>
      <c r="R17" s="75">
        <v>10</v>
      </c>
      <c r="S17" s="75">
        <v>10</v>
      </c>
      <c r="T17" s="75">
        <v>10</v>
      </c>
      <c r="U17" s="75">
        <v>10</v>
      </c>
      <c r="V17" s="75">
        <v>10</v>
      </c>
      <c r="W17" s="75">
        <v>10</v>
      </c>
      <c r="X17" s="75">
        <v>10</v>
      </c>
      <c r="Y17" s="76">
        <v>10</v>
      </c>
      <c r="Z17" s="62">
        <f t="shared" si="1"/>
        <v>90</v>
      </c>
      <c r="AA17" s="63">
        <f t="shared" si="2"/>
        <v>180</v>
      </c>
      <c r="AB17" s="201" t="s">
        <v>105</v>
      </c>
      <c r="AC17" s="202" t="s">
        <v>95</v>
      </c>
      <c r="AD17" s="2"/>
      <c r="AE17" s="64">
        <f>$AA$235</f>
        <v>0</v>
      </c>
      <c r="AF17" s="4">
        <f>RANK(AE17,AE$11:AE$40,0)+COUNTIF(AE$11:$AE17,AE17)-1</f>
        <v>7</v>
      </c>
      <c r="AG17" s="4">
        <f t="shared" si="3"/>
        <v>1</v>
      </c>
      <c r="AH17" s="4">
        <f>IF(ISBLANK($C17),0,1)*INDEX('Allocation Points'!$B$3:$AG$32,AG17,COUNTIF(AG$11:AG$40,AG17)+2)</f>
        <v>0</v>
      </c>
      <c r="AI17" s="68"/>
      <c r="AJ17" s="64">
        <f>AA236</f>
        <v>0</v>
      </c>
      <c r="AK17" s="4">
        <f>RANK(AJ17,AJ$11:AJ$40,0)+COUNTIF(AJ$11:$AJ17,AJ17)-1</f>
        <v>7</v>
      </c>
      <c r="AL17" s="4">
        <f t="shared" si="4"/>
        <v>1</v>
      </c>
      <c r="AM17" s="4">
        <f>IF(ISBLANK($C17),0,1)*INDEX('Allocation Points'!$B$3:$AG$32,AL17,COUNTIF(AL$11:AL$40,AL17)+2)</f>
        <v>0</v>
      </c>
      <c r="AN17" s="68"/>
      <c r="AO17" s="64">
        <f>AA234</f>
        <v>180</v>
      </c>
      <c r="AP17" s="4">
        <f>RANK(AO17,AO$11:AO$40,1)+COUNTIF(AO$11:$AO17,AO17)-1</f>
        <v>7</v>
      </c>
      <c r="AQ17" s="4">
        <f t="shared" si="5"/>
        <v>1</v>
      </c>
      <c r="AR17" s="4">
        <f>IF(ISBLANK($C17),0,1)*INDEX('Allocation Points'!$B$3:$AG$32,AQ17,COUNTIF(AQ$11:AQ$40,AQ17)+2)</f>
        <v>0</v>
      </c>
    </row>
    <row r="18" spans="2:44" x14ac:dyDescent="0.25">
      <c r="B18" s="61">
        <v>8</v>
      </c>
      <c r="C18" s="7"/>
      <c r="D18" s="12"/>
      <c r="E18" s="51">
        <v>20</v>
      </c>
      <c r="F18" s="73"/>
      <c r="G18" s="74">
        <v>10</v>
      </c>
      <c r="H18" s="75">
        <v>10</v>
      </c>
      <c r="I18" s="75">
        <v>10</v>
      </c>
      <c r="J18" s="75">
        <v>10</v>
      </c>
      <c r="K18" s="75">
        <v>10</v>
      </c>
      <c r="L18" s="75">
        <v>10</v>
      </c>
      <c r="M18" s="75">
        <v>10</v>
      </c>
      <c r="N18" s="75">
        <v>10</v>
      </c>
      <c r="O18" s="76">
        <v>10</v>
      </c>
      <c r="P18" s="77">
        <f t="shared" si="0"/>
        <v>90</v>
      </c>
      <c r="Q18" s="78">
        <v>10</v>
      </c>
      <c r="R18" s="75">
        <v>10</v>
      </c>
      <c r="S18" s="75">
        <v>10</v>
      </c>
      <c r="T18" s="75">
        <v>10</v>
      </c>
      <c r="U18" s="75">
        <v>10</v>
      </c>
      <c r="V18" s="75">
        <v>10</v>
      </c>
      <c r="W18" s="75">
        <v>10</v>
      </c>
      <c r="X18" s="75">
        <v>10</v>
      </c>
      <c r="Y18" s="76">
        <v>10</v>
      </c>
      <c r="Z18" s="62">
        <f t="shared" si="1"/>
        <v>90</v>
      </c>
      <c r="AA18" s="63">
        <f t="shared" si="2"/>
        <v>180</v>
      </c>
      <c r="AB18" s="201" t="s">
        <v>105</v>
      </c>
      <c r="AC18" s="202" t="s">
        <v>95</v>
      </c>
      <c r="AE18" s="64">
        <f>$AA$258</f>
        <v>0</v>
      </c>
      <c r="AF18" s="4">
        <f>RANK(AE18,AE$11:AE$40,0)+COUNTIF(AE$11:$AE18,AE18)-1</f>
        <v>8</v>
      </c>
      <c r="AG18" s="4">
        <f t="shared" si="3"/>
        <v>1</v>
      </c>
      <c r="AH18" s="4">
        <f>IF(ISBLANK($C18),0,1)*INDEX('Allocation Points'!$B$3:$AG$32,AG18,COUNTIF(AG$11:AG$40,AG18)+2)</f>
        <v>0</v>
      </c>
      <c r="AI18" s="68"/>
      <c r="AJ18" s="64">
        <f>AA259</f>
        <v>0</v>
      </c>
      <c r="AK18" s="4">
        <f>RANK(AJ18,AJ$11:AJ$40,0)+COUNTIF(AJ$11:$AJ18,AJ18)-1</f>
        <v>8</v>
      </c>
      <c r="AL18" s="4">
        <f t="shared" si="4"/>
        <v>1</v>
      </c>
      <c r="AM18" s="4">
        <f>IF(ISBLANK($C18),0,1)*INDEX('Allocation Points'!$B$3:$AG$32,AL18,COUNTIF(AL$11:AL$40,AL18)+2)</f>
        <v>0</v>
      </c>
      <c r="AN18" s="68"/>
      <c r="AO18" s="64">
        <f>AA257</f>
        <v>180</v>
      </c>
      <c r="AP18" s="4">
        <f>RANK(AO18,AO$11:AO$40,1)+COUNTIF(AO$11:$AO18,AO18)-1</f>
        <v>8</v>
      </c>
      <c r="AQ18" s="4">
        <f t="shared" si="5"/>
        <v>1</v>
      </c>
      <c r="AR18" s="4">
        <f>IF(ISBLANK($C18),0,1)*INDEX('Allocation Points'!$B$3:$AG$32,AQ18,COUNTIF(AQ$11:AQ$40,AQ18)+2)</f>
        <v>0</v>
      </c>
    </row>
    <row r="19" spans="2:44" x14ac:dyDescent="0.25">
      <c r="B19" s="61">
        <v>9</v>
      </c>
      <c r="C19" s="7"/>
      <c r="D19" s="10"/>
      <c r="E19" s="51">
        <v>20</v>
      </c>
      <c r="F19" s="73"/>
      <c r="G19" s="74">
        <v>10</v>
      </c>
      <c r="H19" s="75">
        <v>10</v>
      </c>
      <c r="I19" s="75">
        <v>10</v>
      </c>
      <c r="J19" s="75">
        <v>10</v>
      </c>
      <c r="K19" s="75">
        <v>10</v>
      </c>
      <c r="L19" s="75">
        <v>10</v>
      </c>
      <c r="M19" s="75">
        <v>10</v>
      </c>
      <c r="N19" s="75">
        <v>10</v>
      </c>
      <c r="O19" s="76">
        <v>10</v>
      </c>
      <c r="P19" s="77">
        <f t="shared" si="0"/>
        <v>90</v>
      </c>
      <c r="Q19" s="78">
        <v>10</v>
      </c>
      <c r="R19" s="75">
        <v>10</v>
      </c>
      <c r="S19" s="75">
        <v>10</v>
      </c>
      <c r="T19" s="75">
        <v>10</v>
      </c>
      <c r="U19" s="75">
        <v>10</v>
      </c>
      <c r="V19" s="75">
        <v>10</v>
      </c>
      <c r="W19" s="75">
        <v>10</v>
      </c>
      <c r="X19" s="75">
        <v>10</v>
      </c>
      <c r="Y19" s="76">
        <v>10</v>
      </c>
      <c r="Z19" s="62">
        <f t="shared" si="1"/>
        <v>90</v>
      </c>
      <c r="AA19" s="63">
        <f t="shared" si="2"/>
        <v>180</v>
      </c>
      <c r="AB19" s="201" t="s">
        <v>105</v>
      </c>
      <c r="AC19" s="202" t="s">
        <v>95</v>
      </c>
      <c r="AE19" s="64">
        <f>$AA$281</f>
        <v>0</v>
      </c>
      <c r="AF19" s="4">
        <f>RANK(AE19,AE$11:AE$40,0)+COUNTIF(AE$11:$AE19,AE19)-1</f>
        <v>9</v>
      </c>
      <c r="AG19" s="4">
        <f t="shared" si="3"/>
        <v>1</v>
      </c>
      <c r="AH19" s="4">
        <f>IF(ISBLANK($C19),0,1)*INDEX('Allocation Points'!$B$3:$AG$32,AG19,COUNTIF(AG$11:AG$40,AG19)+2)</f>
        <v>0</v>
      </c>
      <c r="AI19" s="68"/>
      <c r="AJ19" s="64">
        <f>AA282</f>
        <v>0</v>
      </c>
      <c r="AK19" s="4">
        <f>RANK(AJ19,AJ$11:AJ$40,0)+COUNTIF(AJ$11:$AJ19,AJ19)-1</f>
        <v>9</v>
      </c>
      <c r="AL19" s="4">
        <f t="shared" si="4"/>
        <v>1</v>
      </c>
      <c r="AM19" s="4">
        <f>IF(ISBLANK($C19),0,1)*INDEX('Allocation Points'!$B$3:$AG$32,AL19,COUNTIF(AL$11:AL$40,AL19)+2)</f>
        <v>0</v>
      </c>
      <c r="AN19" s="68"/>
      <c r="AO19" s="64">
        <f>AA280</f>
        <v>180</v>
      </c>
      <c r="AP19" s="4">
        <f>RANK(AO19,AO$11:AO$40,1)+COUNTIF(AO$11:$AO19,AO19)-1</f>
        <v>9</v>
      </c>
      <c r="AQ19" s="4">
        <f t="shared" si="5"/>
        <v>1</v>
      </c>
      <c r="AR19" s="4">
        <f>IF(ISBLANK($C19),0,1)*INDEX('Allocation Points'!$B$3:$AG$32,AQ19,COUNTIF(AQ$11:AQ$40,AQ19)+2)</f>
        <v>0</v>
      </c>
    </row>
    <row r="20" spans="2:44" x14ac:dyDescent="0.25">
      <c r="B20" s="61">
        <v>10</v>
      </c>
      <c r="C20" s="11"/>
      <c r="D20" s="9"/>
      <c r="E20" s="51">
        <v>20</v>
      </c>
      <c r="F20" s="73"/>
      <c r="G20" s="74">
        <v>10</v>
      </c>
      <c r="H20" s="75">
        <v>10</v>
      </c>
      <c r="I20" s="75">
        <v>10</v>
      </c>
      <c r="J20" s="75">
        <v>10</v>
      </c>
      <c r="K20" s="75">
        <v>10</v>
      </c>
      <c r="L20" s="75">
        <v>10</v>
      </c>
      <c r="M20" s="75">
        <v>10</v>
      </c>
      <c r="N20" s="75">
        <v>10</v>
      </c>
      <c r="O20" s="76">
        <v>10</v>
      </c>
      <c r="P20" s="77">
        <f t="shared" si="0"/>
        <v>90</v>
      </c>
      <c r="Q20" s="78">
        <v>10</v>
      </c>
      <c r="R20" s="75">
        <v>10</v>
      </c>
      <c r="S20" s="75">
        <v>10</v>
      </c>
      <c r="T20" s="75">
        <v>10</v>
      </c>
      <c r="U20" s="75">
        <v>10</v>
      </c>
      <c r="V20" s="75">
        <v>10</v>
      </c>
      <c r="W20" s="75">
        <v>10</v>
      </c>
      <c r="X20" s="75">
        <v>10</v>
      </c>
      <c r="Y20" s="76">
        <v>10</v>
      </c>
      <c r="Z20" s="62">
        <f t="shared" si="1"/>
        <v>90</v>
      </c>
      <c r="AA20" s="63">
        <f t="shared" si="2"/>
        <v>180</v>
      </c>
      <c r="AB20" s="201" t="s">
        <v>105</v>
      </c>
      <c r="AC20" s="202" t="s">
        <v>95</v>
      </c>
      <c r="AD20" s="2"/>
      <c r="AE20" s="64">
        <f>$AA$304</f>
        <v>0</v>
      </c>
      <c r="AF20" s="4">
        <f>RANK(AE20,AE$11:AE$40,0)+COUNTIF(AE$11:$AE20,AE20)-1</f>
        <v>10</v>
      </c>
      <c r="AG20" s="4">
        <f t="shared" si="3"/>
        <v>1</v>
      </c>
      <c r="AH20" s="4">
        <f>IF(ISBLANK($C20),0,1)*INDEX('Allocation Points'!$B$3:$AG$32,AG20,COUNTIF(AG$11:AG$40,AG20)+2)</f>
        <v>0</v>
      </c>
      <c r="AI20" s="68"/>
      <c r="AJ20" s="64">
        <f>AA305</f>
        <v>0</v>
      </c>
      <c r="AK20" s="4">
        <f>RANK(AJ20,AJ$11:AJ$40,0)+COUNTIF(AJ$11:$AJ20,AJ20)-1</f>
        <v>10</v>
      </c>
      <c r="AL20" s="4">
        <f t="shared" si="4"/>
        <v>1</v>
      </c>
      <c r="AM20" s="4">
        <f>IF(ISBLANK($C20),0,1)*INDEX('Allocation Points'!$B$3:$AG$32,AL20,COUNTIF(AL$11:AL$40,AL20)+2)</f>
        <v>0</v>
      </c>
      <c r="AN20" s="68"/>
      <c r="AO20" s="64">
        <f>AA303</f>
        <v>180</v>
      </c>
      <c r="AP20" s="4">
        <f>RANK(AO20,AO$11:AO$40,1)+COUNTIF(AO$11:$AO20,AO20)-1</f>
        <v>10</v>
      </c>
      <c r="AQ20" s="4">
        <f t="shared" si="5"/>
        <v>1</v>
      </c>
      <c r="AR20" s="4">
        <f>IF(ISBLANK($C20),0,1)*INDEX('Allocation Points'!$B$3:$AG$32,AQ20,COUNTIF(AQ$11:AQ$40,AQ20)+2)</f>
        <v>0</v>
      </c>
    </row>
    <row r="21" spans="2:44" x14ac:dyDescent="0.25">
      <c r="B21" s="61">
        <v>11</v>
      </c>
      <c r="C21" s="66"/>
      <c r="D21" s="10"/>
      <c r="E21" s="51">
        <v>20</v>
      </c>
      <c r="F21" s="73"/>
      <c r="G21" s="74">
        <v>10</v>
      </c>
      <c r="H21" s="75">
        <v>10</v>
      </c>
      <c r="I21" s="75">
        <v>10</v>
      </c>
      <c r="J21" s="75">
        <v>10</v>
      </c>
      <c r="K21" s="75">
        <v>10</v>
      </c>
      <c r="L21" s="75">
        <v>10</v>
      </c>
      <c r="M21" s="75">
        <v>10</v>
      </c>
      <c r="N21" s="75">
        <v>10</v>
      </c>
      <c r="O21" s="76">
        <v>10</v>
      </c>
      <c r="P21" s="77">
        <f t="shared" si="0"/>
        <v>90</v>
      </c>
      <c r="Q21" s="78">
        <v>10</v>
      </c>
      <c r="R21" s="75">
        <v>10</v>
      </c>
      <c r="S21" s="75">
        <v>10</v>
      </c>
      <c r="T21" s="75">
        <v>10</v>
      </c>
      <c r="U21" s="75">
        <v>10</v>
      </c>
      <c r="V21" s="75">
        <v>10</v>
      </c>
      <c r="W21" s="75">
        <v>10</v>
      </c>
      <c r="X21" s="75">
        <v>10</v>
      </c>
      <c r="Y21" s="76">
        <v>10</v>
      </c>
      <c r="Z21" s="62">
        <f t="shared" si="1"/>
        <v>90</v>
      </c>
      <c r="AA21" s="63">
        <f t="shared" si="2"/>
        <v>180</v>
      </c>
      <c r="AB21" s="201" t="s">
        <v>105</v>
      </c>
      <c r="AC21" s="202" t="s">
        <v>95</v>
      </c>
      <c r="AE21" s="64">
        <f>$AA$327</f>
        <v>0</v>
      </c>
      <c r="AF21" s="4">
        <f>RANK(AE21,AE$11:AE$40,0)+COUNTIF(AE$11:$AE21,AE21)-1</f>
        <v>11</v>
      </c>
      <c r="AG21" s="4">
        <f t="shared" si="3"/>
        <v>1</v>
      </c>
      <c r="AH21" s="4">
        <f>IF(ISBLANK($C21),0,1)*INDEX('Allocation Points'!$B$3:$AG$32,AG21,COUNTIF(AG$11:AG$40,AG21)+2)</f>
        <v>0</v>
      </c>
      <c r="AI21" s="68"/>
      <c r="AJ21" s="64">
        <f>AA328</f>
        <v>0</v>
      </c>
      <c r="AK21" s="4">
        <f>RANK(AJ21,AJ$11:AJ$40,0)+COUNTIF(AJ$11:$AJ21,AJ21)-1</f>
        <v>11</v>
      </c>
      <c r="AL21" s="4">
        <f t="shared" si="4"/>
        <v>1</v>
      </c>
      <c r="AM21" s="4">
        <f>IF(ISBLANK($C21),0,1)*INDEX('Allocation Points'!$B$3:$AG$32,AL21,COUNTIF(AL$11:AL$40,AL21)+2)</f>
        <v>0</v>
      </c>
      <c r="AN21" s="68"/>
      <c r="AO21" s="64">
        <f>AA326</f>
        <v>180</v>
      </c>
      <c r="AP21" s="4">
        <f>RANK(AO21,AO$11:AO$40,1)+COUNTIF(AO$11:$AO21,AO21)-1</f>
        <v>11</v>
      </c>
      <c r="AQ21" s="4">
        <f t="shared" si="5"/>
        <v>1</v>
      </c>
      <c r="AR21" s="4">
        <f>IF(ISBLANK($C21),0,1)*INDEX('Allocation Points'!$B$3:$AG$32,AQ21,COUNTIF(AQ$11:AQ$40,AQ21)+2)</f>
        <v>0</v>
      </c>
    </row>
    <row r="22" spans="2:44" x14ac:dyDescent="0.25">
      <c r="B22" s="61">
        <v>12</v>
      </c>
      <c r="C22" s="65"/>
      <c r="D22" s="12"/>
      <c r="E22" s="51">
        <v>20</v>
      </c>
      <c r="F22" s="73"/>
      <c r="G22" s="74">
        <v>10</v>
      </c>
      <c r="H22" s="75">
        <v>10</v>
      </c>
      <c r="I22" s="75">
        <v>10</v>
      </c>
      <c r="J22" s="75">
        <v>10</v>
      </c>
      <c r="K22" s="75">
        <v>10</v>
      </c>
      <c r="L22" s="75">
        <v>10</v>
      </c>
      <c r="M22" s="75">
        <v>10</v>
      </c>
      <c r="N22" s="75">
        <v>10</v>
      </c>
      <c r="O22" s="76">
        <v>10</v>
      </c>
      <c r="P22" s="77">
        <f t="shared" si="0"/>
        <v>90</v>
      </c>
      <c r="Q22" s="78">
        <v>10</v>
      </c>
      <c r="R22" s="75">
        <v>10</v>
      </c>
      <c r="S22" s="75">
        <v>10</v>
      </c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6">
        <v>10</v>
      </c>
      <c r="Z22" s="62">
        <f t="shared" si="1"/>
        <v>90</v>
      </c>
      <c r="AA22" s="63">
        <f t="shared" si="2"/>
        <v>180</v>
      </c>
      <c r="AB22" s="201" t="s">
        <v>105</v>
      </c>
      <c r="AC22" s="202" t="s">
        <v>95</v>
      </c>
      <c r="AD22" s="2"/>
      <c r="AE22" s="64">
        <f>$AA$350</f>
        <v>0</v>
      </c>
      <c r="AF22" s="4">
        <f>RANK(AE22,AE$11:AE$40,0)+COUNTIF(AE$11:$AE22,AE22)-1</f>
        <v>12</v>
      </c>
      <c r="AG22" s="4">
        <f t="shared" si="3"/>
        <v>1</v>
      </c>
      <c r="AH22" s="4">
        <f>IF(ISBLANK($C22),0,1)*INDEX('Allocation Points'!$B$3:$AG$32,AG22,COUNTIF(AG$11:AG$40,AG22)+2)</f>
        <v>0</v>
      </c>
      <c r="AI22" s="68"/>
      <c r="AJ22" s="64">
        <f>AA351</f>
        <v>0</v>
      </c>
      <c r="AK22" s="4">
        <f>RANK(AJ22,AJ$11:AJ$40,0)+COUNTIF(AJ$11:$AJ22,AJ22)-1</f>
        <v>12</v>
      </c>
      <c r="AL22" s="4">
        <f t="shared" si="4"/>
        <v>1</v>
      </c>
      <c r="AM22" s="4">
        <f>IF(ISBLANK($C22),0,1)*INDEX('Allocation Points'!$B$3:$AG$32,AL22,COUNTIF(AL$11:AL$40,AL22)+2)</f>
        <v>0</v>
      </c>
      <c r="AN22" s="68"/>
      <c r="AO22" s="64">
        <f>AA349</f>
        <v>180</v>
      </c>
      <c r="AP22" s="4">
        <f>RANK(AO22,AO$11:AO$40,1)+COUNTIF(AO$11:$AO22,AO22)-1</f>
        <v>12</v>
      </c>
      <c r="AQ22" s="4">
        <f t="shared" si="5"/>
        <v>1</v>
      </c>
      <c r="AR22" s="4">
        <f>IF(ISBLANK($C22),0,1)*INDEX('Allocation Points'!$B$3:$AG$32,AQ22,COUNTIF(AQ$11:AQ$40,AQ22)+2)</f>
        <v>0</v>
      </c>
    </row>
    <row r="23" spans="2:44" x14ac:dyDescent="0.25">
      <c r="B23" s="67">
        <v>13</v>
      </c>
      <c r="C23" s="7"/>
      <c r="D23" s="10"/>
      <c r="E23" s="51">
        <v>20</v>
      </c>
      <c r="F23" s="73"/>
      <c r="G23" s="74">
        <v>10</v>
      </c>
      <c r="H23" s="75">
        <v>10</v>
      </c>
      <c r="I23" s="75">
        <v>10</v>
      </c>
      <c r="J23" s="75">
        <v>10</v>
      </c>
      <c r="K23" s="75">
        <v>10</v>
      </c>
      <c r="L23" s="75">
        <v>10</v>
      </c>
      <c r="M23" s="75">
        <v>10</v>
      </c>
      <c r="N23" s="75">
        <v>10</v>
      </c>
      <c r="O23" s="76">
        <v>10</v>
      </c>
      <c r="P23" s="77">
        <f t="shared" si="0"/>
        <v>90</v>
      </c>
      <c r="Q23" s="78">
        <v>10</v>
      </c>
      <c r="R23" s="75">
        <v>10</v>
      </c>
      <c r="S23" s="75">
        <v>10</v>
      </c>
      <c r="T23" s="75">
        <v>10</v>
      </c>
      <c r="U23" s="75">
        <v>10</v>
      </c>
      <c r="V23" s="75">
        <v>10</v>
      </c>
      <c r="W23" s="75">
        <v>10</v>
      </c>
      <c r="X23" s="75">
        <v>10</v>
      </c>
      <c r="Y23" s="76">
        <v>10</v>
      </c>
      <c r="Z23" s="62">
        <f t="shared" si="1"/>
        <v>90</v>
      </c>
      <c r="AA23" s="63">
        <f t="shared" si="2"/>
        <v>180</v>
      </c>
      <c r="AB23" s="201" t="s">
        <v>105</v>
      </c>
      <c r="AC23" s="202" t="s">
        <v>95</v>
      </c>
      <c r="AE23" s="64">
        <f>$AA$373</f>
        <v>0</v>
      </c>
      <c r="AF23" s="64">
        <f>RANK(AE23,AE$11:AE$40,0)+COUNTIF(AE$11:$AE23,AE23)-1</f>
        <v>13</v>
      </c>
      <c r="AG23" s="64">
        <f t="shared" si="3"/>
        <v>1</v>
      </c>
      <c r="AH23" s="64">
        <f>IF(ISBLANK($C23),0,1)*INDEX('Allocation Points'!$B$3:$AG$32,AG23,COUNTIF(AG$11:AG$40,AG23)+2)</f>
        <v>0</v>
      </c>
      <c r="AI23" s="68"/>
      <c r="AJ23" s="64">
        <f>AA374</f>
        <v>0</v>
      </c>
      <c r="AK23" s="4">
        <f>RANK(AJ23,AJ$11:AJ$40,0)+COUNTIF(AJ$11:$AJ23,AJ23)-1</f>
        <v>13</v>
      </c>
      <c r="AL23" s="64">
        <f t="shared" si="4"/>
        <v>1</v>
      </c>
      <c r="AM23" s="64">
        <f>IF(ISBLANK($C23),0,1)*INDEX('Allocation Points'!$B$3:$AG$32,AL23,COUNTIF(AL$11:AL$40,AL23)+2)</f>
        <v>0</v>
      </c>
      <c r="AN23" s="68"/>
      <c r="AO23" s="64">
        <f>AA372</f>
        <v>180</v>
      </c>
      <c r="AP23" s="4">
        <f>RANK(AO23,AO$11:AO$40,1)+COUNTIF(AO$11:$AO23,AO23)-1</f>
        <v>13</v>
      </c>
      <c r="AQ23" s="64">
        <f t="shared" si="5"/>
        <v>1</v>
      </c>
      <c r="AR23" s="64">
        <f>IF(ISBLANK($C23),0,1)*INDEX('Allocation Points'!$B$3:$AG$32,AQ23,COUNTIF(AQ$11:AQ$40,AQ23)+2)</f>
        <v>0</v>
      </c>
    </row>
    <row r="24" spans="2:44" x14ac:dyDescent="0.25">
      <c r="B24" s="67">
        <v>14</v>
      </c>
      <c r="C24" s="7"/>
      <c r="D24" s="10"/>
      <c r="E24" s="51">
        <v>20</v>
      </c>
      <c r="F24" s="73"/>
      <c r="G24" s="74">
        <v>10</v>
      </c>
      <c r="H24" s="75">
        <v>10</v>
      </c>
      <c r="I24" s="75">
        <v>10</v>
      </c>
      <c r="J24" s="75">
        <v>10</v>
      </c>
      <c r="K24" s="75">
        <v>10</v>
      </c>
      <c r="L24" s="75">
        <v>10</v>
      </c>
      <c r="M24" s="75">
        <v>10</v>
      </c>
      <c r="N24" s="75">
        <v>10</v>
      </c>
      <c r="O24" s="76">
        <v>10</v>
      </c>
      <c r="P24" s="77">
        <f t="shared" si="0"/>
        <v>90</v>
      </c>
      <c r="Q24" s="78">
        <v>10</v>
      </c>
      <c r="R24" s="75">
        <v>10</v>
      </c>
      <c r="S24" s="75">
        <v>10</v>
      </c>
      <c r="T24" s="75">
        <v>10</v>
      </c>
      <c r="U24" s="75">
        <v>10</v>
      </c>
      <c r="V24" s="75">
        <v>10</v>
      </c>
      <c r="W24" s="75">
        <v>10</v>
      </c>
      <c r="X24" s="75">
        <v>10</v>
      </c>
      <c r="Y24" s="76">
        <v>10</v>
      </c>
      <c r="Z24" s="62">
        <f t="shared" si="1"/>
        <v>90</v>
      </c>
      <c r="AA24" s="63">
        <f t="shared" si="2"/>
        <v>180</v>
      </c>
      <c r="AB24" s="201" t="s">
        <v>105</v>
      </c>
      <c r="AC24" s="202" t="s">
        <v>95</v>
      </c>
      <c r="AE24" s="64">
        <f>$AA$396</f>
        <v>0</v>
      </c>
      <c r="AF24" s="4">
        <f>RANK(AE24,AE$11:AE$40,0)+COUNTIF(AE$11:$AE24,AE24)-1</f>
        <v>14</v>
      </c>
      <c r="AG24" s="4">
        <f t="shared" si="3"/>
        <v>1</v>
      </c>
      <c r="AH24" s="4">
        <f>IF(ISBLANK($C24),0,1)*INDEX('Allocation Points'!$B$3:$AG$32,AG24,COUNTIF(AG$11:AG$40,AG24)+2)</f>
        <v>0</v>
      </c>
      <c r="AI24" s="68"/>
      <c r="AJ24" s="64">
        <f>AA397</f>
        <v>0</v>
      </c>
      <c r="AK24" s="4">
        <f>RANK(AJ24,AJ$11:AJ$40,0)+COUNTIF(AJ$11:$AJ24,AJ24)-1</f>
        <v>14</v>
      </c>
      <c r="AL24" s="4">
        <f t="shared" si="4"/>
        <v>1</v>
      </c>
      <c r="AM24" s="4">
        <f>IF(ISBLANK($C24),0,1)*INDEX('Allocation Points'!$B$3:$AG$32,AL24,COUNTIF(AL$11:AL$40,AL24)+2)</f>
        <v>0</v>
      </c>
      <c r="AN24" s="68"/>
      <c r="AO24" s="64">
        <f>AA395</f>
        <v>180</v>
      </c>
      <c r="AP24" s="4">
        <f>RANK(AO24,AO$11:AO$40,1)+COUNTIF(AO$11:$AO24,AO24)-1</f>
        <v>14</v>
      </c>
      <c r="AQ24" s="4">
        <f t="shared" si="5"/>
        <v>1</v>
      </c>
      <c r="AR24" s="4">
        <f>IF(ISBLANK($C24),0,1)*INDEX('Allocation Points'!$B$3:$AG$32,AQ24,COUNTIF(AQ$11:AQ$40,AQ24)+2)</f>
        <v>0</v>
      </c>
    </row>
    <row r="25" spans="2:44" x14ac:dyDescent="0.25">
      <c r="B25" s="67">
        <v>15</v>
      </c>
      <c r="C25" s="7"/>
      <c r="D25" s="9"/>
      <c r="E25" s="51">
        <v>20</v>
      </c>
      <c r="F25" s="73"/>
      <c r="G25" s="74">
        <v>10</v>
      </c>
      <c r="H25" s="75">
        <v>10</v>
      </c>
      <c r="I25" s="75">
        <v>10</v>
      </c>
      <c r="J25" s="75">
        <v>10</v>
      </c>
      <c r="K25" s="75">
        <v>10</v>
      </c>
      <c r="L25" s="75">
        <v>10</v>
      </c>
      <c r="M25" s="75">
        <v>10</v>
      </c>
      <c r="N25" s="75">
        <v>10</v>
      </c>
      <c r="O25" s="76">
        <v>10</v>
      </c>
      <c r="P25" s="77">
        <f t="shared" si="0"/>
        <v>90</v>
      </c>
      <c r="Q25" s="78">
        <v>10</v>
      </c>
      <c r="R25" s="75">
        <v>10</v>
      </c>
      <c r="S25" s="75">
        <v>10</v>
      </c>
      <c r="T25" s="75">
        <v>10</v>
      </c>
      <c r="U25" s="75">
        <v>10</v>
      </c>
      <c r="V25" s="75">
        <v>10</v>
      </c>
      <c r="W25" s="75">
        <v>10</v>
      </c>
      <c r="X25" s="75">
        <v>10</v>
      </c>
      <c r="Y25" s="76">
        <v>10</v>
      </c>
      <c r="Z25" s="62">
        <f t="shared" si="1"/>
        <v>90</v>
      </c>
      <c r="AA25" s="63">
        <f t="shared" si="2"/>
        <v>180</v>
      </c>
      <c r="AB25" s="201" t="s">
        <v>105</v>
      </c>
      <c r="AC25" s="202" t="s">
        <v>95</v>
      </c>
      <c r="AD25" s="68"/>
      <c r="AE25" s="64">
        <f>$AA$419</f>
        <v>0</v>
      </c>
      <c r="AF25" s="4">
        <f>RANK(AE25,AE$11:AE$40,0)+COUNTIF(AE$11:$AE25,AE25)-1</f>
        <v>15</v>
      </c>
      <c r="AG25" s="4">
        <f t="shared" si="3"/>
        <v>1</v>
      </c>
      <c r="AH25" s="4">
        <f>IF(ISBLANK($C25),0,1)*INDEX('Allocation Points'!$B$3:$AG$32,AG25,COUNTIF(AG$11:AG$40,AG25)+2)</f>
        <v>0</v>
      </c>
      <c r="AI25" s="68"/>
      <c r="AJ25" s="64">
        <f>AA420</f>
        <v>0</v>
      </c>
      <c r="AK25" s="4">
        <f>RANK(AJ25,AJ$11:AJ$40,0)+COUNTIF(AJ$11:$AJ25,AJ25)-1</f>
        <v>15</v>
      </c>
      <c r="AL25" s="4">
        <f t="shared" si="4"/>
        <v>1</v>
      </c>
      <c r="AM25" s="4">
        <f>IF(ISBLANK($C25),0,1)*INDEX('Allocation Points'!$B$3:$AG$32,AL25,COUNTIF(AL$11:AL$40,AL25)+2)</f>
        <v>0</v>
      </c>
      <c r="AN25" s="68"/>
      <c r="AO25" s="64">
        <f>AA418</f>
        <v>180</v>
      </c>
      <c r="AP25" s="4">
        <f>RANK(AO25,AO$11:AO$40,1)+COUNTIF(AO$11:$AO25,AO25)-1</f>
        <v>15</v>
      </c>
      <c r="AQ25" s="4">
        <f t="shared" si="5"/>
        <v>1</v>
      </c>
      <c r="AR25" s="4">
        <f>IF(ISBLANK($C25),0,1)*INDEX('Allocation Points'!$B$3:$AG$32,AQ25,COUNTIF(AQ$11:AQ$40,AQ25)+2)</f>
        <v>0</v>
      </c>
    </row>
    <row r="26" spans="2:44" x14ac:dyDescent="0.25">
      <c r="B26" s="67">
        <v>16</v>
      </c>
      <c r="C26" s="7"/>
      <c r="D26" s="9"/>
      <c r="E26" s="51">
        <v>20</v>
      </c>
      <c r="F26" s="73"/>
      <c r="G26" s="74">
        <v>10</v>
      </c>
      <c r="H26" s="75">
        <v>10</v>
      </c>
      <c r="I26" s="75">
        <v>10</v>
      </c>
      <c r="J26" s="75">
        <v>10</v>
      </c>
      <c r="K26" s="75">
        <v>10</v>
      </c>
      <c r="L26" s="75">
        <v>10</v>
      </c>
      <c r="M26" s="75">
        <v>10</v>
      </c>
      <c r="N26" s="75">
        <v>10</v>
      </c>
      <c r="O26" s="76">
        <v>10</v>
      </c>
      <c r="P26" s="77">
        <f t="shared" si="0"/>
        <v>90</v>
      </c>
      <c r="Q26" s="78">
        <v>10</v>
      </c>
      <c r="R26" s="75">
        <v>10</v>
      </c>
      <c r="S26" s="75">
        <v>10</v>
      </c>
      <c r="T26" s="75">
        <v>10</v>
      </c>
      <c r="U26" s="75">
        <v>10</v>
      </c>
      <c r="V26" s="75">
        <v>10</v>
      </c>
      <c r="W26" s="75">
        <v>10</v>
      </c>
      <c r="X26" s="75">
        <v>10</v>
      </c>
      <c r="Y26" s="76">
        <v>10</v>
      </c>
      <c r="Z26" s="62">
        <f t="shared" si="1"/>
        <v>90</v>
      </c>
      <c r="AA26" s="63">
        <f t="shared" si="2"/>
        <v>180</v>
      </c>
      <c r="AB26" s="201" t="s">
        <v>105</v>
      </c>
      <c r="AC26" s="202" t="s">
        <v>95</v>
      </c>
      <c r="AD26" s="68"/>
      <c r="AE26" s="64">
        <f>$AA$442</f>
        <v>0</v>
      </c>
      <c r="AF26" s="4">
        <f>RANK(AE26,AE$11:AE$40,0)+COUNTIF(AE$11:$AE26,AE26)-1</f>
        <v>16</v>
      </c>
      <c r="AG26" s="4">
        <f t="shared" si="3"/>
        <v>1</v>
      </c>
      <c r="AH26" s="4">
        <f>IF(ISBLANK($C26),0,1)*INDEX('Allocation Points'!$B$3:$AG$32,AG26,COUNTIF(AG$11:AG$40,AG26)+2)</f>
        <v>0</v>
      </c>
      <c r="AI26" s="68"/>
      <c r="AJ26" s="64">
        <f>AA443</f>
        <v>0</v>
      </c>
      <c r="AK26" s="4">
        <f>RANK(AJ26,AJ$11:AJ$40,0)+COUNTIF(AJ$11:$AJ26,AJ26)-1</f>
        <v>16</v>
      </c>
      <c r="AL26" s="4">
        <f t="shared" si="4"/>
        <v>1</v>
      </c>
      <c r="AM26" s="4">
        <f>IF(ISBLANK($C26),0,1)*INDEX('Allocation Points'!$B$3:$AG$32,AL26,COUNTIF(AL$11:AL$40,AL26)+2)</f>
        <v>0</v>
      </c>
      <c r="AN26" s="68"/>
      <c r="AO26" s="64">
        <f>AA441</f>
        <v>180</v>
      </c>
      <c r="AP26" s="4">
        <f>RANK(AO26,AO$11:AO$40,1)+COUNTIF(AO$11:$AO26,AO26)-1</f>
        <v>16</v>
      </c>
      <c r="AQ26" s="4">
        <f t="shared" si="5"/>
        <v>1</v>
      </c>
      <c r="AR26" s="4">
        <f>IF(ISBLANK($C26),0,1)*INDEX('Allocation Points'!$B$3:$AG$32,AQ26,COUNTIF(AQ$11:AQ$40,AQ26)+2)</f>
        <v>0</v>
      </c>
    </row>
    <row r="27" spans="2:44" x14ac:dyDescent="0.25">
      <c r="B27" s="69">
        <v>17</v>
      </c>
      <c r="C27" s="7"/>
      <c r="D27" s="10"/>
      <c r="E27" s="51">
        <v>20</v>
      </c>
      <c r="F27" s="73"/>
      <c r="G27" s="74">
        <v>10</v>
      </c>
      <c r="H27" s="75">
        <v>10</v>
      </c>
      <c r="I27" s="75">
        <v>10</v>
      </c>
      <c r="J27" s="75">
        <v>10</v>
      </c>
      <c r="K27" s="75">
        <v>10</v>
      </c>
      <c r="L27" s="75">
        <v>10</v>
      </c>
      <c r="M27" s="75">
        <v>10</v>
      </c>
      <c r="N27" s="75">
        <v>10</v>
      </c>
      <c r="O27" s="76">
        <v>10</v>
      </c>
      <c r="P27" s="77">
        <f t="shared" si="0"/>
        <v>90</v>
      </c>
      <c r="Q27" s="78">
        <v>10</v>
      </c>
      <c r="R27" s="75">
        <v>10</v>
      </c>
      <c r="S27" s="75">
        <v>10</v>
      </c>
      <c r="T27" s="75">
        <v>10</v>
      </c>
      <c r="U27" s="75">
        <v>10</v>
      </c>
      <c r="V27" s="75">
        <v>10</v>
      </c>
      <c r="W27" s="75">
        <v>10</v>
      </c>
      <c r="X27" s="75">
        <v>10</v>
      </c>
      <c r="Y27" s="76">
        <v>10</v>
      </c>
      <c r="Z27" s="70">
        <f t="shared" si="1"/>
        <v>90</v>
      </c>
      <c r="AA27" s="71">
        <f t="shared" si="2"/>
        <v>180</v>
      </c>
      <c r="AB27" s="201" t="s">
        <v>105</v>
      </c>
      <c r="AC27" s="202" t="s">
        <v>95</v>
      </c>
      <c r="AE27" s="64">
        <f>$AA$465</f>
        <v>0</v>
      </c>
      <c r="AF27" s="4">
        <f>RANK(AE27,AE$11:AE$40,0)+COUNTIF(AE$11:$AE27,AE27)-1</f>
        <v>17</v>
      </c>
      <c r="AG27" s="4">
        <f t="shared" si="3"/>
        <v>1</v>
      </c>
      <c r="AH27" s="4">
        <f>IF(ISBLANK($C27),0,1)*INDEX('Allocation Points'!$B$3:$AG$32,AG27,COUNTIF(AG$11:AG$40,AG27)+2)</f>
        <v>0</v>
      </c>
      <c r="AI27" s="68"/>
      <c r="AJ27" s="64">
        <f>AA466</f>
        <v>0</v>
      </c>
      <c r="AK27" s="4">
        <f>RANK(AJ27,AJ$11:AJ$40,0)+COUNTIF(AJ$11:$AJ27,AJ27)-1</f>
        <v>17</v>
      </c>
      <c r="AL27" s="4">
        <f t="shared" si="4"/>
        <v>1</v>
      </c>
      <c r="AM27" s="4">
        <f>IF(ISBLANK($C27),0,1)*INDEX('Allocation Points'!$B$3:$AG$32,AL27,COUNTIF(AL$11:AL$40,AL27)+2)</f>
        <v>0</v>
      </c>
      <c r="AN27" s="68"/>
      <c r="AO27" s="64">
        <f>AA464</f>
        <v>180</v>
      </c>
      <c r="AP27" s="4">
        <f>RANK(AO27,AO$11:AO$40,1)+COUNTIF(AO$11:$AO27,AO27)-1</f>
        <v>17</v>
      </c>
      <c r="AQ27" s="4">
        <f t="shared" si="5"/>
        <v>1</v>
      </c>
      <c r="AR27" s="4">
        <f>IF(ISBLANK($C27),0,1)*INDEX('Allocation Points'!$B$3:$AG$32,AQ27,COUNTIF(AQ$11:AQ$40,AQ27)+2)</f>
        <v>0</v>
      </c>
    </row>
    <row r="28" spans="2:44" x14ac:dyDescent="0.25">
      <c r="B28" s="72">
        <v>18</v>
      </c>
      <c r="C28" s="7"/>
      <c r="D28" s="9"/>
      <c r="E28" s="51">
        <v>20</v>
      </c>
      <c r="F28" s="73"/>
      <c r="G28" s="74">
        <v>10</v>
      </c>
      <c r="H28" s="75">
        <v>10</v>
      </c>
      <c r="I28" s="75">
        <v>10</v>
      </c>
      <c r="J28" s="75">
        <v>10</v>
      </c>
      <c r="K28" s="75">
        <v>10</v>
      </c>
      <c r="L28" s="75">
        <v>10</v>
      </c>
      <c r="M28" s="75">
        <v>10</v>
      </c>
      <c r="N28" s="75">
        <v>10</v>
      </c>
      <c r="O28" s="76">
        <v>10</v>
      </c>
      <c r="P28" s="77">
        <f t="shared" si="0"/>
        <v>90</v>
      </c>
      <c r="Q28" s="78">
        <v>10</v>
      </c>
      <c r="R28" s="75">
        <v>10</v>
      </c>
      <c r="S28" s="75">
        <v>10</v>
      </c>
      <c r="T28" s="75">
        <v>10</v>
      </c>
      <c r="U28" s="75">
        <v>10</v>
      </c>
      <c r="V28" s="75">
        <v>10</v>
      </c>
      <c r="W28" s="75">
        <v>10</v>
      </c>
      <c r="X28" s="75">
        <v>10</v>
      </c>
      <c r="Y28" s="76">
        <v>10</v>
      </c>
      <c r="Z28" s="40">
        <f t="shared" si="1"/>
        <v>90</v>
      </c>
      <c r="AA28" s="79">
        <f t="shared" si="2"/>
        <v>180</v>
      </c>
      <c r="AB28" s="201" t="s">
        <v>105</v>
      </c>
      <c r="AC28" s="202" t="s">
        <v>95</v>
      </c>
      <c r="AE28" s="64">
        <f>$AA$488</f>
        <v>0</v>
      </c>
      <c r="AF28" s="4">
        <f>RANK(AE28,AE$11:AE$40,0)+COUNTIF(AE$11:$AE28,AE28)-1</f>
        <v>18</v>
      </c>
      <c r="AG28" s="4">
        <f t="shared" si="3"/>
        <v>1</v>
      </c>
      <c r="AH28" s="4">
        <f>IF(ISBLANK($C28),0,1)*INDEX('Allocation Points'!$B$3:$AG$32,AG28,COUNTIF(AG$11:AG$40,AG28)+2)</f>
        <v>0</v>
      </c>
      <c r="AI28" s="68"/>
      <c r="AJ28" s="64">
        <f>AA489</f>
        <v>0</v>
      </c>
      <c r="AK28" s="4">
        <f>RANK(AJ28,AJ$11:AJ$40,0)+COUNTIF(AJ$11:$AJ28,AJ28)-1</f>
        <v>18</v>
      </c>
      <c r="AL28" s="4">
        <f t="shared" si="4"/>
        <v>1</v>
      </c>
      <c r="AM28" s="4">
        <f>IF(ISBLANK($C28),0,1)*INDEX('Allocation Points'!$B$3:$AG$32,AL28,COUNTIF(AL$11:AL$40,AL28)+2)</f>
        <v>0</v>
      </c>
      <c r="AN28" s="68"/>
      <c r="AO28" s="64">
        <f>AA487</f>
        <v>180</v>
      </c>
      <c r="AP28" s="4">
        <f>RANK(AO28,AO$11:AO$40,1)+COUNTIF(AO$11:$AO28,AO28)-1</f>
        <v>18</v>
      </c>
      <c r="AQ28" s="4">
        <f t="shared" si="5"/>
        <v>1</v>
      </c>
      <c r="AR28" s="4">
        <f>IF(ISBLANK($C28),0,1)*INDEX('Allocation Points'!$B$3:$AG$32,AQ28,COUNTIF(AQ$11:AQ$40,AQ28)+2)</f>
        <v>0</v>
      </c>
    </row>
    <row r="29" spans="2:44" x14ac:dyDescent="0.25">
      <c r="B29" s="72">
        <v>19</v>
      </c>
      <c r="C29" s="7"/>
      <c r="D29" s="10"/>
      <c r="E29" s="51">
        <v>20</v>
      </c>
      <c r="F29" s="73"/>
      <c r="G29" s="74">
        <v>10</v>
      </c>
      <c r="H29" s="75">
        <v>10</v>
      </c>
      <c r="I29" s="75">
        <v>10</v>
      </c>
      <c r="J29" s="75">
        <v>10</v>
      </c>
      <c r="K29" s="75">
        <v>10</v>
      </c>
      <c r="L29" s="75">
        <v>10</v>
      </c>
      <c r="M29" s="75">
        <v>10</v>
      </c>
      <c r="N29" s="75">
        <v>10</v>
      </c>
      <c r="O29" s="76">
        <v>10</v>
      </c>
      <c r="P29" s="77">
        <f t="shared" si="0"/>
        <v>90</v>
      </c>
      <c r="Q29" s="78">
        <v>10</v>
      </c>
      <c r="R29" s="75">
        <v>10</v>
      </c>
      <c r="S29" s="75">
        <v>10</v>
      </c>
      <c r="T29" s="75">
        <v>10</v>
      </c>
      <c r="U29" s="75">
        <v>10</v>
      </c>
      <c r="V29" s="75">
        <v>10</v>
      </c>
      <c r="W29" s="75">
        <v>10</v>
      </c>
      <c r="X29" s="75">
        <v>10</v>
      </c>
      <c r="Y29" s="76">
        <v>10</v>
      </c>
      <c r="Z29" s="40">
        <f t="shared" si="1"/>
        <v>90</v>
      </c>
      <c r="AA29" s="79">
        <f t="shared" si="2"/>
        <v>180</v>
      </c>
      <c r="AB29" s="191" t="s">
        <v>105</v>
      </c>
      <c r="AC29" s="192" t="s">
        <v>95</v>
      </c>
      <c r="AE29" s="64">
        <f>$AA$511</f>
        <v>0</v>
      </c>
      <c r="AF29" s="4">
        <f>RANK(AE29,AE$11:AE$40,0)+COUNTIF(AE$11:$AE29,AE29)-1</f>
        <v>19</v>
      </c>
      <c r="AG29" s="4">
        <f t="shared" si="3"/>
        <v>1</v>
      </c>
      <c r="AH29" s="4">
        <f>IF(ISBLANK($C29),0,1)*INDEX('Allocation Points'!$B$3:$AG$32,AG29,COUNTIF(AG$11:AG$40,AG29)+2)</f>
        <v>0</v>
      </c>
      <c r="AI29" s="68"/>
      <c r="AJ29" s="64">
        <f>AA512</f>
        <v>0</v>
      </c>
      <c r="AK29" s="4">
        <f>RANK(AJ29,AJ$11:AJ$40,0)+COUNTIF(AJ$11:$AJ29,AJ29)-1</f>
        <v>19</v>
      </c>
      <c r="AL29" s="4">
        <f t="shared" si="4"/>
        <v>1</v>
      </c>
      <c r="AM29" s="4">
        <f>IF(ISBLANK($C29),0,1)*INDEX('Allocation Points'!$B$3:$AG$32,AL29,COUNTIF(AL$11:AL$40,AL29)+2)</f>
        <v>0</v>
      </c>
      <c r="AN29" s="68"/>
      <c r="AO29" s="64">
        <f>AA510</f>
        <v>180</v>
      </c>
      <c r="AP29" s="4">
        <f>RANK(AO29,AO$11:AO$40,1)+COUNTIF(AO$11:$AO29,AO29)-1</f>
        <v>19</v>
      </c>
      <c r="AQ29" s="4">
        <f t="shared" si="5"/>
        <v>1</v>
      </c>
      <c r="AR29" s="4">
        <f>IF(ISBLANK($C29),0,1)*INDEX('Allocation Points'!$B$3:$AG$32,AQ29,COUNTIF(AQ$11:AQ$40,AQ29)+2)</f>
        <v>0</v>
      </c>
    </row>
    <row r="30" spans="2:44" x14ac:dyDescent="0.25">
      <c r="B30" s="72">
        <v>20</v>
      </c>
      <c r="C30" s="7"/>
      <c r="D30" s="10"/>
      <c r="E30" s="51">
        <v>20</v>
      </c>
      <c r="F30" s="73"/>
      <c r="G30" s="74">
        <v>10</v>
      </c>
      <c r="H30" s="75">
        <v>10</v>
      </c>
      <c r="I30" s="75">
        <v>10</v>
      </c>
      <c r="J30" s="75">
        <v>10</v>
      </c>
      <c r="K30" s="75">
        <v>10</v>
      </c>
      <c r="L30" s="75">
        <v>10</v>
      </c>
      <c r="M30" s="75">
        <v>10</v>
      </c>
      <c r="N30" s="75">
        <v>10</v>
      </c>
      <c r="O30" s="76">
        <v>10</v>
      </c>
      <c r="P30" s="77">
        <f t="shared" ref="P30:P40" si="6">SUM(G30:O30)</f>
        <v>90</v>
      </c>
      <c r="Q30" s="78">
        <v>10</v>
      </c>
      <c r="R30" s="75">
        <v>10</v>
      </c>
      <c r="S30" s="75">
        <v>10</v>
      </c>
      <c r="T30" s="75">
        <v>10</v>
      </c>
      <c r="U30" s="75">
        <v>10</v>
      </c>
      <c r="V30" s="75">
        <v>10</v>
      </c>
      <c r="W30" s="75">
        <v>10</v>
      </c>
      <c r="X30" s="75">
        <v>10</v>
      </c>
      <c r="Y30" s="76">
        <v>10</v>
      </c>
      <c r="Z30" s="40">
        <f t="shared" si="1"/>
        <v>90</v>
      </c>
      <c r="AA30" s="79">
        <f t="shared" si="2"/>
        <v>180</v>
      </c>
      <c r="AB30" s="191" t="s">
        <v>105</v>
      </c>
      <c r="AC30" s="192" t="s">
        <v>95</v>
      </c>
      <c r="AE30" s="64">
        <f>$AA$534</f>
        <v>0</v>
      </c>
      <c r="AF30" s="4">
        <f>RANK(AE30,AE$11:AE$40,0)+COUNTIF(AE$11:$AE30,AE30)-1</f>
        <v>20</v>
      </c>
      <c r="AG30" s="4">
        <f t="shared" si="3"/>
        <v>1</v>
      </c>
      <c r="AH30" s="4">
        <f>IF(ISBLANK($C30),0,1)*INDEX('Allocation Points'!$B$3:$AG$32,AG30,COUNTIF(AG$11:AG$40,AG30)+2)</f>
        <v>0</v>
      </c>
      <c r="AI30" s="68"/>
      <c r="AJ30" s="64">
        <f>AA535</f>
        <v>0</v>
      </c>
      <c r="AK30" s="4">
        <f>RANK(AJ30,AJ$11:AJ$40,0)+COUNTIF(AJ$11:$AJ30,AJ30)-1</f>
        <v>20</v>
      </c>
      <c r="AL30" s="4">
        <f t="shared" si="4"/>
        <v>1</v>
      </c>
      <c r="AM30" s="4">
        <f>IF(ISBLANK($C30),0,1)*INDEX('Allocation Points'!$B$3:$AG$32,AL30,COUNTIF(AL$11:AL$40,AL30)+2)</f>
        <v>0</v>
      </c>
      <c r="AN30" s="68"/>
      <c r="AO30" s="64">
        <f>AA533</f>
        <v>180</v>
      </c>
      <c r="AP30" s="4">
        <f>RANK(AO30,AO$11:AO$40,1)+COUNTIF(AO$11:$AO30,AO30)-1</f>
        <v>20</v>
      </c>
      <c r="AQ30" s="4">
        <f t="shared" si="5"/>
        <v>1</v>
      </c>
      <c r="AR30" s="4">
        <f>IF(ISBLANK($C30),0,1)*INDEX('Allocation Points'!$B$3:$AG$32,AQ30,COUNTIF(AQ$11:AQ$40,AQ30)+2)</f>
        <v>0</v>
      </c>
    </row>
    <row r="31" spans="2:44" x14ac:dyDescent="0.25">
      <c r="B31" s="72">
        <v>21</v>
      </c>
      <c r="C31" s="7"/>
      <c r="D31" s="10"/>
      <c r="E31" s="51">
        <v>20</v>
      </c>
      <c r="F31" s="73"/>
      <c r="G31" s="74">
        <v>10</v>
      </c>
      <c r="H31" s="75">
        <v>10</v>
      </c>
      <c r="I31" s="75">
        <v>10</v>
      </c>
      <c r="J31" s="75">
        <v>10</v>
      </c>
      <c r="K31" s="75">
        <v>10</v>
      </c>
      <c r="L31" s="75">
        <v>10</v>
      </c>
      <c r="M31" s="75">
        <v>10</v>
      </c>
      <c r="N31" s="75">
        <v>10</v>
      </c>
      <c r="O31" s="76">
        <v>10</v>
      </c>
      <c r="P31" s="77">
        <f t="shared" si="6"/>
        <v>90</v>
      </c>
      <c r="Q31" s="78">
        <v>10</v>
      </c>
      <c r="R31" s="75">
        <v>10</v>
      </c>
      <c r="S31" s="75">
        <v>10</v>
      </c>
      <c r="T31" s="75">
        <v>10</v>
      </c>
      <c r="U31" s="75">
        <v>10</v>
      </c>
      <c r="V31" s="75">
        <v>10</v>
      </c>
      <c r="W31" s="75">
        <v>10</v>
      </c>
      <c r="X31" s="75">
        <v>10</v>
      </c>
      <c r="Y31" s="76">
        <v>10</v>
      </c>
      <c r="Z31" s="40">
        <f t="shared" si="1"/>
        <v>90</v>
      </c>
      <c r="AA31" s="79">
        <f t="shared" si="2"/>
        <v>180</v>
      </c>
      <c r="AB31" s="191" t="s">
        <v>105</v>
      </c>
      <c r="AC31" s="192" t="s">
        <v>95</v>
      </c>
      <c r="AE31" s="64">
        <f>$AA$557</f>
        <v>0</v>
      </c>
      <c r="AF31" s="4">
        <f>RANK(AE31,AE$11:AE$40,0)+COUNTIF(AE$11:$AE31,AE31)-1</f>
        <v>21</v>
      </c>
      <c r="AG31" s="4">
        <f t="shared" si="3"/>
        <v>1</v>
      </c>
      <c r="AH31" s="4">
        <f>IF(ISBLANK($C31),0,1)*INDEX('Allocation Points'!$B$3:$AG$32,AG31,COUNTIF(AG$11:AG$40,AG31)+2)</f>
        <v>0</v>
      </c>
      <c r="AI31" s="68"/>
      <c r="AJ31" s="64">
        <f>AA558</f>
        <v>0</v>
      </c>
      <c r="AK31" s="4">
        <f>RANK(AJ31,AJ$11:AJ$40,0)+COUNTIF(AJ$11:$AJ31,AJ31)-1</f>
        <v>21</v>
      </c>
      <c r="AL31" s="4">
        <f t="shared" si="4"/>
        <v>1</v>
      </c>
      <c r="AM31" s="4">
        <f>IF(ISBLANK($C31),0,1)*INDEX('Allocation Points'!$B$3:$AG$32,AL31,COUNTIF(AL$11:AL$40,AL31)+2)</f>
        <v>0</v>
      </c>
      <c r="AN31" s="68"/>
      <c r="AO31" s="64">
        <f>AA556</f>
        <v>180</v>
      </c>
      <c r="AP31" s="4">
        <f>RANK(AO31,AO$11:AO$40,1)+COUNTIF(AO$11:$AO31,AO31)-1</f>
        <v>21</v>
      </c>
      <c r="AQ31" s="4">
        <f t="shared" si="5"/>
        <v>1</v>
      </c>
      <c r="AR31" s="4">
        <f>IF(ISBLANK($C31),0,1)*INDEX('Allocation Points'!$B$3:$AG$32,AQ31,COUNTIF(AQ$11:AQ$40,AQ31)+2)</f>
        <v>0</v>
      </c>
    </row>
    <row r="32" spans="2:44" x14ac:dyDescent="0.25">
      <c r="B32" s="72">
        <v>22</v>
      </c>
      <c r="C32" s="7"/>
      <c r="D32" s="10"/>
      <c r="E32" s="51">
        <v>20</v>
      </c>
      <c r="F32" s="73"/>
      <c r="G32" s="74">
        <v>10</v>
      </c>
      <c r="H32" s="75">
        <v>10</v>
      </c>
      <c r="I32" s="75">
        <v>10</v>
      </c>
      <c r="J32" s="75">
        <v>10</v>
      </c>
      <c r="K32" s="75">
        <v>10</v>
      </c>
      <c r="L32" s="75">
        <v>10</v>
      </c>
      <c r="M32" s="75">
        <v>10</v>
      </c>
      <c r="N32" s="75">
        <v>10</v>
      </c>
      <c r="O32" s="76">
        <v>10</v>
      </c>
      <c r="P32" s="77">
        <f t="shared" si="6"/>
        <v>90</v>
      </c>
      <c r="Q32" s="78">
        <v>10</v>
      </c>
      <c r="R32" s="75">
        <v>10</v>
      </c>
      <c r="S32" s="75">
        <v>10</v>
      </c>
      <c r="T32" s="75">
        <v>10</v>
      </c>
      <c r="U32" s="75">
        <v>10</v>
      </c>
      <c r="V32" s="75">
        <v>10</v>
      </c>
      <c r="W32" s="75">
        <v>10</v>
      </c>
      <c r="X32" s="75">
        <v>10</v>
      </c>
      <c r="Y32" s="76">
        <v>10</v>
      </c>
      <c r="Z32" s="40">
        <f t="shared" si="1"/>
        <v>90</v>
      </c>
      <c r="AA32" s="79">
        <f t="shared" si="2"/>
        <v>180</v>
      </c>
      <c r="AB32" s="191" t="s">
        <v>105</v>
      </c>
      <c r="AC32" s="192" t="s">
        <v>95</v>
      </c>
      <c r="AE32" s="64">
        <f>$AA$580</f>
        <v>0</v>
      </c>
      <c r="AF32" s="4">
        <f>RANK(AE32,AE$11:AE$40,0)+COUNTIF(AE$11:$AE32,AE32)-1</f>
        <v>22</v>
      </c>
      <c r="AG32" s="4">
        <f t="shared" si="3"/>
        <v>1</v>
      </c>
      <c r="AH32" s="4">
        <f>IF(ISBLANK($C32),0,1)*INDEX('Allocation Points'!$B$3:$AG$32,AG32,COUNTIF(AG$11:AG$40,AG32)+2)</f>
        <v>0</v>
      </c>
      <c r="AI32" s="68"/>
      <c r="AJ32" s="64">
        <f>AA581</f>
        <v>0</v>
      </c>
      <c r="AK32" s="4">
        <f>RANK(AJ32,AJ$11:AJ$40,0)+COUNTIF(AJ$11:$AJ32,AJ32)-1</f>
        <v>22</v>
      </c>
      <c r="AL32" s="4">
        <f t="shared" si="4"/>
        <v>1</v>
      </c>
      <c r="AM32" s="4">
        <f>IF(ISBLANK($C32),0,1)*INDEX('Allocation Points'!$B$3:$AG$32,AL32,COUNTIF(AL$11:AL$40,AL32)+2)</f>
        <v>0</v>
      </c>
      <c r="AN32" s="68"/>
      <c r="AO32" s="64">
        <f>AA579</f>
        <v>180</v>
      </c>
      <c r="AP32" s="4">
        <f>RANK(AO32,AO$11:AO$40,1)+COUNTIF(AO$11:$AO32,AO32)-1</f>
        <v>22</v>
      </c>
      <c r="AQ32" s="4">
        <f t="shared" si="5"/>
        <v>1</v>
      </c>
      <c r="AR32" s="4">
        <f>IF(ISBLANK($C32),0,1)*INDEX('Allocation Points'!$B$3:$AG$32,AQ32,COUNTIF(AQ$11:AQ$40,AQ32)+2)</f>
        <v>0</v>
      </c>
    </row>
    <row r="33" spans="2:44" x14ac:dyDescent="0.25">
      <c r="B33" s="72">
        <v>23</v>
      </c>
      <c r="C33" s="7"/>
      <c r="D33" s="10"/>
      <c r="E33" s="51">
        <v>20</v>
      </c>
      <c r="F33" s="73"/>
      <c r="G33" s="74">
        <v>10</v>
      </c>
      <c r="H33" s="75">
        <v>10</v>
      </c>
      <c r="I33" s="75">
        <v>10</v>
      </c>
      <c r="J33" s="75">
        <v>10</v>
      </c>
      <c r="K33" s="75">
        <v>10</v>
      </c>
      <c r="L33" s="75">
        <v>10</v>
      </c>
      <c r="M33" s="75">
        <v>10</v>
      </c>
      <c r="N33" s="75">
        <v>10</v>
      </c>
      <c r="O33" s="76">
        <v>10</v>
      </c>
      <c r="P33" s="77">
        <f t="shared" si="6"/>
        <v>90</v>
      </c>
      <c r="Q33" s="78">
        <v>10</v>
      </c>
      <c r="R33" s="75">
        <v>10</v>
      </c>
      <c r="S33" s="75">
        <v>10</v>
      </c>
      <c r="T33" s="75">
        <v>10</v>
      </c>
      <c r="U33" s="75">
        <v>10</v>
      </c>
      <c r="V33" s="75">
        <v>10</v>
      </c>
      <c r="W33" s="75">
        <v>10</v>
      </c>
      <c r="X33" s="75">
        <v>10</v>
      </c>
      <c r="Y33" s="76">
        <v>10</v>
      </c>
      <c r="Z33" s="40">
        <f t="shared" si="1"/>
        <v>90</v>
      </c>
      <c r="AA33" s="79">
        <f t="shared" si="2"/>
        <v>180</v>
      </c>
      <c r="AB33" s="191" t="s">
        <v>105</v>
      </c>
      <c r="AC33" s="192" t="s">
        <v>95</v>
      </c>
      <c r="AE33" s="64">
        <f>$AA$603</f>
        <v>0</v>
      </c>
      <c r="AF33" s="4">
        <f>RANK(AE33,AE$11:AE$40,0)+COUNTIF(AE$11:$AE33,AE33)-1</f>
        <v>23</v>
      </c>
      <c r="AG33" s="4">
        <f t="shared" si="3"/>
        <v>1</v>
      </c>
      <c r="AH33" s="4">
        <f>IF(ISBLANK($C33),0,1)*INDEX('Allocation Points'!$B$3:$AG$32,AG33,COUNTIF(AG$11:AG$40,AG33)+2)</f>
        <v>0</v>
      </c>
      <c r="AI33" s="68"/>
      <c r="AJ33" s="64">
        <f>AA604</f>
        <v>0</v>
      </c>
      <c r="AK33" s="4">
        <f>RANK(AJ33,AJ$11:AJ$40,0)+COUNTIF(AJ$11:$AJ33,AJ33)-1</f>
        <v>23</v>
      </c>
      <c r="AL33" s="4">
        <f t="shared" si="4"/>
        <v>1</v>
      </c>
      <c r="AM33" s="4">
        <f>IF(ISBLANK($C33),0,1)*INDEX('Allocation Points'!$B$3:$AG$32,AL33,COUNTIF(AL$11:AL$40,AL33)+2)</f>
        <v>0</v>
      </c>
      <c r="AN33" s="68"/>
      <c r="AO33" s="64">
        <f>AA602</f>
        <v>180</v>
      </c>
      <c r="AP33" s="4">
        <f>RANK(AO33,AO$11:AO$40,1)+COUNTIF(AO$11:$AO33,AO33)-1</f>
        <v>23</v>
      </c>
      <c r="AQ33" s="4">
        <f t="shared" si="5"/>
        <v>1</v>
      </c>
      <c r="AR33" s="4">
        <f>IF(ISBLANK($C33),0,1)*INDEX('Allocation Points'!$B$3:$AG$32,AQ33,COUNTIF(AQ$11:AQ$40,AQ33)+2)</f>
        <v>0</v>
      </c>
    </row>
    <row r="34" spans="2:44" x14ac:dyDescent="0.25">
      <c r="B34" s="72">
        <v>24</v>
      </c>
      <c r="C34" s="7"/>
      <c r="D34" s="10"/>
      <c r="E34" s="51">
        <v>20</v>
      </c>
      <c r="F34" s="73"/>
      <c r="G34" s="74">
        <v>10</v>
      </c>
      <c r="H34" s="75">
        <v>10</v>
      </c>
      <c r="I34" s="75">
        <v>10</v>
      </c>
      <c r="J34" s="75">
        <v>10</v>
      </c>
      <c r="K34" s="75">
        <v>10</v>
      </c>
      <c r="L34" s="75">
        <v>10</v>
      </c>
      <c r="M34" s="75">
        <v>10</v>
      </c>
      <c r="N34" s="75">
        <v>10</v>
      </c>
      <c r="O34" s="76">
        <v>10</v>
      </c>
      <c r="P34" s="77">
        <f t="shared" si="6"/>
        <v>90</v>
      </c>
      <c r="Q34" s="78">
        <v>10</v>
      </c>
      <c r="R34" s="75">
        <v>10</v>
      </c>
      <c r="S34" s="75">
        <v>10</v>
      </c>
      <c r="T34" s="75">
        <v>10</v>
      </c>
      <c r="U34" s="75">
        <v>10</v>
      </c>
      <c r="V34" s="75">
        <v>10</v>
      </c>
      <c r="W34" s="75">
        <v>10</v>
      </c>
      <c r="X34" s="75">
        <v>10</v>
      </c>
      <c r="Y34" s="76">
        <v>10</v>
      </c>
      <c r="Z34" s="40">
        <f t="shared" si="1"/>
        <v>90</v>
      </c>
      <c r="AA34" s="79">
        <f t="shared" si="2"/>
        <v>180</v>
      </c>
      <c r="AB34" s="191" t="s">
        <v>105</v>
      </c>
      <c r="AC34" s="192" t="s">
        <v>95</v>
      </c>
      <c r="AE34" s="64">
        <f>$AA$626</f>
        <v>0</v>
      </c>
      <c r="AF34" s="4">
        <f>RANK(AE34,AE$11:AE$40,0)+COUNTIF(AE$11:$AE34,AE34)-1</f>
        <v>24</v>
      </c>
      <c r="AG34" s="4">
        <f t="shared" si="3"/>
        <v>1</v>
      </c>
      <c r="AH34" s="4">
        <f>IF(ISBLANK($C34),0,1)*INDEX('Allocation Points'!$B$3:$AG$32,AG34,COUNTIF(AG$11:AG$40,AG34)+2)</f>
        <v>0</v>
      </c>
      <c r="AI34" s="68"/>
      <c r="AJ34" s="64">
        <f>AA627</f>
        <v>0</v>
      </c>
      <c r="AK34" s="4">
        <f>RANK(AJ34,AJ$11:AJ$40,0)+COUNTIF(AJ$11:$AJ34,AJ34)-1</f>
        <v>24</v>
      </c>
      <c r="AL34" s="4">
        <f t="shared" si="4"/>
        <v>1</v>
      </c>
      <c r="AM34" s="4">
        <f>IF(ISBLANK($C34),0,1)*INDEX('Allocation Points'!$B$3:$AG$32,AL34,COUNTIF(AL$11:AL$40,AL34)+2)</f>
        <v>0</v>
      </c>
      <c r="AN34" s="68"/>
      <c r="AO34" s="64">
        <f>AA625</f>
        <v>180</v>
      </c>
      <c r="AP34" s="4">
        <f>RANK(AO34,AO$11:AO$40,1)+COUNTIF(AO$11:$AO34,AO34)-1</f>
        <v>24</v>
      </c>
      <c r="AQ34" s="4">
        <f t="shared" si="5"/>
        <v>1</v>
      </c>
      <c r="AR34" s="4">
        <f>IF(ISBLANK($C34),0,1)*INDEX('Allocation Points'!$B$3:$AG$32,AQ34,COUNTIF(AQ$11:AQ$40,AQ34)+2)</f>
        <v>0</v>
      </c>
    </row>
    <row r="35" spans="2:44" x14ac:dyDescent="0.25">
      <c r="B35" s="72">
        <v>25</v>
      </c>
      <c r="C35" s="7"/>
      <c r="D35" s="10"/>
      <c r="E35" s="51">
        <v>20</v>
      </c>
      <c r="F35" s="73"/>
      <c r="G35" s="74">
        <v>10</v>
      </c>
      <c r="H35" s="75">
        <v>10</v>
      </c>
      <c r="I35" s="75">
        <v>10</v>
      </c>
      <c r="J35" s="75">
        <v>10</v>
      </c>
      <c r="K35" s="75">
        <v>10</v>
      </c>
      <c r="L35" s="75">
        <v>10</v>
      </c>
      <c r="M35" s="75">
        <v>10</v>
      </c>
      <c r="N35" s="75">
        <v>10</v>
      </c>
      <c r="O35" s="76">
        <v>10</v>
      </c>
      <c r="P35" s="77">
        <f t="shared" si="6"/>
        <v>90</v>
      </c>
      <c r="Q35" s="78">
        <v>10</v>
      </c>
      <c r="R35" s="75">
        <v>10</v>
      </c>
      <c r="S35" s="75">
        <v>10</v>
      </c>
      <c r="T35" s="75">
        <v>10</v>
      </c>
      <c r="U35" s="75">
        <v>10</v>
      </c>
      <c r="V35" s="75">
        <v>10</v>
      </c>
      <c r="W35" s="75">
        <v>10</v>
      </c>
      <c r="X35" s="75">
        <v>10</v>
      </c>
      <c r="Y35" s="76">
        <v>10</v>
      </c>
      <c r="Z35" s="40">
        <f t="shared" si="1"/>
        <v>90</v>
      </c>
      <c r="AA35" s="79">
        <f t="shared" si="2"/>
        <v>180</v>
      </c>
      <c r="AB35" s="191" t="s">
        <v>105</v>
      </c>
      <c r="AC35" s="192" t="s">
        <v>95</v>
      </c>
      <c r="AE35" s="64">
        <f>$AA$649</f>
        <v>0</v>
      </c>
      <c r="AF35" s="4">
        <f>RANK(AE35,AE$11:AE$40,0)+COUNTIF(AE$11:$AE35,AE35)-1</f>
        <v>25</v>
      </c>
      <c r="AG35" s="4">
        <f t="shared" si="3"/>
        <v>1</v>
      </c>
      <c r="AH35" s="4">
        <f>IF(ISBLANK($C35),0,1)*INDEX('Allocation Points'!$B$3:$AG$32,AG35,COUNTIF(AG$11:AG$40,AG35)+2)</f>
        <v>0</v>
      </c>
      <c r="AI35" s="68"/>
      <c r="AJ35" s="64">
        <f>AA650</f>
        <v>0</v>
      </c>
      <c r="AK35" s="4">
        <f>RANK(AJ35,AJ$11:AJ$40,0)+COUNTIF(AJ$11:$AJ35,AJ35)-1</f>
        <v>25</v>
      </c>
      <c r="AL35" s="4">
        <f t="shared" si="4"/>
        <v>1</v>
      </c>
      <c r="AM35" s="4">
        <f>IF(ISBLANK($C35),0,1)*INDEX('Allocation Points'!$B$3:$AG$32,AL35,COUNTIF(AL$11:AL$40,AL35)+2)</f>
        <v>0</v>
      </c>
      <c r="AN35" s="68"/>
      <c r="AO35" s="64">
        <f>AA648</f>
        <v>180</v>
      </c>
      <c r="AP35" s="4">
        <f>RANK(AO35,AO$11:AO$40,1)+COUNTIF(AO$11:$AO35,AO35)-1</f>
        <v>25</v>
      </c>
      <c r="AQ35" s="4">
        <f t="shared" si="5"/>
        <v>1</v>
      </c>
      <c r="AR35" s="4">
        <f>IF(ISBLANK($C35),0,1)*INDEX('Allocation Points'!$B$3:$AG$32,AQ35,COUNTIF(AQ$11:AQ$40,AQ35)+2)</f>
        <v>0</v>
      </c>
    </row>
    <row r="36" spans="2:44" x14ac:dyDescent="0.25">
      <c r="B36" s="72">
        <v>26</v>
      </c>
      <c r="C36" s="7"/>
      <c r="D36" s="10"/>
      <c r="E36" s="51">
        <v>20</v>
      </c>
      <c r="F36" s="73"/>
      <c r="G36" s="74">
        <v>10</v>
      </c>
      <c r="H36" s="75">
        <v>10</v>
      </c>
      <c r="I36" s="75">
        <v>10</v>
      </c>
      <c r="J36" s="75">
        <v>10</v>
      </c>
      <c r="K36" s="75">
        <v>10</v>
      </c>
      <c r="L36" s="75">
        <v>10</v>
      </c>
      <c r="M36" s="75">
        <v>10</v>
      </c>
      <c r="N36" s="75">
        <v>10</v>
      </c>
      <c r="O36" s="76">
        <v>10</v>
      </c>
      <c r="P36" s="77">
        <f t="shared" si="6"/>
        <v>90</v>
      </c>
      <c r="Q36" s="78">
        <v>10</v>
      </c>
      <c r="R36" s="75">
        <v>10</v>
      </c>
      <c r="S36" s="75">
        <v>10</v>
      </c>
      <c r="T36" s="75">
        <v>10</v>
      </c>
      <c r="U36" s="75">
        <v>10</v>
      </c>
      <c r="V36" s="75">
        <v>10</v>
      </c>
      <c r="W36" s="75">
        <v>10</v>
      </c>
      <c r="X36" s="75">
        <v>10</v>
      </c>
      <c r="Y36" s="76">
        <v>10</v>
      </c>
      <c r="Z36" s="40">
        <f t="shared" si="1"/>
        <v>90</v>
      </c>
      <c r="AA36" s="79">
        <f t="shared" si="2"/>
        <v>180</v>
      </c>
      <c r="AB36" s="191" t="s">
        <v>105</v>
      </c>
      <c r="AC36" s="192" t="s">
        <v>95</v>
      </c>
      <c r="AE36" s="64">
        <f>$AA$672</f>
        <v>0</v>
      </c>
      <c r="AF36" s="4">
        <f>RANK(AE36,AE$11:AE$40,0)+COUNTIF(AE$11:$AE36,AE36)-1</f>
        <v>26</v>
      </c>
      <c r="AG36" s="4">
        <f t="shared" si="3"/>
        <v>1</v>
      </c>
      <c r="AH36" s="4">
        <f>IF(ISBLANK($C36),0,1)*INDEX('Allocation Points'!$B$3:$AG$32,AG36,COUNTIF(AG$11:AG$40,AG36)+2)</f>
        <v>0</v>
      </c>
      <c r="AI36" s="68"/>
      <c r="AJ36" s="64">
        <f>AA673</f>
        <v>0</v>
      </c>
      <c r="AK36" s="4">
        <f>RANK(AJ36,AJ$11:AJ$40,0)+COUNTIF(AJ$11:$AJ36,AJ36)-1</f>
        <v>26</v>
      </c>
      <c r="AL36" s="4">
        <f t="shared" si="4"/>
        <v>1</v>
      </c>
      <c r="AM36" s="4">
        <f>IF(ISBLANK($C36),0,1)*INDEX('Allocation Points'!$B$3:$AG$32,AL36,COUNTIF(AL$11:AL$40,AL36)+2)</f>
        <v>0</v>
      </c>
      <c r="AN36" s="68"/>
      <c r="AO36" s="64">
        <f>AA671</f>
        <v>180</v>
      </c>
      <c r="AP36" s="4">
        <f>RANK(AO36,AO$11:AO$40,1)+COUNTIF(AO$11:$AO36,AO36)-1</f>
        <v>26</v>
      </c>
      <c r="AQ36" s="4">
        <f t="shared" si="5"/>
        <v>1</v>
      </c>
      <c r="AR36" s="4">
        <f>IF(ISBLANK($C36),0,1)*INDEX('Allocation Points'!$B$3:$AG$32,AQ36,COUNTIF(AQ$11:AQ$40,AQ36)+2)</f>
        <v>0</v>
      </c>
    </row>
    <row r="37" spans="2:44" x14ac:dyDescent="0.25">
      <c r="B37" s="72">
        <v>27</v>
      </c>
      <c r="C37" s="7"/>
      <c r="D37" s="10"/>
      <c r="E37" s="51">
        <v>20</v>
      </c>
      <c r="F37" s="73"/>
      <c r="G37" s="74">
        <v>10</v>
      </c>
      <c r="H37" s="75">
        <v>10</v>
      </c>
      <c r="I37" s="75">
        <v>10</v>
      </c>
      <c r="J37" s="75">
        <v>10</v>
      </c>
      <c r="K37" s="75">
        <v>10</v>
      </c>
      <c r="L37" s="75">
        <v>10</v>
      </c>
      <c r="M37" s="75">
        <v>10</v>
      </c>
      <c r="N37" s="75">
        <v>10</v>
      </c>
      <c r="O37" s="76">
        <v>10</v>
      </c>
      <c r="P37" s="77">
        <f t="shared" si="6"/>
        <v>90</v>
      </c>
      <c r="Q37" s="78">
        <v>10</v>
      </c>
      <c r="R37" s="75">
        <v>10</v>
      </c>
      <c r="S37" s="75">
        <v>10</v>
      </c>
      <c r="T37" s="75">
        <v>10</v>
      </c>
      <c r="U37" s="75">
        <v>10</v>
      </c>
      <c r="V37" s="75">
        <v>10</v>
      </c>
      <c r="W37" s="75">
        <v>10</v>
      </c>
      <c r="X37" s="75">
        <v>10</v>
      </c>
      <c r="Y37" s="76">
        <v>10</v>
      </c>
      <c r="Z37" s="40">
        <f t="shared" si="1"/>
        <v>90</v>
      </c>
      <c r="AA37" s="79">
        <f t="shared" si="2"/>
        <v>180</v>
      </c>
      <c r="AB37" s="191" t="s">
        <v>105</v>
      </c>
      <c r="AC37" s="192" t="s">
        <v>95</v>
      </c>
      <c r="AE37" s="64">
        <f>$AA$695</f>
        <v>0</v>
      </c>
      <c r="AF37" s="4">
        <f>RANK(AE37,AE$11:AE$40,0)+COUNTIF(AE$11:$AE37,AE37)-1</f>
        <v>27</v>
      </c>
      <c r="AG37" s="4">
        <f t="shared" si="3"/>
        <v>1</v>
      </c>
      <c r="AH37" s="4">
        <f>IF(ISBLANK($C37),0,1)*INDEX('Allocation Points'!$B$3:$AG$32,AG37,COUNTIF(AG$11:AG$40,AG37)+2)</f>
        <v>0</v>
      </c>
      <c r="AI37" s="68"/>
      <c r="AJ37" s="64">
        <f>AA696</f>
        <v>0</v>
      </c>
      <c r="AK37" s="4">
        <f>RANK(AJ37,AJ$11:AJ$40,0)+COUNTIF(AJ$11:$AJ37,AJ37)-1</f>
        <v>27</v>
      </c>
      <c r="AL37" s="4">
        <f t="shared" si="4"/>
        <v>1</v>
      </c>
      <c r="AM37" s="4">
        <f>IF(ISBLANK($C37),0,1)*INDEX('Allocation Points'!$B$3:$AG$32,AL37,COUNTIF(AL$11:AL$40,AL37)+2)</f>
        <v>0</v>
      </c>
      <c r="AN37" s="68"/>
      <c r="AO37" s="64">
        <f>AA694</f>
        <v>180</v>
      </c>
      <c r="AP37" s="4">
        <f>RANK(AO37,AO$11:AO$40,1)+COUNTIF(AO$11:$AO37,AO37)-1</f>
        <v>27</v>
      </c>
      <c r="AQ37" s="4">
        <f t="shared" si="5"/>
        <v>1</v>
      </c>
      <c r="AR37" s="4">
        <f>IF(ISBLANK($C37),0,1)*INDEX('Allocation Points'!$B$3:$AG$32,AQ37,COUNTIF(AQ$11:AQ$40,AQ37)+2)</f>
        <v>0</v>
      </c>
    </row>
    <row r="38" spans="2:44" x14ac:dyDescent="0.25">
      <c r="B38" s="72">
        <v>28</v>
      </c>
      <c r="C38" s="7"/>
      <c r="D38" s="10"/>
      <c r="E38" s="51">
        <v>20</v>
      </c>
      <c r="F38" s="73"/>
      <c r="G38" s="74">
        <v>10</v>
      </c>
      <c r="H38" s="75">
        <v>10</v>
      </c>
      <c r="I38" s="75">
        <v>10</v>
      </c>
      <c r="J38" s="75">
        <v>10</v>
      </c>
      <c r="K38" s="75">
        <v>10</v>
      </c>
      <c r="L38" s="75">
        <v>10</v>
      </c>
      <c r="M38" s="75">
        <v>10</v>
      </c>
      <c r="N38" s="75">
        <v>10</v>
      </c>
      <c r="O38" s="76">
        <v>10</v>
      </c>
      <c r="P38" s="77">
        <f t="shared" si="6"/>
        <v>90</v>
      </c>
      <c r="Q38" s="78">
        <v>10</v>
      </c>
      <c r="R38" s="75">
        <v>10</v>
      </c>
      <c r="S38" s="75">
        <v>10</v>
      </c>
      <c r="T38" s="75">
        <v>10</v>
      </c>
      <c r="U38" s="75">
        <v>10</v>
      </c>
      <c r="V38" s="75">
        <v>10</v>
      </c>
      <c r="W38" s="75">
        <v>10</v>
      </c>
      <c r="X38" s="75">
        <v>10</v>
      </c>
      <c r="Y38" s="76">
        <v>10</v>
      </c>
      <c r="Z38" s="40">
        <f t="shared" si="1"/>
        <v>90</v>
      </c>
      <c r="AA38" s="79">
        <f t="shared" si="2"/>
        <v>180</v>
      </c>
      <c r="AB38" s="191" t="s">
        <v>105</v>
      </c>
      <c r="AC38" s="192" t="s">
        <v>95</v>
      </c>
      <c r="AE38" s="64">
        <f>$AA$718</f>
        <v>0</v>
      </c>
      <c r="AF38" s="4">
        <f>RANK(AE38,AE$11:AE$40,0)+COUNTIF(AE$11:$AE38,AE38)-1</f>
        <v>28</v>
      </c>
      <c r="AG38" s="4">
        <f t="shared" si="3"/>
        <v>1</v>
      </c>
      <c r="AH38" s="4">
        <f>IF(ISBLANK($C38),0,1)*INDEX('Allocation Points'!$B$3:$AG$32,AG38,COUNTIF(AG$11:AG$40,AG38)+2)</f>
        <v>0</v>
      </c>
      <c r="AI38" s="68"/>
      <c r="AJ38" s="64">
        <f>AA719</f>
        <v>0</v>
      </c>
      <c r="AK38" s="4">
        <f>RANK(AJ38,AJ$11:AJ$40,0)+COUNTIF(AJ$11:$AJ38,AJ38)-1</f>
        <v>28</v>
      </c>
      <c r="AL38" s="4">
        <f t="shared" si="4"/>
        <v>1</v>
      </c>
      <c r="AM38" s="4">
        <f>IF(ISBLANK($C38),0,1)*INDEX('Allocation Points'!$B$3:$AG$32,AL38,COUNTIF(AL$11:AL$40,AL38)+2)</f>
        <v>0</v>
      </c>
      <c r="AN38" s="68"/>
      <c r="AO38" s="64">
        <f>AA717</f>
        <v>180</v>
      </c>
      <c r="AP38" s="4">
        <f>RANK(AO38,AO$11:AO$40,1)+COUNTIF(AO$11:$AO38,AO38)-1</f>
        <v>28</v>
      </c>
      <c r="AQ38" s="4">
        <f t="shared" si="5"/>
        <v>1</v>
      </c>
      <c r="AR38" s="4">
        <f>IF(ISBLANK($C38),0,1)*INDEX('Allocation Points'!$B$3:$AG$32,AQ38,COUNTIF(AQ$11:AQ$40,AQ38)+2)</f>
        <v>0</v>
      </c>
    </row>
    <row r="39" spans="2:44" x14ac:dyDescent="0.25">
      <c r="B39" s="72">
        <v>29</v>
      </c>
      <c r="C39" s="7"/>
      <c r="D39" s="10"/>
      <c r="E39" s="51">
        <v>20</v>
      </c>
      <c r="F39" s="73"/>
      <c r="G39" s="74">
        <v>10</v>
      </c>
      <c r="H39" s="75">
        <v>10</v>
      </c>
      <c r="I39" s="75">
        <v>10</v>
      </c>
      <c r="J39" s="75">
        <v>10</v>
      </c>
      <c r="K39" s="75">
        <v>10</v>
      </c>
      <c r="L39" s="75">
        <v>10</v>
      </c>
      <c r="M39" s="75">
        <v>10</v>
      </c>
      <c r="N39" s="75">
        <v>10</v>
      </c>
      <c r="O39" s="76">
        <v>10</v>
      </c>
      <c r="P39" s="77">
        <f t="shared" si="6"/>
        <v>90</v>
      </c>
      <c r="Q39" s="78">
        <v>10</v>
      </c>
      <c r="R39" s="75">
        <v>10</v>
      </c>
      <c r="S39" s="75">
        <v>10</v>
      </c>
      <c r="T39" s="75">
        <v>10</v>
      </c>
      <c r="U39" s="75">
        <v>10</v>
      </c>
      <c r="V39" s="75">
        <v>10</v>
      </c>
      <c r="W39" s="75">
        <v>10</v>
      </c>
      <c r="X39" s="75">
        <v>10</v>
      </c>
      <c r="Y39" s="76">
        <v>10</v>
      </c>
      <c r="Z39" s="40">
        <f t="shared" si="1"/>
        <v>90</v>
      </c>
      <c r="AA39" s="79">
        <f t="shared" si="2"/>
        <v>180</v>
      </c>
      <c r="AB39" s="191" t="s">
        <v>105</v>
      </c>
      <c r="AC39" s="192" t="s">
        <v>95</v>
      </c>
      <c r="AE39" s="64">
        <f>$AA$741</f>
        <v>0</v>
      </c>
      <c r="AF39" s="4">
        <f>RANK(AE39,AE$11:AE$40,0)+COUNTIF(AE$11:$AE39,AE39)-1</f>
        <v>29</v>
      </c>
      <c r="AG39" s="4">
        <f t="shared" si="3"/>
        <v>1</v>
      </c>
      <c r="AH39" s="4">
        <f>IF(ISBLANK($C39),0,1)*INDEX('Allocation Points'!$B$3:$AG$32,AG39,COUNTIF(AG$11:AG$40,AG39)+2)</f>
        <v>0</v>
      </c>
      <c r="AI39" s="68"/>
      <c r="AJ39" s="64">
        <f>AA742</f>
        <v>0</v>
      </c>
      <c r="AK39" s="4">
        <f>RANK(AJ39,AJ$11:AJ$40,0)+COUNTIF(AJ$11:$AJ39,AJ39)-1</f>
        <v>29</v>
      </c>
      <c r="AL39" s="4">
        <f t="shared" si="4"/>
        <v>1</v>
      </c>
      <c r="AM39" s="4">
        <f>IF(ISBLANK($C39),0,1)*INDEX('Allocation Points'!$B$3:$AG$32,AL39,COUNTIF(AL$11:AL$40,AL39)+2)</f>
        <v>0</v>
      </c>
      <c r="AN39" s="68"/>
      <c r="AO39" s="64">
        <f>AA740</f>
        <v>180</v>
      </c>
      <c r="AP39" s="4">
        <f>RANK(AO39,AO$11:AO$40,1)+COUNTIF(AO$11:$AO39,AO39)-1</f>
        <v>29</v>
      </c>
      <c r="AQ39" s="4">
        <f t="shared" si="5"/>
        <v>1</v>
      </c>
      <c r="AR39" s="4">
        <f>IF(ISBLANK($C39),0,1)*INDEX('Allocation Points'!$B$3:$AG$32,AQ39,COUNTIF(AQ$11:AQ$40,AQ39)+2)</f>
        <v>0</v>
      </c>
    </row>
    <row r="40" spans="2:44" ht="15.75" thickBot="1" x14ac:dyDescent="0.3">
      <c r="B40" s="80">
        <v>30</v>
      </c>
      <c r="C40" s="13"/>
      <c r="D40" s="14"/>
      <c r="E40" s="81">
        <v>20</v>
      </c>
      <c r="F40" s="82"/>
      <c r="G40" s="83">
        <v>10</v>
      </c>
      <c r="H40" s="84">
        <v>10</v>
      </c>
      <c r="I40" s="84">
        <v>10</v>
      </c>
      <c r="J40" s="84">
        <v>10</v>
      </c>
      <c r="K40" s="84">
        <v>10</v>
      </c>
      <c r="L40" s="84">
        <v>10</v>
      </c>
      <c r="M40" s="84">
        <v>10</v>
      </c>
      <c r="N40" s="84">
        <v>10</v>
      </c>
      <c r="O40" s="85">
        <v>10</v>
      </c>
      <c r="P40" s="86">
        <f t="shared" si="6"/>
        <v>90</v>
      </c>
      <c r="Q40" s="87">
        <v>10</v>
      </c>
      <c r="R40" s="84">
        <v>10</v>
      </c>
      <c r="S40" s="84">
        <v>10</v>
      </c>
      <c r="T40" s="84">
        <v>10</v>
      </c>
      <c r="U40" s="84">
        <v>10</v>
      </c>
      <c r="V40" s="84">
        <v>10</v>
      </c>
      <c r="W40" s="84">
        <v>10</v>
      </c>
      <c r="X40" s="84">
        <v>10</v>
      </c>
      <c r="Y40" s="85">
        <v>10</v>
      </c>
      <c r="Z40" s="88">
        <f t="shared" si="1"/>
        <v>90</v>
      </c>
      <c r="AA40" s="89">
        <f t="shared" si="2"/>
        <v>180</v>
      </c>
      <c r="AB40" s="193" t="s">
        <v>105</v>
      </c>
      <c r="AC40" s="187" t="s">
        <v>95</v>
      </c>
      <c r="AE40" s="64">
        <f>$AA$764</f>
        <v>0</v>
      </c>
      <c r="AF40" s="4">
        <f>RANK(AE40,AE$11:AE$40,0)+COUNTIF(AE$11:$AE40,AE40)-1</f>
        <v>30</v>
      </c>
      <c r="AG40" s="4">
        <f t="shared" si="3"/>
        <v>1</v>
      </c>
      <c r="AH40" s="4">
        <f>IF(ISBLANK($C40),0,1)*INDEX('Allocation Points'!$B$3:$AG$32,AG40,COUNTIF(AG$11:AG$40,AG40)+2)</f>
        <v>0</v>
      </c>
      <c r="AI40" s="68"/>
      <c r="AJ40" s="64">
        <f>AA765</f>
        <v>0</v>
      </c>
      <c r="AK40" s="4">
        <f>RANK(AJ40,AJ$11:AJ$40,0)+COUNTIF(AJ$11:$AJ40,AJ40)-1</f>
        <v>30</v>
      </c>
      <c r="AL40" s="4">
        <f t="shared" si="4"/>
        <v>1</v>
      </c>
      <c r="AM40" s="4">
        <f>IF(ISBLANK($C40),0,1)*INDEX('Allocation Points'!$B$3:$AG$32,AL40,COUNTIF(AL$11:AL$40,AL40)+2)</f>
        <v>0</v>
      </c>
      <c r="AN40" s="68"/>
      <c r="AO40" s="64">
        <f>AA763</f>
        <v>180</v>
      </c>
      <c r="AP40" s="4">
        <f>RANK(AO40,AO$11:AO$40,1)+COUNTIF(AO$11:$AO40,AO40)-1</f>
        <v>30</v>
      </c>
      <c r="AQ40" s="4">
        <f t="shared" si="5"/>
        <v>1</v>
      </c>
      <c r="AR40" s="4">
        <f>IF(ISBLANK($C40),0,1)*INDEX('Allocation Points'!$B$3:$AG$32,AQ40,COUNTIF(AQ$11:AQ$40,AQ40)+2)</f>
        <v>0</v>
      </c>
    </row>
    <row r="41" spans="2:44" x14ac:dyDescent="0.25">
      <c r="B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44" ht="15.75" thickBot="1" x14ac:dyDescent="0.3">
      <c r="B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44" x14ac:dyDescent="0.25">
      <c r="B43" s="15"/>
      <c r="E43" s="1"/>
      <c r="F43" s="1"/>
      <c r="G43" s="1"/>
      <c r="H43" s="252" t="s">
        <v>77</v>
      </c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4"/>
      <c r="V43" s="1"/>
      <c r="W43" s="1"/>
      <c r="X43" s="1"/>
      <c r="Y43" s="1"/>
    </row>
    <row r="44" spans="2:44" x14ac:dyDescent="0.25">
      <c r="B44" s="15"/>
      <c r="E44" s="1"/>
      <c r="F44" s="1"/>
      <c r="G44" s="1"/>
      <c r="H44" s="255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7"/>
      <c r="V44" s="1"/>
      <c r="W44" s="1"/>
      <c r="X44" s="1"/>
      <c r="Y44" s="1"/>
    </row>
    <row r="45" spans="2:44" ht="15.75" thickBot="1" x14ac:dyDescent="0.3">
      <c r="B45" s="15"/>
      <c r="E45" s="1"/>
      <c r="F45" s="1"/>
      <c r="G45" s="1"/>
      <c r="H45" s="258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60"/>
      <c r="V45" s="1"/>
      <c r="W45" s="1"/>
      <c r="X45" s="1"/>
      <c r="Y45" s="1"/>
    </row>
    <row r="46" spans="2:44" ht="15.75" thickBot="1" x14ac:dyDescent="0.3">
      <c r="B46" s="15"/>
      <c r="E46" s="1"/>
      <c r="F46" s="1"/>
      <c r="G46" s="1"/>
      <c r="H46" s="1"/>
      <c r="I46" s="1"/>
      <c r="J46" s="1"/>
      <c r="K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44" ht="27" thickBot="1" x14ac:dyDescent="0.45">
      <c r="B47" s="15"/>
      <c r="C47" s="261" t="s">
        <v>13</v>
      </c>
      <c r="D47" s="262"/>
      <c r="E47" s="263"/>
      <c r="F47" s="1"/>
      <c r="G47" s="1"/>
      <c r="H47" s="1"/>
      <c r="I47" s="1"/>
      <c r="J47" s="261" t="s">
        <v>20</v>
      </c>
      <c r="K47" s="262"/>
      <c r="L47" s="262"/>
      <c r="M47" s="262"/>
      <c r="N47" s="262"/>
      <c r="O47" s="262"/>
      <c r="P47" s="262"/>
      <c r="Q47" s="263"/>
      <c r="R47" s="1"/>
      <c r="S47" s="1"/>
      <c r="T47" s="1"/>
      <c r="U47" s="1"/>
      <c r="V47" s="261" t="s">
        <v>21</v>
      </c>
      <c r="W47" s="262"/>
      <c r="X47" s="262"/>
      <c r="Y47" s="262"/>
      <c r="Z47" s="262"/>
      <c r="AA47" s="262"/>
      <c r="AB47" s="263"/>
      <c r="AC47" s="196"/>
      <c r="AD47" s="196"/>
    </row>
    <row r="48" spans="2:44" ht="15.75" thickBot="1" x14ac:dyDescent="0.3">
      <c r="B48" s="15"/>
      <c r="E48" s="1"/>
      <c r="F48" s="1"/>
      <c r="G48" s="1"/>
      <c r="H48" s="1"/>
      <c r="I48" s="1"/>
      <c r="J48" s="1"/>
      <c r="K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30" ht="15.75" thickBot="1" x14ac:dyDescent="0.3">
      <c r="B49" s="15"/>
      <c r="C49" s="182" t="s">
        <v>49</v>
      </c>
      <c r="D49" s="181" t="s">
        <v>50</v>
      </c>
      <c r="E49" s="184" t="s">
        <v>13</v>
      </c>
      <c r="F49" s="1"/>
      <c r="I49" s="1"/>
      <c r="J49" s="229" t="s">
        <v>49</v>
      </c>
      <c r="K49" s="230"/>
      <c r="L49" s="230"/>
      <c r="M49" s="230"/>
      <c r="N49" s="237" t="s">
        <v>50</v>
      </c>
      <c r="O49" s="237"/>
      <c r="P49" s="237"/>
      <c r="Q49" s="184" t="s">
        <v>20</v>
      </c>
      <c r="T49" s="1"/>
      <c r="U49" s="1"/>
      <c r="V49" s="229" t="s">
        <v>49</v>
      </c>
      <c r="W49" s="230"/>
      <c r="X49" s="230"/>
      <c r="Y49" s="230"/>
      <c r="Z49" s="230" t="s">
        <v>50</v>
      </c>
      <c r="AA49" s="230"/>
      <c r="AB49" s="184" t="s">
        <v>21</v>
      </c>
      <c r="AC49" s="197"/>
      <c r="AD49" s="197"/>
    </row>
    <row r="50" spans="2:30" x14ac:dyDescent="0.25">
      <c r="B50" s="92">
        <v>1</v>
      </c>
      <c r="C50" s="93">
        <f t="shared" ref="C50:C79" si="7">INDEX($C$11:$AP$40,MATCH(B50,$AF$11:$AF$40,0),1)</f>
        <v>0</v>
      </c>
      <c r="D50" s="93">
        <f t="shared" ref="D50:D79" si="8">INDEX($C$11:$AP$40,MATCH(B50,$AF$11:$AF$40,0),2)</f>
        <v>0</v>
      </c>
      <c r="E50" s="177">
        <f t="shared" ref="E50:E79" si="9">INDEX($C$11:$AP$40,MATCH(B50,$AF$11:$AF$40,0),29)</f>
        <v>0</v>
      </c>
      <c r="I50" s="92">
        <v>1</v>
      </c>
      <c r="J50" s="231">
        <f t="shared" ref="J50:J79" si="10">INDEX($C$11:$AP$40,MATCH(I50,$AK$11:$AK$40,0),1)</f>
        <v>0</v>
      </c>
      <c r="K50" s="232"/>
      <c r="L50" s="232"/>
      <c r="M50" s="233"/>
      <c r="N50" s="231">
        <f t="shared" ref="N50:N79" si="11">INDEX($C$11:$AP$40,MATCH(I50,$AK$11:$AK$40,0),2)</f>
        <v>0</v>
      </c>
      <c r="O50" s="232"/>
      <c r="P50" s="233"/>
      <c r="Q50" s="177">
        <f t="shared" ref="Q50:Q79" si="12">INDEX($C$11:$AP$40,MATCH(I50,$AK$11:$AK$40,0),34)</f>
        <v>0</v>
      </c>
      <c r="T50" s="1"/>
      <c r="U50" s="92">
        <v>1</v>
      </c>
      <c r="V50" s="231">
        <f t="shared" ref="V50:V79" si="13">INDEX($C$11:$AP$40,MATCH(U50,$AP$11:$AP$40,0),1)</f>
        <v>0</v>
      </c>
      <c r="W50" s="232"/>
      <c r="X50" s="232"/>
      <c r="Y50" s="233"/>
      <c r="Z50" s="231">
        <f t="shared" ref="Z50:Z79" si="14">INDEX($C$11:$AP$40,MATCH(U50,$AP$11:$AP$40,0),2)</f>
        <v>0</v>
      </c>
      <c r="AA50" s="233"/>
      <c r="AB50" s="177">
        <f t="shared" ref="AB50:AB79" si="15">INDEX($C$11:$AP$40,MATCH(U50,$AP$11:$AP$40,0),39)</f>
        <v>180</v>
      </c>
      <c r="AC50" s="198"/>
      <c r="AD50" s="198"/>
    </row>
    <row r="51" spans="2:30" x14ac:dyDescent="0.25">
      <c r="B51" s="92">
        <v>2</v>
      </c>
      <c r="C51" s="93">
        <f t="shared" si="7"/>
        <v>0</v>
      </c>
      <c r="D51" s="4">
        <f t="shared" si="8"/>
        <v>0</v>
      </c>
      <c r="E51" s="178">
        <f t="shared" si="9"/>
        <v>0</v>
      </c>
      <c r="I51" s="92">
        <v>2</v>
      </c>
      <c r="J51" s="234">
        <f t="shared" si="10"/>
        <v>0</v>
      </c>
      <c r="K51" s="235"/>
      <c r="L51" s="235"/>
      <c r="M51" s="236"/>
      <c r="N51" s="234">
        <f t="shared" si="11"/>
        <v>0</v>
      </c>
      <c r="O51" s="235"/>
      <c r="P51" s="236"/>
      <c r="Q51" s="177">
        <f t="shared" si="12"/>
        <v>0</v>
      </c>
      <c r="T51" s="1"/>
      <c r="U51" s="92">
        <v>2</v>
      </c>
      <c r="V51" s="234">
        <f t="shared" si="13"/>
        <v>0</v>
      </c>
      <c r="W51" s="235"/>
      <c r="X51" s="235"/>
      <c r="Y51" s="236"/>
      <c r="Z51" s="234">
        <f t="shared" si="14"/>
        <v>0</v>
      </c>
      <c r="AA51" s="236"/>
      <c r="AB51" s="178">
        <f t="shared" si="15"/>
        <v>180</v>
      </c>
      <c r="AC51" s="198"/>
      <c r="AD51" s="198"/>
    </row>
    <row r="52" spans="2:30" x14ac:dyDescent="0.25">
      <c r="B52" s="92">
        <v>3</v>
      </c>
      <c r="C52" s="4">
        <f t="shared" si="7"/>
        <v>0</v>
      </c>
      <c r="D52" s="4">
        <f t="shared" si="8"/>
        <v>0</v>
      </c>
      <c r="E52" s="178">
        <f t="shared" si="9"/>
        <v>0</v>
      </c>
      <c r="I52" s="92">
        <v>3</v>
      </c>
      <c r="J52" s="234">
        <f t="shared" si="10"/>
        <v>0</v>
      </c>
      <c r="K52" s="235"/>
      <c r="L52" s="235"/>
      <c r="M52" s="236"/>
      <c r="N52" s="234">
        <f t="shared" si="11"/>
        <v>0</v>
      </c>
      <c r="O52" s="235"/>
      <c r="P52" s="236"/>
      <c r="Q52" s="177">
        <f t="shared" si="12"/>
        <v>0</v>
      </c>
      <c r="T52" s="1"/>
      <c r="U52" s="92">
        <v>3</v>
      </c>
      <c r="V52" s="234">
        <f t="shared" si="13"/>
        <v>0</v>
      </c>
      <c r="W52" s="235"/>
      <c r="X52" s="235"/>
      <c r="Y52" s="236"/>
      <c r="Z52" s="234">
        <f t="shared" si="14"/>
        <v>0</v>
      </c>
      <c r="AA52" s="236"/>
      <c r="AB52" s="178">
        <f t="shared" si="15"/>
        <v>180</v>
      </c>
      <c r="AC52" s="198"/>
      <c r="AD52" s="198"/>
    </row>
    <row r="53" spans="2:30" x14ac:dyDescent="0.25">
      <c r="B53" s="92">
        <v>4</v>
      </c>
      <c r="C53" s="4">
        <f t="shared" si="7"/>
        <v>0</v>
      </c>
      <c r="D53" s="4">
        <f t="shared" si="8"/>
        <v>0</v>
      </c>
      <c r="E53" s="178">
        <f t="shared" si="9"/>
        <v>0</v>
      </c>
      <c r="I53" s="92">
        <v>4</v>
      </c>
      <c r="J53" s="234">
        <f t="shared" si="10"/>
        <v>0</v>
      </c>
      <c r="K53" s="235"/>
      <c r="L53" s="235"/>
      <c r="M53" s="236"/>
      <c r="N53" s="234">
        <f t="shared" si="11"/>
        <v>0</v>
      </c>
      <c r="O53" s="235"/>
      <c r="P53" s="236"/>
      <c r="Q53" s="177">
        <f t="shared" si="12"/>
        <v>0</v>
      </c>
      <c r="T53" s="1"/>
      <c r="U53" s="92">
        <v>4</v>
      </c>
      <c r="V53" s="234">
        <f t="shared" si="13"/>
        <v>0</v>
      </c>
      <c r="W53" s="235"/>
      <c r="X53" s="235"/>
      <c r="Y53" s="236"/>
      <c r="Z53" s="234">
        <f t="shared" si="14"/>
        <v>0</v>
      </c>
      <c r="AA53" s="236"/>
      <c r="AB53" s="178">
        <f t="shared" si="15"/>
        <v>180</v>
      </c>
      <c r="AC53" s="198"/>
      <c r="AD53" s="198"/>
    </row>
    <row r="54" spans="2:30" x14ac:dyDescent="0.25">
      <c r="B54" s="92">
        <v>5</v>
      </c>
      <c r="C54" s="4">
        <f t="shared" si="7"/>
        <v>0</v>
      </c>
      <c r="D54" s="4">
        <f t="shared" si="8"/>
        <v>0</v>
      </c>
      <c r="E54" s="178">
        <f t="shared" si="9"/>
        <v>0</v>
      </c>
      <c r="I54" s="92">
        <v>5</v>
      </c>
      <c r="J54" s="234">
        <f t="shared" si="10"/>
        <v>0</v>
      </c>
      <c r="K54" s="235"/>
      <c r="L54" s="235"/>
      <c r="M54" s="236"/>
      <c r="N54" s="234">
        <f t="shared" si="11"/>
        <v>0</v>
      </c>
      <c r="O54" s="235"/>
      <c r="P54" s="236"/>
      <c r="Q54" s="177">
        <f t="shared" si="12"/>
        <v>0</v>
      </c>
      <c r="T54" s="1"/>
      <c r="U54" s="92">
        <v>5</v>
      </c>
      <c r="V54" s="234">
        <f t="shared" si="13"/>
        <v>0</v>
      </c>
      <c r="W54" s="235"/>
      <c r="X54" s="235"/>
      <c r="Y54" s="236"/>
      <c r="Z54" s="234">
        <f t="shared" si="14"/>
        <v>0</v>
      </c>
      <c r="AA54" s="236"/>
      <c r="AB54" s="178">
        <f t="shared" si="15"/>
        <v>180</v>
      </c>
      <c r="AC54" s="198"/>
      <c r="AD54" s="198"/>
    </row>
    <row r="55" spans="2:30" x14ac:dyDescent="0.25">
      <c r="B55" s="92">
        <v>6</v>
      </c>
      <c r="C55" s="4">
        <f t="shared" si="7"/>
        <v>0</v>
      </c>
      <c r="D55" s="4">
        <f t="shared" si="8"/>
        <v>0</v>
      </c>
      <c r="E55" s="178">
        <f t="shared" si="9"/>
        <v>0</v>
      </c>
      <c r="I55" s="92">
        <v>6</v>
      </c>
      <c r="J55" s="234">
        <f t="shared" si="10"/>
        <v>0</v>
      </c>
      <c r="K55" s="235"/>
      <c r="L55" s="235"/>
      <c r="M55" s="236"/>
      <c r="N55" s="234">
        <f t="shared" si="11"/>
        <v>0</v>
      </c>
      <c r="O55" s="235"/>
      <c r="P55" s="236"/>
      <c r="Q55" s="177">
        <f t="shared" si="12"/>
        <v>0</v>
      </c>
      <c r="T55" s="1"/>
      <c r="U55" s="92">
        <v>6</v>
      </c>
      <c r="V55" s="234">
        <f t="shared" si="13"/>
        <v>0</v>
      </c>
      <c r="W55" s="235"/>
      <c r="X55" s="235"/>
      <c r="Y55" s="236"/>
      <c r="Z55" s="234">
        <f t="shared" si="14"/>
        <v>0</v>
      </c>
      <c r="AA55" s="236"/>
      <c r="AB55" s="178">
        <f t="shared" si="15"/>
        <v>180</v>
      </c>
      <c r="AC55" s="198"/>
      <c r="AD55" s="198"/>
    </row>
    <row r="56" spans="2:30" x14ac:dyDescent="0.25">
      <c r="B56" s="92">
        <v>7</v>
      </c>
      <c r="C56" s="4">
        <f t="shared" si="7"/>
        <v>0</v>
      </c>
      <c r="D56" s="4">
        <f t="shared" si="8"/>
        <v>0</v>
      </c>
      <c r="E56" s="178">
        <f t="shared" si="9"/>
        <v>0</v>
      </c>
      <c r="I56" s="92">
        <v>7</v>
      </c>
      <c r="J56" s="234">
        <f t="shared" si="10"/>
        <v>0</v>
      </c>
      <c r="K56" s="235"/>
      <c r="L56" s="235"/>
      <c r="M56" s="236"/>
      <c r="N56" s="234">
        <f t="shared" si="11"/>
        <v>0</v>
      </c>
      <c r="O56" s="235"/>
      <c r="P56" s="236"/>
      <c r="Q56" s="177">
        <f t="shared" si="12"/>
        <v>0</v>
      </c>
      <c r="T56" s="1"/>
      <c r="U56" s="92">
        <v>7</v>
      </c>
      <c r="V56" s="234">
        <f t="shared" si="13"/>
        <v>0</v>
      </c>
      <c r="W56" s="235"/>
      <c r="X56" s="235"/>
      <c r="Y56" s="236"/>
      <c r="Z56" s="234">
        <f t="shared" si="14"/>
        <v>0</v>
      </c>
      <c r="AA56" s="236"/>
      <c r="AB56" s="178">
        <f t="shared" si="15"/>
        <v>180</v>
      </c>
      <c r="AC56" s="198"/>
      <c r="AD56" s="198"/>
    </row>
    <row r="57" spans="2:30" x14ac:dyDescent="0.25">
      <c r="B57" s="92">
        <v>8</v>
      </c>
      <c r="C57" s="4">
        <f t="shared" si="7"/>
        <v>0</v>
      </c>
      <c r="D57" s="4">
        <f t="shared" si="8"/>
        <v>0</v>
      </c>
      <c r="E57" s="178">
        <f t="shared" si="9"/>
        <v>0</v>
      </c>
      <c r="I57" s="92">
        <v>8</v>
      </c>
      <c r="J57" s="234">
        <f t="shared" si="10"/>
        <v>0</v>
      </c>
      <c r="K57" s="235"/>
      <c r="L57" s="235"/>
      <c r="M57" s="236"/>
      <c r="N57" s="234">
        <f t="shared" si="11"/>
        <v>0</v>
      </c>
      <c r="O57" s="235"/>
      <c r="P57" s="236"/>
      <c r="Q57" s="177">
        <f t="shared" si="12"/>
        <v>0</v>
      </c>
      <c r="T57" s="1"/>
      <c r="U57" s="92">
        <v>8</v>
      </c>
      <c r="V57" s="234">
        <f t="shared" si="13"/>
        <v>0</v>
      </c>
      <c r="W57" s="235"/>
      <c r="X57" s="235"/>
      <c r="Y57" s="236"/>
      <c r="Z57" s="234">
        <f t="shared" si="14"/>
        <v>0</v>
      </c>
      <c r="AA57" s="236"/>
      <c r="AB57" s="178">
        <f t="shared" si="15"/>
        <v>180</v>
      </c>
      <c r="AC57" s="198"/>
      <c r="AD57" s="198"/>
    </row>
    <row r="58" spans="2:30" x14ac:dyDescent="0.25">
      <c r="B58" s="92">
        <v>9</v>
      </c>
      <c r="C58" s="4">
        <f t="shared" si="7"/>
        <v>0</v>
      </c>
      <c r="D58" s="4">
        <f t="shared" si="8"/>
        <v>0</v>
      </c>
      <c r="E58" s="178">
        <f t="shared" si="9"/>
        <v>0</v>
      </c>
      <c r="I58" s="92">
        <v>9</v>
      </c>
      <c r="J58" s="234">
        <f t="shared" si="10"/>
        <v>0</v>
      </c>
      <c r="K58" s="235"/>
      <c r="L58" s="235"/>
      <c r="M58" s="236"/>
      <c r="N58" s="234">
        <f t="shared" si="11"/>
        <v>0</v>
      </c>
      <c r="O58" s="235"/>
      <c r="P58" s="236"/>
      <c r="Q58" s="177">
        <f t="shared" si="12"/>
        <v>0</v>
      </c>
      <c r="T58" s="1"/>
      <c r="U58" s="92">
        <v>9</v>
      </c>
      <c r="V58" s="234">
        <f t="shared" si="13"/>
        <v>0</v>
      </c>
      <c r="W58" s="235"/>
      <c r="X58" s="235"/>
      <c r="Y58" s="236"/>
      <c r="Z58" s="234">
        <f t="shared" si="14"/>
        <v>0</v>
      </c>
      <c r="AA58" s="236"/>
      <c r="AB58" s="178">
        <f t="shared" si="15"/>
        <v>180</v>
      </c>
      <c r="AC58" s="198"/>
      <c r="AD58" s="198"/>
    </row>
    <row r="59" spans="2:30" x14ac:dyDescent="0.25">
      <c r="B59" s="92">
        <v>10</v>
      </c>
      <c r="C59" s="4">
        <f t="shared" si="7"/>
        <v>0</v>
      </c>
      <c r="D59" s="4">
        <f t="shared" si="8"/>
        <v>0</v>
      </c>
      <c r="E59" s="178">
        <f t="shared" si="9"/>
        <v>0</v>
      </c>
      <c r="I59" s="92">
        <v>10</v>
      </c>
      <c r="J59" s="234">
        <f t="shared" si="10"/>
        <v>0</v>
      </c>
      <c r="K59" s="235"/>
      <c r="L59" s="235"/>
      <c r="M59" s="236"/>
      <c r="N59" s="234">
        <f t="shared" si="11"/>
        <v>0</v>
      </c>
      <c r="O59" s="235"/>
      <c r="P59" s="236"/>
      <c r="Q59" s="177">
        <f t="shared" si="12"/>
        <v>0</v>
      </c>
      <c r="T59" s="1"/>
      <c r="U59" s="92">
        <v>10</v>
      </c>
      <c r="V59" s="234">
        <f t="shared" si="13"/>
        <v>0</v>
      </c>
      <c r="W59" s="235"/>
      <c r="X59" s="235"/>
      <c r="Y59" s="236"/>
      <c r="Z59" s="234">
        <f t="shared" si="14"/>
        <v>0</v>
      </c>
      <c r="AA59" s="236"/>
      <c r="AB59" s="178">
        <f t="shared" si="15"/>
        <v>180</v>
      </c>
      <c r="AC59" s="198"/>
      <c r="AD59" s="198"/>
    </row>
    <row r="60" spans="2:30" x14ac:dyDescent="0.25">
      <c r="B60" s="92">
        <v>11</v>
      </c>
      <c r="C60" s="4">
        <f t="shared" si="7"/>
        <v>0</v>
      </c>
      <c r="D60" s="4">
        <f t="shared" si="8"/>
        <v>0</v>
      </c>
      <c r="E60" s="178">
        <f t="shared" si="9"/>
        <v>0</v>
      </c>
      <c r="I60" s="92">
        <v>11</v>
      </c>
      <c r="J60" s="234">
        <f t="shared" si="10"/>
        <v>0</v>
      </c>
      <c r="K60" s="235"/>
      <c r="L60" s="235"/>
      <c r="M60" s="236"/>
      <c r="N60" s="234">
        <f t="shared" si="11"/>
        <v>0</v>
      </c>
      <c r="O60" s="235"/>
      <c r="P60" s="236"/>
      <c r="Q60" s="177">
        <f t="shared" si="12"/>
        <v>0</v>
      </c>
      <c r="T60" s="1"/>
      <c r="U60" s="92">
        <v>11</v>
      </c>
      <c r="V60" s="234">
        <f t="shared" si="13"/>
        <v>0</v>
      </c>
      <c r="W60" s="235"/>
      <c r="X60" s="235"/>
      <c r="Y60" s="236"/>
      <c r="Z60" s="234">
        <f t="shared" si="14"/>
        <v>0</v>
      </c>
      <c r="AA60" s="236"/>
      <c r="AB60" s="178">
        <f t="shared" si="15"/>
        <v>180</v>
      </c>
      <c r="AC60" s="198"/>
      <c r="AD60" s="198"/>
    </row>
    <row r="61" spans="2:30" x14ac:dyDescent="0.25">
      <c r="B61" s="92">
        <v>12</v>
      </c>
      <c r="C61" s="4">
        <f t="shared" si="7"/>
        <v>0</v>
      </c>
      <c r="D61" s="4">
        <f t="shared" si="8"/>
        <v>0</v>
      </c>
      <c r="E61" s="178">
        <f t="shared" si="9"/>
        <v>0</v>
      </c>
      <c r="I61" s="92">
        <v>12</v>
      </c>
      <c r="J61" s="234">
        <f t="shared" si="10"/>
        <v>0</v>
      </c>
      <c r="K61" s="235"/>
      <c r="L61" s="235"/>
      <c r="M61" s="236"/>
      <c r="N61" s="234">
        <f t="shared" si="11"/>
        <v>0</v>
      </c>
      <c r="O61" s="235"/>
      <c r="P61" s="236"/>
      <c r="Q61" s="177">
        <f t="shared" si="12"/>
        <v>0</v>
      </c>
      <c r="T61" s="1"/>
      <c r="U61" s="92">
        <v>12</v>
      </c>
      <c r="V61" s="234">
        <f t="shared" si="13"/>
        <v>0</v>
      </c>
      <c r="W61" s="235"/>
      <c r="X61" s="235"/>
      <c r="Y61" s="236"/>
      <c r="Z61" s="234">
        <f t="shared" si="14"/>
        <v>0</v>
      </c>
      <c r="AA61" s="236"/>
      <c r="AB61" s="178">
        <f t="shared" si="15"/>
        <v>180</v>
      </c>
      <c r="AC61" s="198"/>
      <c r="AD61" s="198"/>
    </row>
    <row r="62" spans="2:30" x14ac:dyDescent="0.25">
      <c r="B62" s="92">
        <v>13</v>
      </c>
      <c r="C62" s="4">
        <f t="shared" si="7"/>
        <v>0</v>
      </c>
      <c r="D62" s="4">
        <f t="shared" si="8"/>
        <v>0</v>
      </c>
      <c r="E62" s="178">
        <f t="shared" si="9"/>
        <v>0</v>
      </c>
      <c r="I62" s="92">
        <v>13</v>
      </c>
      <c r="J62" s="234">
        <f t="shared" si="10"/>
        <v>0</v>
      </c>
      <c r="K62" s="235"/>
      <c r="L62" s="235"/>
      <c r="M62" s="236"/>
      <c r="N62" s="234">
        <f t="shared" si="11"/>
        <v>0</v>
      </c>
      <c r="O62" s="235"/>
      <c r="P62" s="236"/>
      <c r="Q62" s="177">
        <f t="shared" si="12"/>
        <v>0</v>
      </c>
      <c r="T62" s="1"/>
      <c r="U62" s="92">
        <v>13</v>
      </c>
      <c r="V62" s="234">
        <f t="shared" si="13"/>
        <v>0</v>
      </c>
      <c r="W62" s="235"/>
      <c r="X62" s="235"/>
      <c r="Y62" s="236"/>
      <c r="Z62" s="234">
        <f t="shared" si="14"/>
        <v>0</v>
      </c>
      <c r="AA62" s="236"/>
      <c r="AB62" s="178">
        <f t="shared" si="15"/>
        <v>180</v>
      </c>
      <c r="AC62" s="198"/>
      <c r="AD62" s="198"/>
    </row>
    <row r="63" spans="2:30" x14ac:dyDescent="0.25">
      <c r="B63" s="92">
        <v>14</v>
      </c>
      <c r="C63" s="4">
        <f t="shared" si="7"/>
        <v>0</v>
      </c>
      <c r="D63" s="4">
        <f t="shared" si="8"/>
        <v>0</v>
      </c>
      <c r="E63" s="178">
        <f t="shared" si="9"/>
        <v>0</v>
      </c>
      <c r="I63" s="92">
        <v>14</v>
      </c>
      <c r="J63" s="234">
        <f t="shared" si="10"/>
        <v>0</v>
      </c>
      <c r="K63" s="235"/>
      <c r="L63" s="235"/>
      <c r="M63" s="236"/>
      <c r="N63" s="234">
        <f t="shared" si="11"/>
        <v>0</v>
      </c>
      <c r="O63" s="235"/>
      <c r="P63" s="236"/>
      <c r="Q63" s="177">
        <f t="shared" si="12"/>
        <v>0</v>
      </c>
      <c r="T63" s="1"/>
      <c r="U63" s="92">
        <v>14</v>
      </c>
      <c r="V63" s="234">
        <f t="shared" si="13"/>
        <v>0</v>
      </c>
      <c r="W63" s="235"/>
      <c r="X63" s="235"/>
      <c r="Y63" s="236"/>
      <c r="Z63" s="234">
        <f t="shared" si="14"/>
        <v>0</v>
      </c>
      <c r="AA63" s="236"/>
      <c r="AB63" s="178">
        <f t="shared" si="15"/>
        <v>180</v>
      </c>
      <c r="AC63" s="198"/>
      <c r="AD63" s="198"/>
    </row>
    <row r="64" spans="2:30" x14ac:dyDescent="0.25">
      <c r="B64" s="92">
        <v>15</v>
      </c>
      <c r="C64" s="4">
        <f t="shared" si="7"/>
        <v>0</v>
      </c>
      <c r="D64" s="4">
        <f t="shared" si="8"/>
        <v>0</v>
      </c>
      <c r="E64" s="178">
        <f t="shared" si="9"/>
        <v>0</v>
      </c>
      <c r="I64" s="92">
        <v>15</v>
      </c>
      <c r="J64" s="234">
        <f t="shared" si="10"/>
        <v>0</v>
      </c>
      <c r="K64" s="235"/>
      <c r="L64" s="235"/>
      <c r="M64" s="236"/>
      <c r="N64" s="234">
        <f t="shared" si="11"/>
        <v>0</v>
      </c>
      <c r="O64" s="235"/>
      <c r="P64" s="236"/>
      <c r="Q64" s="177">
        <f t="shared" si="12"/>
        <v>0</v>
      </c>
      <c r="T64" s="1"/>
      <c r="U64" s="92">
        <v>15</v>
      </c>
      <c r="V64" s="234">
        <f t="shared" si="13"/>
        <v>0</v>
      </c>
      <c r="W64" s="235"/>
      <c r="X64" s="235"/>
      <c r="Y64" s="236"/>
      <c r="Z64" s="234">
        <f t="shared" si="14"/>
        <v>0</v>
      </c>
      <c r="AA64" s="236"/>
      <c r="AB64" s="178">
        <f t="shared" si="15"/>
        <v>180</v>
      </c>
      <c r="AC64" s="198"/>
      <c r="AD64" s="198"/>
    </row>
    <row r="65" spans="2:30" x14ac:dyDescent="0.25">
      <c r="B65" s="92">
        <v>16</v>
      </c>
      <c r="C65" s="4">
        <f t="shared" si="7"/>
        <v>0</v>
      </c>
      <c r="D65" s="4">
        <f t="shared" si="8"/>
        <v>0</v>
      </c>
      <c r="E65" s="178">
        <f t="shared" si="9"/>
        <v>0</v>
      </c>
      <c r="I65" s="92">
        <v>16</v>
      </c>
      <c r="J65" s="234">
        <f t="shared" si="10"/>
        <v>0</v>
      </c>
      <c r="K65" s="235"/>
      <c r="L65" s="235"/>
      <c r="M65" s="236"/>
      <c r="N65" s="234">
        <f t="shared" si="11"/>
        <v>0</v>
      </c>
      <c r="O65" s="235"/>
      <c r="P65" s="236"/>
      <c r="Q65" s="177">
        <f t="shared" si="12"/>
        <v>0</v>
      </c>
      <c r="T65" s="1"/>
      <c r="U65" s="92">
        <v>16</v>
      </c>
      <c r="V65" s="234">
        <f t="shared" si="13"/>
        <v>0</v>
      </c>
      <c r="W65" s="235"/>
      <c r="X65" s="235"/>
      <c r="Y65" s="236"/>
      <c r="Z65" s="234">
        <f t="shared" si="14"/>
        <v>0</v>
      </c>
      <c r="AA65" s="236"/>
      <c r="AB65" s="178">
        <f t="shared" si="15"/>
        <v>180</v>
      </c>
      <c r="AC65" s="198"/>
      <c r="AD65" s="198"/>
    </row>
    <row r="66" spans="2:30" x14ac:dyDescent="0.25">
      <c r="B66" s="92">
        <v>17</v>
      </c>
      <c r="C66" s="4">
        <f t="shared" si="7"/>
        <v>0</v>
      </c>
      <c r="D66" s="4">
        <f t="shared" si="8"/>
        <v>0</v>
      </c>
      <c r="E66" s="178">
        <f t="shared" si="9"/>
        <v>0</v>
      </c>
      <c r="I66" s="92">
        <v>17</v>
      </c>
      <c r="J66" s="234">
        <f t="shared" si="10"/>
        <v>0</v>
      </c>
      <c r="K66" s="235"/>
      <c r="L66" s="235"/>
      <c r="M66" s="236"/>
      <c r="N66" s="234">
        <f t="shared" si="11"/>
        <v>0</v>
      </c>
      <c r="O66" s="235"/>
      <c r="P66" s="236"/>
      <c r="Q66" s="177">
        <f t="shared" si="12"/>
        <v>0</v>
      </c>
      <c r="T66" s="1"/>
      <c r="U66" s="92">
        <v>17</v>
      </c>
      <c r="V66" s="234">
        <f t="shared" si="13"/>
        <v>0</v>
      </c>
      <c r="W66" s="235"/>
      <c r="X66" s="235"/>
      <c r="Y66" s="236"/>
      <c r="Z66" s="234">
        <f t="shared" si="14"/>
        <v>0</v>
      </c>
      <c r="AA66" s="236"/>
      <c r="AB66" s="178">
        <f t="shared" si="15"/>
        <v>180</v>
      </c>
      <c r="AC66" s="198"/>
      <c r="AD66" s="198"/>
    </row>
    <row r="67" spans="2:30" x14ac:dyDescent="0.25">
      <c r="B67" s="92">
        <v>18</v>
      </c>
      <c r="C67" s="4">
        <f t="shared" si="7"/>
        <v>0</v>
      </c>
      <c r="D67" s="4">
        <f t="shared" si="8"/>
        <v>0</v>
      </c>
      <c r="E67" s="178">
        <f t="shared" si="9"/>
        <v>0</v>
      </c>
      <c r="I67" s="92">
        <v>18</v>
      </c>
      <c r="J67" s="234">
        <f t="shared" si="10"/>
        <v>0</v>
      </c>
      <c r="K67" s="235"/>
      <c r="L67" s="235"/>
      <c r="M67" s="236"/>
      <c r="N67" s="234">
        <f t="shared" si="11"/>
        <v>0</v>
      </c>
      <c r="O67" s="235"/>
      <c r="P67" s="236"/>
      <c r="Q67" s="177">
        <f t="shared" si="12"/>
        <v>0</v>
      </c>
      <c r="T67" s="1"/>
      <c r="U67" s="92">
        <v>18</v>
      </c>
      <c r="V67" s="234">
        <f t="shared" si="13"/>
        <v>0</v>
      </c>
      <c r="W67" s="235"/>
      <c r="X67" s="235"/>
      <c r="Y67" s="236"/>
      <c r="Z67" s="234">
        <f t="shared" si="14"/>
        <v>0</v>
      </c>
      <c r="AA67" s="236"/>
      <c r="AB67" s="178">
        <f t="shared" si="15"/>
        <v>180</v>
      </c>
      <c r="AC67" s="198"/>
      <c r="AD67" s="198"/>
    </row>
    <row r="68" spans="2:30" x14ac:dyDescent="0.25">
      <c r="B68" s="92">
        <v>19</v>
      </c>
      <c r="C68" s="4">
        <f t="shared" si="7"/>
        <v>0</v>
      </c>
      <c r="D68" s="4">
        <f t="shared" si="8"/>
        <v>0</v>
      </c>
      <c r="E68" s="178">
        <f t="shared" si="9"/>
        <v>0</v>
      </c>
      <c r="I68" s="92">
        <v>19</v>
      </c>
      <c r="J68" s="234">
        <f t="shared" si="10"/>
        <v>0</v>
      </c>
      <c r="K68" s="235"/>
      <c r="L68" s="235"/>
      <c r="M68" s="236"/>
      <c r="N68" s="234">
        <f t="shared" si="11"/>
        <v>0</v>
      </c>
      <c r="O68" s="235"/>
      <c r="P68" s="236"/>
      <c r="Q68" s="177">
        <f t="shared" si="12"/>
        <v>0</v>
      </c>
      <c r="T68" s="1"/>
      <c r="U68" s="92">
        <v>19</v>
      </c>
      <c r="V68" s="234">
        <f t="shared" si="13"/>
        <v>0</v>
      </c>
      <c r="W68" s="235"/>
      <c r="X68" s="235"/>
      <c r="Y68" s="236"/>
      <c r="Z68" s="234">
        <f t="shared" si="14"/>
        <v>0</v>
      </c>
      <c r="AA68" s="236"/>
      <c r="AB68" s="178">
        <f t="shared" si="15"/>
        <v>180</v>
      </c>
      <c r="AC68" s="198"/>
      <c r="AD68" s="198"/>
    </row>
    <row r="69" spans="2:30" x14ac:dyDescent="0.25">
      <c r="B69" s="92">
        <v>20</v>
      </c>
      <c r="C69" s="4">
        <f t="shared" si="7"/>
        <v>0</v>
      </c>
      <c r="D69" s="4">
        <f t="shared" si="8"/>
        <v>0</v>
      </c>
      <c r="E69" s="178">
        <f t="shared" si="9"/>
        <v>0</v>
      </c>
      <c r="I69" s="92">
        <v>20</v>
      </c>
      <c r="J69" s="234">
        <f t="shared" si="10"/>
        <v>0</v>
      </c>
      <c r="K69" s="235"/>
      <c r="L69" s="235"/>
      <c r="M69" s="236"/>
      <c r="N69" s="234">
        <f t="shared" si="11"/>
        <v>0</v>
      </c>
      <c r="O69" s="235"/>
      <c r="P69" s="236"/>
      <c r="Q69" s="177">
        <f t="shared" si="12"/>
        <v>0</v>
      </c>
      <c r="T69" s="1"/>
      <c r="U69" s="92">
        <v>20</v>
      </c>
      <c r="V69" s="234">
        <f t="shared" si="13"/>
        <v>0</v>
      </c>
      <c r="W69" s="235"/>
      <c r="X69" s="235"/>
      <c r="Y69" s="236"/>
      <c r="Z69" s="234">
        <f t="shared" si="14"/>
        <v>0</v>
      </c>
      <c r="AA69" s="236"/>
      <c r="AB69" s="178">
        <f t="shared" si="15"/>
        <v>180</v>
      </c>
      <c r="AC69" s="198"/>
      <c r="AD69" s="198"/>
    </row>
    <row r="70" spans="2:30" x14ac:dyDescent="0.25">
      <c r="B70" s="92">
        <v>21</v>
      </c>
      <c r="C70" s="4">
        <f t="shared" si="7"/>
        <v>0</v>
      </c>
      <c r="D70" s="4">
        <f t="shared" si="8"/>
        <v>0</v>
      </c>
      <c r="E70" s="178">
        <f t="shared" si="9"/>
        <v>0</v>
      </c>
      <c r="I70" s="92">
        <v>21</v>
      </c>
      <c r="J70" s="234">
        <f t="shared" si="10"/>
        <v>0</v>
      </c>
      <c r="K70" s="235"/>
      <c r="L70" s="235"/>
      <c r="M70" s="236"/>
      <c r="N70" s="234">
        <f t="shared" si="11"/>
        <v>0</v>
      </c>
      <c r="O70" s="235"/>
      <c r="P70" s="236"/>
      <c r="Q70" s="177">
        <f t="shared" si="12"/>
        <v>0</v>
      </c>
      <c r="T70" s="1"/>
      <c r="U70" s="92">
        <v>21</v>
      </c>
      <c r="V70" s="234">
        <f t="shared" si="13"/>
        <v>0</v>
      </c>
      <c r="W70" s="235"/>
      <c r="X70" s="235"/>
      <c r="Y70" s="236"/>
      <c r="Z70" s="234">
        <f t="shared" si="14"/>
        <v>0</v>
      </c>
      <c r="AA70" s="236"/>
      <c r="AB70" s="178">
        <f t="shared" si="15"/>
        <v>180</v>
      </c>
      <c r="AC70" s="198"/>
      <c r="AD70" s="198"/>
    </row>
    <row r="71" spans="2:30" x14ac:dyDescent="0.25">
      <c r="B71" s="92">
        <v>22</v>
      </c>
      <c r="C71" s="4">
        <f t="shared" si="7"/>
        <v>0</v>
      </c>
      <c r="D71" s="4">
        <f t="shared" si="8"/>
        <v>0</v>
      </c>
      <c r="E71" s="178">
        <f t="shared" si="9"/>
        <v>0</v>
      </c>
      <c r="I71" s="92">
        <v>22</v>
      </c>
      <c r="J71" s="234">
        <f t="shared" si="10"/>
        <v>0</v>
      </c>
      <c r="K71" s="235"/>
      <c r="L71" s="235"/>
      <c r="M71" s="236"/>
      <c r="N71" s="234">
        <f t="shared" si="11"/>
        <v>0</v>
      </c>
      <c r="O71" s="235"/>
      <c r="P71" s="236"/>
      <c r="Q71" s="177">
        <f t="shared" si="12"/>
        <v>0</v>
      </c>
      <c r="T71" s="1"/>
      <c r="U71" s="92">
        <v>22</v>
      </c>
      <c r="V71" s="234">
        <f t="shared" si="13"/>
        <v>0</v>
      </c>
      <c r="W71" s="235"/>
      <c r="X71" s="235"/>
      <c r="Y71" s="236"/>
      <c r="Z71" s="234">
        <f t="shared" si="14"/>
        <v>0</v>
      </c>
      <c r="AA71" s="236"/>
      <c r="AB71" s="178">
        <f t="shared" si="15"/>
        <v>180</v>
      </c>
      <c r="AC71" s="198"/>
      <c r="AD71" s="198"/>
    </row>
    <row r="72" spans="2:30" x14ac:dyDescent="0.25">
      <c r="B72" s="92">
        <v>23</v>
      </c>
      <c r="C72" s="4">
        <f t="shared" si="7"/>
        <v>0</v>
      </c>
      <c r="D72" s="4">
        <f t="shared" si="8"/>
        <v>0</v>
      </c>
      <c r="E72" s="178">
        <f t="shared" si="9"/>
        <v>0</v>
      </c>
      <c r="I72" s="92">
        <v>23</v>
      </c>
      <c r="J72" s="234">
        <f t="shared" si="10"/>
        <v>0</v>
      </c>
      <c r="K72" s="235"/>
      <c r="L72" s="235"/>
      <c r="M72" s="236"/>
      <c r="N72" s="234">
        <f t="shared" si="11"/>
        <v>0</v>
      </c>
      <c r="O72" s="235"/>
      <c r="P72" s="236"/>
      <c r="Q72" s="177">
        <f t="shared" si="12"/>
        <v>0</v>
      </c>
      <c r="T72" s="1"/>
      <c r="U72" s="92">
        <v>23</v>
      </c>
      <c r="V72" s="234">
        <f t="shared" si="13"/>
        <v>0</v>
      </c>
      <c r="W72" s="235"/>
      <c r="X72" s="235"/>
      <c r="Y72" s="236"/>
      <c r="Z72" s="234">
        <f t="shared" si="14"/>
        <v>0</v>
      </c>
      <c r="AA72" s="236"/>
      <c r="AB72" s="178">
        <f t="shared" si="15"/>
        <v>180</v>
      </c>
      <c r="AC72" s="198"/>
      <c r="AD72" s="198"/>
    </row>
    <row r="73" spans="2:30" x14ac:dyDescent="0.25">
      <c r="B73" s="92">
        <v>24</v>
      </c>
      <c r="C73" s="4">
        <f t="shared" si="7"/>
        <v>0</v>
      </c>
      <c r="D73" s="4">
        <f t="shared" si="8"/>
        <v>0</v>
      </c>
      <c r="E73" s="178">
        <f t="shared" si="9"/>
        <v>0</v>
      </c>
      <c r="I73" s="92">
        <v>24</v>
      </c>
      <c r="J73" s="234">
        <f t="shared" si="10"/>
        <v>0</v>
      </c>
      <c r="K73" s="235"/>
      <c r="L73" s="235"/>
      <c r="M73" s="236"/>
      <c r="N73" s="234">
        <f t="shared" si="11"/>
        <v>0</v>
      </c>
      <c r="O73" s="235"/>
      <c r="P73" s="236"/>
      <c r="Q73" s="177">
        <f t="shared" si="12"/>
        <v>0</v>
      </c>
      <c r="T73" s="1"/>
      <c r="U73" s="92">
        <v>24</v>
      </c>
      <c r="V73" s="234">
        <f t="shared" si="13"/>
        <v>0</v>
      </c>
      <c r="W73" s="235"/>
      <c r="X73" s="235"/>
      <c r="Y73" s="236"/>
      <c r="Z73" s="234">
        <f t="shared" si="14"/>
        <v>0</v>
      </c>
      <c r="AA73" s="236"/>
      <c r="AB73" s="178">
        <f t="shared" si="15"/>
        <v>180</v>
      </c>
      <c r="AC73" s="198"/>
      <c r="AD73" s="198"/>
    </row>
    <row r="74" spans="2:30" x14ac:dyDescent="0.25">
      <c r="B74" s="92">
        <v>25</v>
      </c>
      <c r="C74" s="4">
        <f t="shared" si="7"/>
        <v>0</v>
      </c>
      <c r="D74" s="4">
        <f t="shared" si="8"/>
        <v>0</v>
      </c>
      <c r="E74" s="178">
        <f t="shared" si="9"/>
        <v>0</v>
      </c>
      <c r="I74" s="92">
        <v>25</v>
      </c>
      <c r="J74" s="234">
        <f t="shared" si="10"/>
        <v>0</v>
      </c>
      <c r="K74" s="235"/>
      <c r="L74" s="235"/>
      <c r="M74" s="236"/>
      <c r="N74" s="234">
        <f t="shared" si="11"/>
        <v>0</v>
      </c>
      <c r="O74" s="235"/>
      <c r="P74" s="236"/>
      <c r="Q74" s="177">
        <f t="shared" si="12"/>
        <v>0</v>
      </c>
      <c r="T74" s="1"/>
      <c r="U74" s="92">
        <v>25</v>
      </c>
      <c r="V74" s="234">
        <f t="shared" si="13"/>
        <v>0</v>
      </c>
      <c r="W74" s="235"/>
      <c r="X74" s="235"/>
      <c r="Y74" s="236"/>
      <c r="Z74" s="234">
        <f t="shared" si="14"/>
        <v>0</v>
      </c>
      <c r="AA74" s="236"/>
      <c r="AB74" s="178">
        <f t="shared" si="15"/>
        <v>180</v>
      </c>
      <c r="AC74" s="198"/>
      <c r="AD74" s="198"/>
    </row>
    <row r="75" spans="2:30" x14ac:dyDescent="0.25">
      <c r="B75" s="92">
        <v>26</v>
      </c>
      <c r="C75" s="4">
        <f t="shared" si="7"/>
        <v>0</v>
      </c>
      <c r="D75" s="4">
        <f t="shared" si="8"/>
        <v>0</v>
      </c>
      <c r="E75" s="178">
        <f t="shared" si="9"/>
        <v>0</v>
      </c>
      <c r="I75" s="92">
        <v>26</v>
      </c>
      <c r="J75" s="234">
        <f t="shared" si="10"/>
        <v>0</v>
      </c>
      <c r="K75" s="235"/>
      <c r="L75" s="235"/>
      <c r="M75" s="236"/>
      <c r="N75" s="234">
        <f t="shared" si="11"/>
        <v>0</v>
      </c>
      <c r="O75" s="235"/>
      <c r="P75" s="236"/>
      <c r="Q75" s="177">
        <f t="shared" si="12"/>
        <v>0</v>
      </c>
      <c r="T75" s="1"/>
      <c r="U75" s="92">
        <v>26</v>
      </c>
      <c r="V75" s="234">
        <f t="shared" si="13"/>
        <v>0</v>
      </c>
      <c r="W75" s="235"/>
      <c r="X75" s="235"/>
      <c r="Y75" s="236"/>
      <c r="Z75" s="234">
        <f t="shared" si="14"/>
        <v>0</v>
      </c>
      <c r="AA75" s="236"/>
      <c r="AB75" s="178">
        <f t="shared" si="15"/>
        <v>180</v>
      </c>
      <c r="AC75" s="198"/>
      <c r="AD75" s="198"/>
    </row>
    <row r="76" spans="2:30" x14ac:dyDescent="0.25">
      <c r="B76" s="92">
        <v>27</v>
      </c>
      <c r="C76" s="4">
        <f t="shared" si="7"/>
        <v>0</v>
      </c>
      <c r="D76" s="4">
        <f t="shared" si="8"/>
        <v>0</v>
      </c>
      <c r="E76" s="178">
        <f t="shared" si="9"/>
        <v>0</v>
      </c>
      <c r="I76" s="92">
        <v>27</v>
      </c>
      <c r="J76" s="234">
        <f t="shared" si="10"/>
        <v>0</v>
      </c>
      <c r="K76" s="235"/>
      <c r="L76" s="235"/>
      <c r="M76" s="236"/>
      <c r="N76" s="234">
        <f t="shared" si="11"/>
        <v>0</v>
      </c>
      <c r="O76" s="235"/>
      <c r="P76" s="236"/>
      <c r="Q76" s="177">
        <f t="shared" si="12"/>
        <v>0</v>
      </c>
      <c r="T76" s="1"/>
      <c r="U76" s="92">
        <v>27</v>
      </c>
      <c r="V76" s="234">
        <f t="shared" si="13"/>
        <v>0</v>
      </c>
      <c r="W76" s="235"/>
      <c r="X76" s="235"/>
      <c r="Y76" s="236"/>
      <c r="Z76" s="234">
        <f t="shared" si="14"/>
        <v>0</v>
      </c>
      <c r="AA76" s="236"/>
      <c r="AB76" s="178">
        <f t="shared" si="15"/>
        <v>180</v>
      </c>
      <c r="AC76" s="198"/>
      <c r="AD76" s="198"/>
    </row>
    <row r="77" spans="2:30" x14ac:dyDescent="0.25">
      <c r="B77" s="92">
        <v>28</v>
      </c>
      <c r="C77" s="4">
        <f t="shared" si="7"/>
        <v>0</v>
      </c>
      <c r="D77" s="4">
        <f t="shared" si="8"/>
        <v>0</v>
      </c>
      <c r="E77" s="178">
        <f t="shared" si="9"/>
        <v>0</v>
      </c>
      <c r="I77" s="92">
        <v>28</v>
      </c>
      <c r="J77" s="234">
        <f t="shared" si="10"/>
        <v>0</v>
      </c>
      <c r="K77" s="235"/>
      <c r="L77" s="235"/>
      <c r="M77" s="236"/>
      <c r="N77" s="234">
        <f t="shared" si="11"/>
        <v>0</v>
      </c>
      <c r="O77" s="235"/>
      <c r="P77" s="236"/>
      <c r="Q77" s="177">
        <f t="shared" si="12"/>
        <v>0</v>
      </c>
      <c r="T77" s="1"/>
      <c r="U77" s="92">
        <v>28</v>
      </c>
      <c r="V77" s="234">
        <f t="shared" si="13"/>
        <v>0</v>
      </c>
      <c r="W77" s="235"/>
      <c r="X77" s="235"/>
      <c r="Y77" s="236"/>
      <c r="Z77" s="234">
        <f t="shared" si="14"/>
        <v>0</v>
      </c>
      <c r="AA77" s="236"/>
      <c r="AB77" s="178">
        <f t="shared" si="15"/>
        <v>180</v>
      </c>
      <c r="AC77" s="198"/>
      <c r="AD77" s="198"/>
    </row>
    <row r="78" spans="2:30" x14ac:dyDescent="0.25">
      <c r="B78" s="92">
        <v>29</v>
      </c>
      <c r="C78" s="4">
        <f t="shared" si="7"/>
        <v>0</v>
      </c>
      <c r="D78" s="4">
        <f t="shared" si="8"/>
        <v>0</v>
      </c>
      <c r="E78" s="178">
        <f t="shared" si="9"/>
        <v>0</v>
      </c>
      <c r="I78" s="92">
        <v>29</v>
      </c>
      <c r="J78" s="234">
        <f t="shared" si="10"/>
        <v>0</v>
      </c>
      <c r="K78" s="235"/>
      <c r="L78" s="235"/>
      <c r="M78" s="236"/>
      <c r="N78" s="234">
        <f t="shared" si="11"/>
        <v>0</v>
      </c>
      <c r="O78" s="235"/>
      <c r="P78" s="236"/>
      <c r="Q78" s="177">
        <f t="shared" si="12"/>
        <v>0</v>
      </c>
      <c r="T78" s="1"/>
      <c r="U78" s="92">
        <v>29</v>
      </c>
      <c r="V78" s="234">
        <f t="shared" si="13"/>
        <v>0</v>
      </c>
      <c r="W78" s="235"/>
      <c r="X78" s="235"/>
      <c r="Y78" s="236"/>
      <c r="Z78" s="234">
        <f t="shared" si="14"/>
        <v>0</v>
      </c>
      <c r="AA78" s="236"/>
      <c r="AB78" s="178">
        <f t="shared" si="15"/>
        <v>180</v>
      </c>
      <c r="AC78" s="198"/>
      <c r="AD78" s="198"/>
    </row>
    <row r="79" spans="2:30" x14ac:dyDescent="0.25">
      <c r="B79" s="92">
        <v>30</v>
      </c>
      <c r="C79" s="4">
        <f t="shared" si="7"/>
        <v>0</v>
      </c>
      <c r="D79" s="4">
        <f t="shared" si="8"/>
        <v>0</v>
      </c>
      <c r="E79" s="178">
        <f t="shared" si="9"/>
        <v>0</v>
      </c>
      <c r="I79" s="92">
        <v>30</v>
      </c>
      <c r="J79" s="234">
        <f t="shared" si="10"/>
        <v>0</v>
      </c>
      <c r="K79" s="235"/>
      <c r="L79" s="235"/>
      <c r="M79" s="236"/>
      <c r="N79" s="234">
        <f t="shared" si="11"/>
        <v>0</v>
      </c>
      <c r="O79" s="235"/>
      <c r="P79" s="236"/>
      <c r="Q79" s="177">
        <f t="shared" si="12"/>
        <v>0</v>
      </c>
      <c r="T79" s="1"/>
      <c r="U79" s="92">
        <v>30</v>
      </c>
      <c r="V79" s="234">
        <f t="shared" si="13"/>
        <v>0</v>
      </c>
      <c r="W79" s="235"/>
      <c r="X79" s="235"/>
      <c r="Y79" s="236"/>
      <c r="Z79" s="234">
        <f t="shared" si="14"/>
        <v>0</v>
      </c>
      <c r="AA79" s="236"/>
      <c r="AB79" s="178">
        <f t="shared" si="15"/>
        <v>180</v>
      </c>
      <c r="AC79" s="198"/>
      <c r="AD79" s="198"/>
    </row>
    <row r="80" spans="2:30" x14ac:dyDescent="0.25">
      <c r="B80" s="1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31" x14ac:dyDescent="0.25">
      <c r="B81" s="1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31" ht="15.75" thickBot="1" x14ac:dyDescent="0.3">
      <c r="B82" s="1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31" x14ac:dyDescent="0.25">
      <c r="B83" s="15"/>
      <c r="E83" s="1"/>
      <c r="F83" s="1"/>
      <c r="G83" s="1"/>
      <c r="H83" s="252" t="s">
        <v>78</v>
      </c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4"/>
      <c r="V83" s="1"/>
      <c r="W83" s="1"/>
      <c r="X83" s="1"/>
      <c r="Y83" s="1"/>
    </row>
    <row r="84" spans="2:31" x14ac:dyDescent="0.25">
      <c r="B84" s="15"/>
      <c r="E84" s="1"/>
      <c r="F84" s="1"/>
      <c r="G84" s="1"/>
      <c r="H84" s="255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7"/>
      <c r="V84" s="1"/>
      <c r="W84" s="1"/>
      <c r="X84" s="1"/>
      <c r="Y84" s="1"/>
    </row>
    <row r="85" spans="2:31" ht="15.75" thickBot="1" x14ac:dyDescent="0.3">
      <c r="B85" s="15"/>
      <c r="E85" s="1"/>
      <c r="F85" s="1"/>
      <c r="G85" s="1"/>
      <c r="H85" s="258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60"/>
      <c r="V85" s="1"/>
      <c r="W85" s="1"/>
      <c r="X85" s="1"/>
      <c r="Y85" s="1"/>
    </row>
    <row r="86" spans="2:31" x14ac:dyDescent="0.25">
      <c r="B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31" x14ac:dyDescent="0.25">
      <c r="B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31" ht="15.75" thickBot="1" x14ac:dyDescent="0.3"/>
    <row r="89" spans="2:31" x14ac:dyDescent="0.25">
      <c r="E89" s="94"/>
      <c r="F89" s="95" t="s">
        <v>17</v>
      </c>
      <c r="G89" s="238">
        <f>C11</f>
        <v>0</v>
      </c>
      <c r="H89" s="238"/>
      <c r="I89" s="238"/>
      <c r="J89" s="238"/>
      <c r="K89" s="68"/>
      <c r="L89" s="239" t="s">
        <v>39</v>
      </c>
      <c r="M89" s="239"/>
      <c r="N89" s="239"/>
      <c r="O89" s="239" t="s">
        <v>40</v>
      </c>
      <c r="P89" s="239"/>
      <c r="Q89" s="240" t="s">
        <v>79</v>
      </c>
      <c r="R89" s="240"/>
      <c r="S89" s="240"/>
      <c r="T89" s="240"/>
      <c r="U89" s="1"/>
      <c r="V89" s="264" t="s">
        <v>107</v>
      </c>
      <c r="W89" s="265"/>
      <c r="X89" s="188" t="e">
        <f>INDEX($C$11:$AC$40,MATCH(G89,$C$11:$C$40,0),27)</f>
        <v>#N/A</v>
      </c>
      <c r="Z89" s="75" t="s">
        <v>16</v>
      </c>
      <c r="AA89" s="96">
        <f>$D$3</f>
        <v>37684</v>
      </c>
      <c r="AB89" s="94"/>
      <c r="AC89" s="94"/>
      <c r="AD89" s="94"/>
      <c r="AE89" s="94"/>
    </row>
    <row r="90" spans="2:31" ht="15.75" thickBot="1" x14ac:dyDescent="0.3">
      <c r="E90" s="94"/>
      <c r="F90" s="97" t="s">
        <v>43</v>
      </c>
      <c r="G90" s="244">
        <f>E11</f>
        <v>20</v>
      </c>
      <c r="H90" s="245"/>
      <c r="I90" s="245"/>
      <c r="J90" s="245"/>
      <c r="K90" s="1"/>
      <c r="L90" s="245" t="e">
        <f>IF(X89="H",IF($X90="Blancs",$G$3,IF($X90="Jaunes",$G$4,IF($X90="Bleus",$G$5,$G$6))),IF($X90="Blancs",$I$3,IF($X90="Jaunes",$I$4,IF($X90="Bleus",$I$5,$I$6))))</f>
        <v>#N/A</v>
      </c>
      <c r="M90" s="245"/>
      <c r="N90" s="245"/>
      <c r="O90" s="245" t="e">
        <f>IF(X89="H",IF($X90="Blancs",$H$3,IF($X90="Jaunes",$H$4,IF($X90="Bleus",$H$5,$H$6))),IF($X90="Blancs",$J$3,IF($X90="Jaunes",$J$4,IF($X90="Bleus",$J$5,$J$6))))</f>
        <v>#N/A</v>
      </c>
      <c r="P90" s="245"/>
      <c r="Q90" s="246" t="e">
        <f>ROUND((G90*(L90/113)+(O90-AA93)),0)</f>
        <v>#N/A</v>
      </c>
      <c r="R90" s="246"/>
      <c r="S90" s="246"/>
      <c r="T90" s="246"/>
      <c r="U90" s="1"/>
      <c r="V90" s="266" t="s">
        <v>108</v>
      </c>
      <c r="W90" s="267"/>
      <c r="X90" s="187" t="e">
        <f>INDEX($C$11:$AC$40,MATCH(G89,$C$11:$C$40,0),26)</f>
        <v>#N/A</v>
      </c>
      <c r="AA90" s="1"/>
      <c r="AB90" s="94"/>
      <c r="AC90" s="94"/>
      <c r="AD90" s="94"/>
      <c r="AE90" s="94"/>
    </row>
    <row r="91" spans="2:31" ht="15.75" thickBot="1" x14ac:dyDescent="0.3">
      <c r="E91" s="9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94"/>
      <c r="AC91" s="94"/>
      <c r="AD91" s="94"/>
      <c r="AE91" s="94"/>
    </row>
    <row r="92" spans="2:31" ht="15.75" thickBot="1" x14ac:dyDescent="0.3">
      <c r="E92" s="94"/>
      <c r="F92" s="98" t="s">
        <v>51</v>
      </c>
      <c r="G92" s="99">
        <v>1</v>
      </c>
      <c r="H92" s="99">
        <v>2</v>
      </c>
      <c r="I92" s="99">
        <v>3</v>
      </c>
      <c r="J92" s="99">
        <v>4</v>
      </c>
      <c r="K92" s="99">
        <v>5</v>
      </c>
      <c r="L92" s="99">
        <v>6</v>
      </c>
      <c r="M92" s="99">
        <v>7</v>
      </c>
      <c r="N92" s="99">
        <v>8</v>
      </c>
      <c r="O92" s="100">
        <v>9</v>
      </c>
      <c r="P92" s="32" t="s">
        <v>45</v>
      </c>
      <c r="Q92" s="101">
        <v>10</v>
      </c>
      <c r="R92" s="99">
        <v>11</v>
      </c>
      <c r="S92" s="99">
        <v>12</v>
      </c>
      <c r="T92" s="99">
        <v>13</v>
      </c>
      <c r="U92" s="99">
        <v>14</v>
      </c>
      <c r="V92" s="99">
        <v>15</v>
      </c>
      <c r="W92" s="99">
        <v>16</v>
      </c>
      <c r="X92" s="99">
        <v>17</v>
      </c>
      <c r="Y92" s="100">
        <v>18</v>
      </c>
      <c r="Z92" s="32" t="s">
        <v>46</v>
      </c>
      <c r="AA92" s="33" t="s">
        <v>47</v>
      </c>
      <c r="AB92" s="94"/>
      <c r="AC92" s="94"/>
      <c r="AD92" s="94"/>
      <c r="AE92" s="94"/>
    </row>
    <row r="93" spans="2:31" x14ac:dyDescent="0.25">
      <c r="E93" s="94"/>
      <c r="F93" s="102" t="s">
        <v>48</v>
      </c>
      <c r="G93" s="103">
        <f>G$9</f>
        <v>4</v>
      </c>
      <c r="H93" s="103">
        <f t="shared" ref="H93:O93" si="16">H$9</f>
        <v>4</v>
      </c>
      <c r="I93" s="103">
        <f t="shared" si="16"/>
        <v>5</v>
      </c>
      <c r="J93" s="103">
        <f t="shared" si="16"/>
        <v>4</v>
      </c>
      <c r="K93" s="103">
        <f t="shared" si="16"/>
        <v>3</v>
      </c>
      <c r="L93" s="103">
        <f t="shared" si="16"/>
        <v>5</v>
      </c>
      <c r="M93" s="103">
        <f t="shared" si="16"/>
        <v>3</v>
      </c>
      <c r="N93" s="103">
        <f t="shared" si="16"/>
        <v>5</v>
      </c>
      <c r="O93" s="103">
        <f t="shared" si="16"/>
        <v>3</v>
      </c>
      <c r="P93" s="104">
        <f>SUM(G93:O93)</f>
        <v>36</v>
      </c>
      <c r="Q93" s="103">
        <f t="shared" ref="Q93:Y93" si="17">Q$9</f>
        <v>4</v>
      </c>
      <c r="R93" s="105">
        <f t="shared" si="17"/>
        <v>4</v>
      </c>
      <c r="S93" s="105">
        <f t="shared" si="17"/>
        <v>3</v>
      </c>
      <c r="T93" s="105">
        <f t="shared" si="17"/>
        <v>5</v>
      </c>
      <c r="U93" s="105">
        <f t="shared" si="17"/>
        <v>3</v>
      </c>
      <c r="V93" s="105">
        <f t="shared" si="17"/>
        <v>4</v>
      </c>
      <c r="W93" s="105">
        <f t="shared" si="17"/>
        <v>4</v>
      </c>
      <c r="X93" s="105">
        <f t="shared" si="17"/>
        <v>5</v>
      </c>
      <c r="Y93" s="106">
        <f t="shared" si="17"/>
        <v>4</v>
      </c>
      <c r="Z93" s="104">
        <f>SUM(Q93:Y93)</f>
        <v>36</v>
      </c>
      <c r="AA93" s="40">
        <f>SUM(P93+Z93)</f>
        <v>72</v>
      </c>
      <c r="AB93" s="94"/>
      <c r="AC93" s="94"/>
      <c r="AD93" s="94"/>
      <c r="AE93" s="94"/>
    </row>
    <row r="94" spans="2:31" x14ac:dyDescent="0.25">
      <c r="E94" s="94"/>
      <c r="F94" s="107" t="s">
        <v>44</v>
      </c>
      <c r="G94" s="108">
        <f>G$10</f>
        <v>4</v>
      </c>
      <c r="H94" s="108">
        <f t="shared" ref="H94:O94" si="18">H$10</f>
        <v>8</v>
      </c>
      <c r="I94" s="108">
        <f t="shared" si="18"/>
        <v>12</v>
      </c>
      <c r="J94" s="108">
        <f t="shared" si="18"/>
        <v>14</v>
      </c>
      <c r="K94" s="108">
        <f t="shared" si="18"/>
        <v>2</v>
      </c>
      <c r="L94" s="108">
        <f t="shared" si="18"/>
        <v>10</v>
      </c>
      <c r="M94" s="108">
        <f t="shared" si="18"/>
        <v>18</v>
      </c>
      <c r="N94" s="108">
        <f t="shared" si="18"/>
        <v>16</v>
      </c>
      <c r="O94" s="109">
        <f t="shared" si="18"/>
        <v>6</v>
      </c>
      <c r="P94" s="110"/>
      <c r="Q94" s="111">
        <f t="shared" ref="Q94:Y94" si="19">Q$10</f>
        <v>1</v>
      </c>
      <c r="R94" s="112">
        <f t="shared" si="19"/>
        <v>9</v>
      </c>
      <c r="S94" s="112">
        <f t="shared" si="19"/>
        <v>11</v>
      </c>
      <c r="T94" s="112">
        <f t="shared" si="19"/>
        <v>5</v>
      </c>
      <c r="U94" s="112">
        <f t="shared" si="19"/>
        <v>17</v>
      </c>
      <c r="V94" s="112">
        <f t="shared" si="19"/>
        <v>15</v>
      </c>
      <c r="W94" s="112">
        <f t="shared" si="19"/>
        <v>3</v>
      </c>
      <c r="X94" s="112">
        <f t="shared" si="19"/>
        <v>13</v>
      </c>
      <c r="Y94" s="109">
        <f t="shared" si="19"/>
        <v>7</v>
      </c>
      <c r="Z94" s="110"/>
      <c r="AA94" s="113"/>
      <c r="AB94" s="94"/>
      <c r="AC94" s="94"/>
      <c r="AD94" s="94"/>
      <c r="AE94" s="94"/>
    </row>
    <row r="95" spans="2:31" ht="15.75" thickBot="1" x14ac:dyDescent="0.3">
      <c r="E95" s="94"/>
      <c r="F95" s="114" t="s">
        <v>79</v>
      </c>
      <c r="G95" s="115" t="e">
        <f>IF($Q90&lt;=18,IF(G94&lt;=$Q90,1,0),IF($Q90&lt;=36,IF(G94&lt;=($Q90-18),2,1),IF($Q90&lt;=54,IF(G94&lt;=($Q90-36),3,2),IF($Q90&gt;54,IF(G94&lt;=($Q90-54),4,3)))))</f>
        <v>#N/A</v>
      </c>
      <c r="H95" s="115" t="e">
        <f t="shared" ref="H95:O95" si="20">IF($Q90&lt;=18,IF(H94&lt;=$Q90,1,0),IF($Q90&lt;=36,IF(H94&lt;=($Q90-18),2,1),IF($Q90&lt;=54,IF(H94&lt;=($Q90-36),3,2),IF($Q90&gt;54,IF(H94&lt;=($Q90-54),4,3)))))</f>
        <v>#N/A</v>
      </c>
      <c r="I95" s="115" t="e">
        <f t="shared" si="20"/>
        <v>#N/A</v>
      </c>
      <c r="J95" s="115" t="e">
        <f t="shared" si="20"/>
        <v>#N/A</v>
      </c>
      <c r="K95" s="115" t="e">
        <f t="shared" si="20"/>
        <v>#N/A</v>
      </c>
      <c r="L95" s="115" t="e">
        <f t="shared" si="20"/>
        <v>#N/A</v>
      </c>
      <c r="M95" s="115" t="e">
        <f t="shared" si="20"/>
        <v>#N/A</v>
      </c>
      <c r="N95" s="115" t="e">
        <f t="shared" si="20"/>
        <v>#N/A</v>
      </c>
      <c r="O95" s="116" t="e">
        <f t="shared" si="20"/>
        <v>#N/A</v>
      </c>
      <c r="P95" s="117" t="e">
        <f>SUM(G95:O95)</f>
        <v>#N/A</v>
      </c>
      <c r="Q95" s="116" t="e">
        <f t="shared" ref="Q95:Y95" si="21">IF($Q90&lt;=18,IF(Q94&lt;=$Q90,1,0),IF($Q90&lt;=36,IF(Q94&lt;=($Q90-18),2,1),IF($Q90&lt;=54,IF(Q94&lt;=($Q90-36),3,2),IF($Q90&gt;54,IF(Q94&lt;=($Q90-54),4,3)))))</f>
        <v>#N/A</v>
      </c>
      <c r="R95" s="116" t="e">
        <f t="shared" si="21"/>
        <v>#N/A</v>
      </c>
      <c r="S95" s="116" t="e">
        <f t="shared" si="21"/>
        <v>#N/A</v>
      </c>
      <c r="T95" s="116" t="e">
        <f t="shared" si="21"/>
        <v>#N/A</v>
      </c>
      <c r="U95" s="116" t="e">
        <f t="shared" si="21"/>
        <v>#N/A</v>
      </c>
      <c r="V95" s="116" t="e">
        <f t="shared" si="21"/>
        <v>#N/A</v>
      </c>
      <c r="W95" s="116" t="e">
        <f t="shared" si="21"/>
        <v>#N/A</v>
      </c>
      <c r="X95" s="116" t="e">
        <f t="shared" si="21"/>
        <v>#N/A</v>
      </c>
      <c r="Y95" s="116" t="e">
        <f t="shared" si="21"/>
        <v>#N/A</v>
      </c>
      <c r="Z95" s="118" t="e">
        <f>SUM(Q95:Y95)</f>
        <v>#N/A</v>
      </c>
      <c r="AA95" s="119" t="e">
        <f>P95+Z95</f>
        <v>#N/A</v>
      </c>
      <c r="AB95" s="94"/>
      <c r="AC95" s="94"/>
      <c r="AD95" s="94"/>
      <c r="AE95" s="94"/>
    </row>
    <row r="96" spans="2:31" x14ac:dyDescent="0.25">
      <c r="E96" s="94"/>
      <c r="F96" s="120" t="s">
        <v>80</v>
      </c>
      <c r="G96" s="121">
        <f t="shared" ref="G96:O96" si="22">G11</f>
        <v>10</v>
      </c>
      <c r="H96" s="121">
        <f t="shared" si="22"/>
        <v>10</v>
      </c>
      <c r="I96" s="121">
        <f t="shared" si="22"/>
        <v>10</v>
      </c>
      <c r="J96" s="121">
        <f t="shared" si="22"/>
        <v>10</v>
      </c>
      <c r="K96" s="121">
        <f t="shared" si="22"/>
        <v>10</v>
      </c>
      <c r="L96" s="121">
        <f t="shared" si="22"/>
        <v>10</v>
      </c>
      <c r="M96" s="121">
        <f t="shared" si="22"/>
        <v>10</v>
      </c>
      <c r="N96" s="121">
        <f t="shared" si="22"/>
        <v>10</v>
      </c>
      <c r="O96" s="121">
        <f t="shared" si="22"/>
        <v>10</v>
      </c>
      <c r="P96" s="122">
        <f>SUM(G96:O96)</f>
        <v>90</v>
      </c>
      <c r="Q96" s="123">
        <f t="shared" ref="Q96:Y96" si="23">Q11</f>
        <v>10</v>
      </c>
      <c r="R96" s="121">
        <f t="shared" si="23"/>
        <v>10</v>
      </c>
      <c r="S96" s="121">
        <f t="shared" si="23"/>
        <v>10</v>
      </c>
      <c r="T96" s="121">
        <f t="shared" si="23"/>
        <v>10</v>
      </c>
      <c r="U96" s="121">
        <f t="shared" si="23"/>
        <v>10</v>
      </c>
      <c r="V96" s="121">
        <f t="shared" si="23"/>
        <v>10</v>
      </c>
      <c r="W96" s="121">
        <f t="shared" si="23"/>
        <v>10</v>
      </c>
      <c r="X96" s="121">
        <f t="shared" si="23"/>
        <v>10</v>
      </c>
      <c r="Y96" s="124">
        <f t="shared" si="23"/>
        <v>10</v>
      </c>
      <c r="Z96" s="122">
        <f>SUM(Q96:Y96)</f>
        <v>90</v>
      </c>
      <c r="AA96" s="125">
        <f>P96+Z96</f>
        <v>180</v>
      </c>
      <c r="AB96" s="94"/>
      <c r="AC96" s="94"/>
      <c r="AD96" s="94"/>
      <c r="AE96" s="94"/>
    </row>
    <row r="97" spans="5:35" x14ac:dyDescent="0.25">
      <c r="E97" s="94"/>
      <c r="F97" s="126" t="s">
        <v>81</v>
      </c>
      <c r="G97" s="127">
        <f>IF(G96-G93=-1,3+G95)+IF(G96-G93=0,2+G95)+IF(G96-G93=1,1+G95)+IF(G96-G93=2,G95)+IF(G96-G93=3,IF(G95-1&gt;0,G95-1,0))+IF(G96-G93=4,IF(G95-2&gt;0,G95-2,0))</f>
        <v>0</v>
      </c>
      <c r="H97" s="127">
        <f t="shared" ref="H97:O97" si="24">IF(H96-H93=-1,3+H95)+IF(H96-H93=0,2+H95)+IF(H96-H93=1,1+H95)+IF(H96-H93=2,H95)+IF(H96-H93=3,IF(H95-1&gt;0,H95-1,0))+IF(H96-H93=4,IF(H95-2&gt;0,H95-2,0))</f>
        <v>0</v>
      </c>
      <c r="I97" s="127">
        <f t="shared" si="24"/>
        <v>0</v>
      </c>
      <c r="J97" s="127">
        <f t="shared" si="24"/>
        <v>0</v>
      </c>
      <c r="K97" s="127">
        <f t="shared" si="24"/>
        <v>0</v>
      </c>
      <c r="L97" s="127">
        <f t="shared" si="24"/>
        <v>0</v>
      </c>
      <c r="M97" s="127">
        <f t="shared" si="24"/>
        <v>0</v>
      </c>
      <c r="N97" s="127">
        <f t="shared" si="24"/>
        <v>0</v>
      </c>
      <c r="O97" s="128">
        <f t="shared" si="24"/>
        <v>0</v>
      </c>
      <c r="P97" s="129">
        <f>SUM(G97:O97)</f>
        <v>0</v>
      </c>
      <c r="Q97" s="130">
        <f t="shared" ref="Q97:Y97" si="25">IF(Q96-Q93=-1,3+Q95)+IF(Q96-Q93=0,2+Q95)+IF(Q96-Q93=1,1+Q95)+IF(Q96-Q93=2,Q95)+IF(Q96-Q93=3,IF(Q95-1&gt;0,Q95-1,0))+IF(Q96-Q93=4,IF(Q95-2&gt;0,Q95-2,0))</f>
        <v>0</v>
      </c>
      <c r="R97" s="131">
        <f t="shared" si="25"/>
        <v>0</v>
      </c>
      <c r="S97" s="131">
        <f t="shared" si="25"/>
        <v>0</v>
      </c>
      <c r="T97" s="131">
        <f t="shared" si="25"/>
        <v>0</v>
      </c>
      <c r="U97" s="131">
        <f t="shared" si="25"/>
        <v>0</v>
      </c>
      <c r="V97" s="131">
        <f t="shared" si="25"/>
        <v>0</v>
      </c>
      <c r="W97" s="131">
        <f t="shared" si="25"/>
        <v>0</v>
      </c>
      <c r="X97" s="131">
        <f t="shared" si="25"/>
        <v>0</v>
      </c>
      <c r="Y97" s="128">
        <f t="shared" si="25"/>
        <v>0</v>
      </c>
      <c r="Z97" s="129">
        <f>SUM(Q97:Y97)</f>
        <v>0</v>
      </c>
      <c r="AA97" s="132">
        <f>P97+Z97</f>
        <v>0</v>
      </c>
      <c r="AB97" s="94"/>
      <c r="AC97" s="94"/>
      <c r="AD97" s="94"/>
      <c r="AE97" s="94"/>
    </row>
    <row r="98" spans="5:35" ht="15.75" thickBot="1" x14ac:dyDescent="0.3">
      <c r="E98" s="94"/>
      <c r="F98" s="133" t="s">
        <v>82</v>
      </c>
      <c r="G98" s="134">
        <f t="shared" ref="G98:O98" si="26">IF(G96-G93=-2,4)+IF(G96-G93=-1,3)+IF(G96-G93=0,2)+IF(G96-G93=1,1)+IF(G96-G93&gt;2,0)</f>
        <v>0</v>
      </c>
      <c r="H98" s="134">
        <f t="shared" si="26"/>
        <v>0</v>
      </c>
      <c r="I98" s="134">
        <f t="shared" si="26"/>
        <v>0</v>
      </c>
      <c r="J98" s="134">
        <f t="shared" si="26"/>
        <v>0</v>
      </c>
      <c r="K98" s="134">
        <f t="shared" si="26"/>
        <v>0</v>
      </c>
      <c r="L98" s="134">
        <f t="shared" si="26"/>
        <v>0</v>
      </c>
      <c r="M98" s="134">
        <f t="shared" si="26"/>
        <v>0</v>
      </c>
      <c r="N98" s="134">
        <f t="shared" si="26"/>
        <v>0</v>
      </c>
      <c r="O98" s="135">
        <f t="shared" si="26"/>
        <v>0</v>
      </c>
      <c r="P98" s="136">
        <f>SUM(G98:O98)</f>
        <v>0</v>
      </c>
      <c r="Q98" s="135">
        <f t="shared" ref="Q98:Y98" si="27">IF(Q96-Q93=-2,4)+IF(Q96-Q93=-1,3)+IF(Q96-Q93=0,2)+IF(Q96-Q93=1,1)+IF(Q96-Q93&gt;2,0)</f>
        <v>0</v>
      </c>
      <c r="R98" s="135">
        <f t="shared" si="27"/>
        <v>0</v>
      </c>
      <c r="S98" s="135">
        <f t="shared" si="27"/>
        <v>0</v>
      </c>
      <c r="T98" s="135">
        <f t="shared" si="27"/>
        <v>0</v>
      </c>
      <c r="U98" s="135">
        <f t="shared" si="27"/>
        <v>0</v>
      </c>
      <c r="V98" s="135">
        <f t="shared" si="27"/>
        <v>0</v>
      </c>
      <c r="W98" s="135">
        <f t="shared" si="27"/>
        <v>0</v>
      </c>
      <c r="X98" s="135">
        <f t="shared" si="27"/>
        <v>0</v>
      </c>
      <c r="Y98" s="135">
        <f t="shared" si="27"/>
        <v>0</v>
      </c>
      <c r="Z98" s="136">
        <f>SUM(Q98:Y98)</f>
        <v>0</v>
      </c>
      <c r="AA98" s="137">
        <f>P98+Z98</f>
        <v>0</v>
      </c>
      <c r="AB98" s="94"/>
      <c r="AC98" s="94"/>
      <c r="AD98" s="94"/>
      <c r="AE98" s="94"/>
    </row>
    <row r="99" spans="5:35" x14ac:dyDescent="0.25">
      <c r="E99" s="94"/>
      <c r="F99" s="34"/>
      <c r="G99" s="24">
        <f>G96-G93</f>
        <v>6</v>
      </c>
      <c r="H99" s="24">
        <f t="shared" ref="H99:O99" si="28">H96-H93</f>
        <v>6</v>
      </c>
      <c r="I99" s="24">
        <f t="shared" si="28"/>
        <v>5</v>
      </c>
      <c r="J99" s="24">
        <f t="shared" si="28"/>
        <v>6</v>
      </c>
      <c r="K99" s="24">
        <f t="shared" si="28"/>
        <v>7</v>
      </c>
      <c r="L99" s="24">
        <f t="shared" si="28"/>
        <v>5</v>
      </c>
      <c r="M99" s="24">
        <f t="shared" si="28"/>
        <v>7</v>
      </c>
      <c r="N99" s="24">
        <f t="shared" si="28"/>
        <v>5</v>
      </c>
      <c r="O99" s="15">
        <f t="shared" si="28"/>
        <v>7</v>
      </c>
      <c r="P99" s="15"/>
      <c r="Q99" s="15">
        <f t="shared" ref="Q99:Y99" si="29">Q96-Q93</f>
        <v>6</v>
      </c>
      <c r="R99" s="15">
        <f t="shared" si="29"/>
        <v>6</v>
      </c>
      <c r="S99" s="15">
        <f t="shared" si="29"/>
        <v>7</v>
      </c>
      <c r="T99" s="15">
        <f t="shared" si="29"/>
        <v>5</v>
      </c>
      <c r="U99" s="15">
        <f t="shared" si="29"/>
        <v>7</v>
      </c>
      <c r="V99" s="15">
        <f t="shared" si="29"/>
        <v>6</v>
      </c>
      <c r="W99" s="15">
        <f t="shared" si="29"/>
        <v>6</v>
      </c>
      <c r="X99" s="15">
        <f t="shared" si="29"/>
        <v>5</v>
      </c>
      <c r="Y99" s="15">
        <f t="shared" si="29"/>
        <v>6</v>
      </c>
      <c r="Z99" s="138"/>
      <c r="AA99" s="139"/>
      <c r="AB99" s="94"/>
      <c r="AC99" s="94"/>
      <c r="AD99" s="94"/>
      <c r="AE99" s="94"/>
    </row>
    <row r="100" spans="5:35" x14ac:dyDescent="0.25">
      <c r="E100" s="94"/>
      <c r="F100" s="34"/>
      <c r="G100" s="24"/>
      <c r="H100" s="24"/>
      <c r="I100" s="24"/>
      <c r="J100" s="24"/>
      <c r="K100" s="24"/>
      <c r="L100" s="24"/>
      <c r="M100" s="24"/>
      <c r="N100" s="24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38"/>
      <c r="AA100" s="139"/>
      <c r="AB100" s="94"/>
      <c r="AC100" s="94"/>
      <c r="AD100" s="94"/>
      <c r="AE100" s="94"/>
    </row>
    <row r="101" spans="5:35" ht="15.75" thickBot="1" x14ac:dyDescent="0.3">
      <c r="E101" s="94"/>
      <c r="F101" s="34"/>
      <c r="G101" s="24"/>
      <c r="H101" s="24"/>
      <c r="I101" s="24"/>
      <c r="J101" s="24"/>
      <c r="K101" s="24"/>
      <c r="L101" s="24"/>
      <c r="M101" s="24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94"/>
      <c r="AC101" s="94"/>
      <c r="AD101" s="94"/>
      <c r="AE101" s="94"/>
    </row>
    <row r="102" spans="5:35" ht="15.75" thickBot="1" x14ac:dyDescent="0.3">
      <c r="E102" s="140"/>
      <c r="F102" s="247" t="s">
        <v>83</v>
      </c>
      <c r="G102" s="247"/>
      <c r="H102" s="248" t="s">
        <v>84</v>
      </c>
      <c r="I102" s="248"/>
      <c r="J102" s="248"/>
      <c r="K102" s="248"/>
      <c r="L102" s="141">
        <f>COUNTIF(G99:Y99,"&lt;=-2")</f>
        <v>0</v>
      </c>
      <c r="M102" s="249" t="s">
        <v>85</v>
      </c>
      <c r="N102" s="249"/>
      <c r="O102" s="100">
        <f>COUNTIF(G99:Y99,"=0")</f>
        <v>0</v>
      </c>
      <c r="P102" s="241" t="s">
        <v>86</v>
      </c>
      <c r="Q102" s="241"/>
      <c r="R102" s="241"/>
      <c r="S102" s="241"/>
      <c r="T102" s="241"/>
      <c r="U102" s="141">
        <f>COUNTIF(G99:Y99,"=2")</f>
        <v>0</v>
      </c>
      <c r="V102" s="142"/>
      <c r="W102" s="142"/>
      <c r="X102" s="142"/>
      <c r="Y102" s="142"/>
      <c r="Z102" s="143"/>
      <c r="AA102" s="139"/>
      <c r="AB102" s="140"/>
      <c r="AC102" s="140"/>
      <c r="AD102" s="140"/>
      <c r="AE102" s="140"/>
      <c r="AF102" s="68"/>
      <c r="AG102" s="68"/>
      <c r="AH102" s="68"/>
      <c r="AI102" s="68"/>
    </row>
    <row r="103" spans="5:35" ht="15.75" thickBot="1" x14ac:dyDescent="0.3">
      <c r="E103" s="140"/>
      <c r="F103" s="247"/>
      <c r="G103" s="247"/>
      <c r="H103" s="250" t="s">
        <v>87</v>
      </c>
      <c r="I103" s="250"/>
      <c r="J103" s="250"/>
      <c r="K103" s="250"/>
      <c r="L103" s="144">
        <f>COUNTIF(G99:Y99,"=-1")</f>
        <v>0</v>
      </c>
      <c r="M103" s="251" t="s">
        <v>88</v>
      </c>
      <c r="N103" s="251"/>
      <c r="O103" s="145">
        <f>COUNTIF(G99:Y99,"=1")</f>
        <v>0</v>
      </c>
      <c r="P103" s="241" t="s">
        <v>89</v>
      </c>
      <c r="Q103" s="241"/>
      <c r="R103" s="241"/>
      <c r="S103" s="241"/>
      <c r="T103" s="241"/>
      <c r="U103" s="144">
        <f>COUNTIF(G99:Y99,"&gt;=3")</f>
        <v>18</v>
      </c>
      <c r="V103" s="142"/>
      <c r="W103" s="142"/>
      <c r="X103" s="142"/>
      <c r="Y103" s="142"/>
      <c r="Z103" s="143"/>
      <c r="AA103" s="139"/>
      <c r="AB103" s="140"/>
      <c r="AC103" s="140"/>
      <c r="AD103" s="140"/>
      <c r="AE103" s="140"/>
      <c r="AF103" s="68"/>
      <c r="AG103" s="68"/>
      <c r="AH103" s="68"/>
      <c r="AI103" s="68"/>
    </row>
    <row r="104" spans="5:35" x14ac:dyDescent="0.25">
      <c r="E104" s="140"/>
      <c r="F104" s="146"/>
      <c r="G104" s="146"/>
      <c r="H104" s="242" t="str">
        <f>M102</f>
        <v>Par</v>
      </c>
      <c r="I104" s="242"/>
      <c r="J104" s="24"/>
      <c r="K104" s="24"/>
      <c r="L104" s="24">
        <f>O102</f>
        <v>0</v>
      </c>
      <c r="M104" s="24"/>
      <c r="N104" s="34"/>
      <c r="O104" s="15"/>
      <c r="P104" s="142"/>
      <c r="Q104" s="142"/>
      <c r="R104" s="142"/>
      <c r="S104" s="142"/>
      <c r="T104" s="142"/>
      <c r="U104" s="15"/>
      <c r="V104" s="142"/>
      <c r="W104" s="142"/>
      <c r="X104" s="142"/>
      <c r="Y104" s="142"/>
      <c r="Z104" s="143"/>
      <c r="AA104" s="139"/>
      <c r="AB104" s="140"/>
      <c r="AC104" s="140"/>
      <c r="AD104" s="140"/>
      <c r="AE104" s="140"/>
      <c r="AF104" s="68"/>
      <c r="AG104" s="68"/>
      <c r="AH104" s="68"/>
      <c r="AI104" s="68"/>
    </row>
    <row r="105" spans="5:35" x14ac:dyDescent="0.25">
      <c r="E105" s="140"/>
      <c r="F105" s="146"/>
      <c r="G105" s="146"/>
      <c r="H105" s="243" t="str">
        <f>M103</f>
        <v>Bogey</v>
      </c>
      <c r="I105" s="243"/>
      <c r="J105" s="24"/>
      <c r="K105" s="24"/>
      <c r="L105" s="24">
        <f>O103</f>
        <v>0</v>
      </c>
      <c r="M105" s="24"/>
      <c r="N105" s="34"/>
      <c r="O105" s="15"/>
      <c r="P105" s="142"/>
      <c r="Q105" s="142"/>
      <c r="R105" s="142"/>
      <c r="S105" s="142"/>
      <c r="T105" s="142"/>
      <c r="U105" s="15"/>
      <c r="V105" s="142"/>
      <c r="W105" s="142"/>
      <c r="X105" s="142"/>
      <c r="Y105" s="142"/>
      <c r="Z105" s="143"/>
      <c r="AA105" s="139"/>
      <c r="AB105" s="140"/>
      <c r="AC105" s="140"/>
      <c r="AD105" s="140"/>
      <c r="AE105" s="140"/>
      <c r="AF105" s="68"/>
      <c r="AG105" s="68"/>
      <c r="AH105" s="68"/>
      <c r="AI105" s="68"/>
    </row>
    <row r="106" spans="5:35" x14ac:dyDescent="0.25">
      <c r="E106" s="140"/>
      <c r="F106" s="146"/>
      <c r="G106" s="146"/>
      <c r="H106" s="34" t="str">
        <f>P102</f>
        <v>Double bogey</v>
      </c>
      <c r="I106" s="34"/>
      <c r="J106" s="34"/>
      <c r="K106" s="34"/>
      <c r="L106" s="24">
        <f>U102</f>
        <v>0</v>
      </c>
      <c r="M106" s="24"/>
      <c r="N106" s="34"/>
      <c r="O106" s="15"/>
      <c r="P106" s="142"/>
      <c r="Q106" s="142"/>
      <c r="R106" s="142"/>
      <c r="S106" s="142"/>
      <c r="T106" s="142"/>
      <c r="U106" s="15"/>
      <c r="V106" s="142"/>
      <c r="W106" s="142"/>
      <c r="X106" s="142"/>
      <c r="Y106" s="142"/>
      <c r="Z106" s="143"/>
      <c r="AA106" s="139"/>
      <c r="AB106" s="140"/>
      <c r="AC106" s="140"/>
      <c r="AD106" s="140"/>
      <c r="AE106" s="140"/>
      <c r="AF106" s="68"/>
      <c r="AG106" s="68"/>
      <c r="AH106" s="68"/>
      <c r="AI106" s="68"/>
    </row>
    <row r="107" spans="5:35" x14ac:dyDescent="0.25">
      <c r="E107" s="140"/>
      <c r="F107" s="146"/>
      <c r="G107" s="146"/>
      <c r="H107" s="34" t="str">
        <f>P103</f>
        <v>Triple bogey &amp; plus</v>
      </c>
      <c r="I107" s="34"/>
      <c r="J107" s="34"/>
      <c r="K107" s="34"/>
      <c r="L107" s="24">
        <f>U103</f>
        <v>18</v>
      </c>
      <c r="M107" s="24"/>
      <c r="N107" s="34"/>
      <c r="O107" s="15"/>
      <c r="P107" s="142"/>
      <c r="Q107" s="142"/>
      <c r="R107" s="142"/>
      <c r="S107" s="142"/>
      <c r="T107" s="142"/>
      <c r="U107" s="15"/>
      <c r="V107" s="142"/>
      <c r="W107" s="142"/>
      <c r="X107" s="142"/>
      <c r="Y107" s="142"/>
      <c r="Z107" s="143"/>
      <c r="AA107" s="139"/>
      <c r="AB107" s="140"/>
      <c r="AC107" s="140"/>
      <c r="AD107" s="140"/>
      <c r="AE107" s="140"/>
      <c r="AF107" s="68"/>
      <c r="AG107" s="68"/>
      <c r="AH107" s="68"/>
      <c r="AI107" s="68"/>
    </row>
    <row r="108" spans="5:35" x14ac:dyDescent="0.25">
      <c r="E108" s="140"/>
      <c r="F108" s="146"/>
      <c r="G108" s="146"/>
      <c r="H108" s="34"/>
      <c r="I108" s="34"/>
      <c r="J108" s="34"/>
      <c r="K108" s="34"/>
      <c r="L108" s="24"/>
      <c r="M108" s="34"/>
      <c r="N108" s="34"/>
      <c r="O108" s="15"/>
      <c r="P108" s="142"/>
      <c r="Q108" s="142"/>
      <c r="R108" s="142"/>
      <c r="S108" s="142"/>
      <c r="T108" s="142"/>
      <c r="U108" s="15"/>
      <c r="V108" s="142"/>
      <c r="W108" s="142"/>
      <c r="X108" s="142"/>
      <c r="Y108" s="142"/>
      <c r="Z108" s="143"/>
      <c r="AA108" s="139"/>
      <c r="AB108" s="140"/>
      <c r="AC108" s="140"/>
      <c r="AD108" s="140"/>
      <c r="AE108" s="140"/>
      <c r="AF108" s="68"/>
      <c r="AG108" s="68"/>
      <c r="AH108" s="68"/>
      <c r="AI108" s="68"/>
    </row>
    <row r="109" spans="5:35" x14ac:dyDescent="0.25">
      <c r="E109" s="140"/>
      <c r="F109" s="146"/>
      <c r="G109" s="146"/>
      <c r="H109" s="34"/>
      <c r="I109" s="34"/>
      <c r="J109" s="34"/>
      <c r="K109" s="34"/>
      <c r="L109" s="24"/>
      <c r="M109" s="34"/>
      <c r="N109" s="34"/>
      <c r="O109" s="15"/>
      <c r="P109" s="142"/>
      <c r="Q109" s="142"/>
      <c r="R109" s="142"/>
      <c r="S109" s="142"/>
      <c r="T109" s="142"/>
      <c r="U109" s="15"/>
      <c r="V109" s="142"/>
      <c r="W109" s="142"/>
      <c r="X109" s="142"/>
      <c r="Y109" s="142"/>
      <c r="Z109" s="143"/>
      <c r="AA109" s="139"/>
      <c r="AB109" s="140"/>
      <c r="AC109" s="140"/>
      <c r="AD109" s="140"/>
      <c r="AE109" s="140"/>
      <c r="AF109" s="68"/>
      <c r="AG109" s="68"/>
      <c r="AH109" s="68"/>
      <c r="AI109" s="68"/>
    </row>
    <row r="110" spans="5:35" ht="15.75" thickBot="1" x14ac:dyDescent="0.3">
      <c r="E110" s="147"/>
      <c r="F110" s="148"/>
      <c r="G110" s="148"/>
      <c r="H110" s="149"/>
      <c r="I110" s="149"/>
      <c r="J110" s="149"/>
      <c r="K110" s="149"/>
      <c r="L110" s="149"/>
      <c r="M110" s="149"/>
      <c r="N110" s="149"/>
      <c r="O110" s="150"/>
      <c r="P110" s="150"/>
      <c r="Q110" s="150"/>
      <c r="R110" s="150"/>
      <c r="S110" s="151"/>
      <c r="T110" s="151"/>
      <c r="U110" s="151"/>
      <c r="V110" s="151"/>
      <c r="W110" s="151"/>
      <c r="X110" s="151"/>
      <c r="Y110" s="151"/>
      <c r="Z110" s="152"/>
      <c r="AA110" s="153"/>
      <c r="AB110" s="147"/>
      <c r="AC110" s="147"/>
      <c r="AD110" s="147"/>
      <c r="AE110" s="147"/>
      <c r="AF110" s="154"/>
      <c r="AG110" s="154"/>
      <c r="AH110" s="154"/>
      <c r="AI110" s="154"/>
    </row>
    <row r="111" spans="5:35" ht="16.5" thickTop="1" thickBot="1" x14ac:dyDescent="0.3"/>
    <row r="112" spans="5:35" x14ac:dyDescent="0.25">
      <c r="E112" s="94"/>
      <c r="F112" s="95" t="s">
        <v>17</v>
      </c>
      <c r="G112" s="238">
        <f>C12</f>
        <v>0</v>
      </c>
      <c r="H112" s="238"/>
      <c r="I112" s="238"/>
      <c r="J112" s="238"/>
      <c r="K112" s="68"/>
      <c r="L112" s="239" t="s">
        <v>39</v>
      </c>
      <c r="M112" s="239"/>
      <c r="N112" s="239"/>
      <c r="O112" s="239" t="s">
        <v>40</v>
      </c>
      <c r="P112" s="239"/>
      <c r="Q112" s="240" t="s">
        <v>79</v>
      </c>
      <c r="R112" s="240"/>
      <c r="S112" s="240"/>
      <c r="T112" s="240"/>
      <c r="U112" s="1"/>
      <c r="V112" s="264" t="s">
        <v>107</v>
      </c>
      <c r="W112" s="265"/>
      <c r="X112" s="188" t="e">
        <f>INDEX($C$11:$AC$40,MATCH(G112,$C$11:$C$40,0),27)</f>
        <v>#N/A</v>
      </c>
      <c r="Z112" s="75" t="s">
        <v>16</v>
      </c>
      <c r="AA112" s="96">
        <f>$D$3</f>
        <v>37684</v>
      </c>
      <c r="AB112" s="94"/>
      <c r="AC112" s="94"/>
      <c r="AD112" s="94"/>
      <c r="AE112" s="94"/>
    </row>
    <row r="113" spans="5:35" ht="15.75" thickBot="1" x14ac:dyDescent="0.3">
      <c r="E113" s="94"/>
      <c r="F113" s="97" t="s">
        <v>43</v>
      </c>
      <c r="G113" s="244">
        <f>E12</f>
        <v>20</v>
      </c>
      <c r="H113" s="245"/>
      <c r="I113" s="245"/>
      <c r="J113" s="245"/>
      <c r="K113" s="1"/>
      <c r="L113" s="245" t="e">
        <f>IF(X112="H",IF($X113="Blancs",$G$3,IF($X113="Jaunes",$G$4,IF($X113="Bleus",$G$5,$G$6))),IF($X113="Blancs",$I$3,IF($X113="Jaunes",$I$4,IF($X113="Bleus",$I$5,$I$6))))</f>
        <v>#N/A</v>
      </c>
      <c r="M113" s="245"/>
      <c r="N113" s="245"/>
      <c r="O113" s="245" t="e">
        <f>IF(X112="H",IF($X113="Blancs",$H$3,IF($X113="Jaunes",$H$4,IF($X113="Bleus",$H$5,$H$6))),IF($X113="Blancs",$J$3,IF($X113="Jaunes",$J$4,IF($X113="Bleus",$J$5,$J$6))))</f>
        <v>#N/A</v>
      </c>
      <c r="P113" s="245"/>
      <c r="Q113" s="246" t="e">
        <f>ROUND((G113*(L113/113)+(O113-AA116)),0)</f>
        <v>#N/A</v>
      </c>
      <c r="R113" s="246"/>
      <c r="S113" s="246"/>
      <c r="T113" s="246"/>
      <c r="U113" s="1"/>
      <c r="V113" s="266" t="s">
        <v>108</v>
      </c>
      <c r="W113" s="267"/>
      <c r="X113" s="187" t="e">
        <f>INDEX($C$11:$AC$40,MATCH(G112,$C$11:$C$40,0),26)</f>
        <v>#N/A</v>
      </c>
      <c r="AA113" s="1"/>
      <c r="AB113" s="94"/>
      <c r="AC113" s="94"/>
      <c r="AD113" s="94"/>
      <c r="AE113" s="94"/>
    </row>
    <row r="114" spans="5:35" ht="15.75" thickBot="1" x14ac:dyDescent="0.3">
      <c r="E114" s="9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94"/>
      <c r="AC114" s="94"/>
      <c r="AD114" s="94"/>
      <c r="AE114" s="94"/>
    </row>
    <row r="115" spans="5:35" ht="15.75" thickBot="1" x14ac:dyDescent="0.3">
      <c r="E115" s="94"/>
      <c r="F115" s="98" t="s">
        <v>51</v>
      </c>
      <c r="G115" s="99">
        <v>1</v>
      </c>
      <c r="H115" s="99">
        <v>2</v>
      </c>
      <c r="I115" s="99">
        <v>3</v>
      </c>
      <c r="J115" s="99">
        <v>4</v>
      </c>
      <c r="K115" s="99">
        <v>5</v>
      </c>
      <c r="L115" s="99">
        <v>6</v>
      </c>
      <c r="M115" s="99">
        <v>7</v>
      </c>
      <c r="N115" s="99">
        <v>8</v>
      </c>
      <c r="O115" s="100">
        <v>9</v>
      </c>
      <c r="P115" s="32" t="s">
        <v>45</v>
      </c>
      <c r="Q115" s="101">
        <v>10</v>
      </c>
      <c r="R115" s="99">
        <v>11</v>
      </c>
      <c r="S115" s="99">
        <v>12</v>
      </c>
      <c r="T115" s="99">
        <v>13</v>
      </c>
      <c r="U115" s="99">
        <v>14</v>
      </c>
      <c r="V115" s="99">
        <v>15</v>
      </c>
      <c r="W115" s="99">
        <v>16</v>
      </c>
      <c r="X115" s="99">
        <v>17</v>
      </c>
      <c r="Y115" s="100">
        <v>18</v>
      </c>
      <c r="Z115" s="32" t="s">
        <v>46</v>
      </c>
      <c r="AA115" s="33" t="s">
        <v>47</v>
      </c>
      <c r="AB115" s="94"/>
      <c r="AC115" s="94"/>
      <c r="AD115" s="94"/>
      <c r="AE115" s="94"/>
    </row>
    <row r="116" spans="5:35" x14ac:dyDescent="0.25">
      <c r="E116" s="94"/>
      <c r="F116" s="102" t="s">
        <v>48</v>
      </c>
      <c r="G116" s="103">
        <f>G$9</f>
        <v>4</v>
      </c>
      <c r="H116" s="103">
        <f t="shared" ref="H116:O116" si="30">H$9</f>
        <v>4</v>
      </c>
      <c r="I116" s="103">
        <f t="shared" si="30"/>
        <v>5</v>
      </c>
      <c r="J116" s="103">
        <f t="shared" si="30"/>
        <v>4</v>
      </c>
      <c r="K116" s="103">
        <f t="shared" si="30"/>
        <v>3</v>
      </c>
      <c r="L116" s="103">
        <f t="shared" si="30"/>
        <v>5</v>
      </c>
      <c r="M116" s="103">
        <f t="shared" si="30"/>
        <v>3</v>
      </c>
      <c r="N116" s="103">
        <f t="shared" si="30"/>
        <v>5</v>
      </c>
      <c r="O116" s="103">
        <f t="shared" si="30"/>
        <v>3</v>
      </c>
      <c r="P116" s="104">
        <f>SUM(G116:O116)</f>
        <v>36</v>
      </c>
      <c r="Q116" s="103">
        <f t="shared" ref="Q116:Y116" si="31">Q$9</f>
        <v>4</v>
      </c>
      <c r="R116" s="105">
        <f t="shared" si="31"/>
        <v>4</v>
      </c>
      <c r="S116" s="105">
        <f t="shared" si="31"/>
        <v>3</v>
      </c>
      <c r="T116" s="105">
        <f t="shared" si="31"/>
        <v>5</v>
      </c>
      <c r="U116" s="105">
        <f t="shared" si="31"/>
        <v>3</v>
      </c>
      <c r="V116" s="105">
        <f t="shared" si="31"/>
        <v>4</v>
      </c>
      <c r="W116" s="105">
        <f t="shared" si="31"/>
        <v>4</v>
      </c>
      <c r="X116" s="105">
        <f t="shared" si="31"/>
        <v>5</v>
      </c>
      <c r="Y116" s="106">
        <f t="shared" si="31"/>
        <v>4</v>
      </c>
      <c r="Z116" s="104">
        <f>SUM(Q116:Y116)</f>
        <v>36</v>
      </c>
      <c r="AA116" s="40">
        <f>SUM(P116+Z116)</f>
        <v>72</v>
      </c>
      <c r="AB116" s="94"/>
      <c r="AC116" s="94"/>
      <c r="AD116" s="94"/>
      <c r="AE116" s="94"/>
    </row>
    <row r="117" spans="5:35" x14ac:dyDescent="0.25">
      <c r="E117" s="94"/>
      <c r="F117" s="107" t="s">
        <v>44</v>
      </c>
      <c r="G117" s="108">
        <f>G$10</f>
        <v>4</v>
      </c>
      <c r="H117" s="108">
        <f t="shared" ref="H117:O117" si="32">H$10</f>
        <v>8</v>
      </c>
      <c r="I117" s="108">
        <f t="shared" si="32"/>
        <v>12</v>
      </c>
      <c r="J117" s="108">
        <f t="shared" si="32"/>
        <v>14</v>
      </c>
      <c r="K117" s="108">
        <f t="shared" si="32"/>
        <v>2</v>
      </c>
      <c r="L117" s="108">
        <f t="shared" si="32"/>
        <v>10</v>
      </c>
      <c r="M117" s="108">
        <f t="shared" si="32"/>
        <v>18</v>
      </c>
      <c r="N117" s="108">
        <f t="shared" si="32"/>
        <v>16</v>
      </c>
      <c r="O117" s="109">
        <f t="shared" si="32"/>
        <v>6</v>
      </c>
      <c r="P117" s="110"/>
      <c r="Q117" s="111">
        <f t="shared" ref="Q117:Y117" si="33">Q$10</f>
        <v>1</v>
      </c>
      <c r="R117" s="112">
        <f t="shared" si="33"/>
        <v>9</v>
      </c>
      <c r="S117" s="112">
        <f t="shared" si="33"/>
        <v>11</v>
      </c>
      <c r="T117" s="112">
        <f t="shared" si="33"/>
        <v>5</v>
      </c>
      <c r="U117" s="112">
        <f t="shared" si="33"/>
        <v>17</v>
      </c>
      <c r="V117" s="112">
        <f t="shared" si="33"/>
        <v>15</v>
      </c>
      <c r="W117" s="112">
        <f t="shared" si="33"/>
        <v>3</v>
      </c>
      <c r="X117" s="112">
        <f t="shared" si="33"/>
        <v>13</v>
      </c>
      <c r="Y117" s="109">
        <f t="shared" si="33"/>
        <v>7</v>
      </c>
      <c r="Z117" s="110"/>
      <c r="AA117" s="113"/>
      <c r="AB117" s="94"/>
      <c r="AC117" s="94"/>
      <c r="AD117" s="94"/>
      <c r="AE117" s="94"/>
    </row>
    <row r="118" spans="5:35" ht="15.75" thickBot="1" x14ac:dyDescent="0.3">
      <c r="E118" s="94"/>
      <c r="F118" s="114" t="s">
        <v>79</v>
      </c>
      <c r="G118" s="115" t="e">
        <f>IF($Q113&lt;=18,IF(G117&lt;=$Q113,1,0),IF($Q113&lt;=36,IF(G117&lt;=($Q113-18),2,1),IF($Q113&lt;=54,IF(G117&lt;=($Q113-36),3,2),IF($Q113&gt;54,IF(G117&lt;=($Q113-54),4,3)))))</f>
        <v>#N/A</v>
      </c>
      <c r="H118" s="115" t="e">
        <f t="shared" ref="H118:O118" si="34">IF($Q113&lt;=18,IF(H117&lt;=$Q113,1,0),IF($Q113&lt;=36,IF(H117&lt;=($Q113-18),2,1),IF($Q113&lt;=54,IF(H117&lt;=($Q113-36),3,2),IF($Q113&gt;54,IF(H117&lt;=($Q113-54),4,3)))))</f>
        <v>#N/A</v>
      </c>
      <c r="I118" s="115" t="e">
        <f t="shared" si="34"/>
        <v>#N/A</v>
      </c>
      <c r="J118" s="115" t="e">
        <f t="shared" si="34"/>
        <v>#N/A</v>
      </c>
      <c r="K118" s="115" t="e">
        <f t="shared" si="34"/>
        <v>#N/A</v>
      </c>
      <c r="L118" s="115" t="e">
        <f t="shared" si="34"/>
        <v>#N/A</v>
      </c>
      <c r="M118" s="115" t="e">
        <f t="shared" si="34"/>
        <v>#N/A</v>
      </c>
      <c r="N118" s="115" t="e">
        <f t="shared" si="34"/>
        <v>#N/A</v>
      </c>
      <c r="O118" s="116" t="e">
        <f t="shared" si="34"/>
        <v>#N/A</v>
      </c>
      <c r="P118" s="117" t="e">
        <f>SUM(G118:O118)</f>
        <v>#N/A</v>
      </c>
      <c r="Q118" s="116" t="e">
        <f t="shared" ref="Q118:Y118" si="35">IF($Q113&lt;=18,IF(Q117&lt;=$Q113,1,0),IF($Q113&lt;=36,IF(Q117&lt;=($Q113-18),2,1),IF($Q113&lt;=54,IF(Q117&lt;=($Q113-36),3,2),IF($Q113&gt;54,IF(Q117&lt;=($Q113-54),4,3)))))</f>
        <v>#N/A</v>
      </c>
      <c r="R118" s="116" t="e">
        <f t="shared" si="35"/>
        <v>#N/A</v>
      </c>
      <c r="S118" s="116" t="e">
        <f t="shared" si="35"/>
        <v>#N/A</v>
      </c>
      <c r="T118" s="116" t="e">
        <f t="shared" si="35"/>
        <v>#N/A</v>
      </c>
      <c r="U118" s="116" t="e">
        <f t="shared" si="35"/>
        <v>#N/A</v>
      </c>
      <c r="V118" s="116" t="e">
        <f t="shared" si="35"/>
        <v>#N/A</v>
      </c>
      <c r="W118" s="116" t="e">
        <f t="shared" si="35"/>
        <v>#N/A</v>
      </c>
      <c r="X118" s="116" t="e">
        <f t="shared" si="35"/>
        <v>#N/A</v>
      </c>
      <c r="Y118" s="116" t="e">
        <f t="shared" si="35"/>
        <v>#N/A</v>
      </c>
      <c r="Z118" s="118" t="e">
        <f>SUM(Q118:Y118)</f>
        <v>#N/A</v>
      </c>
      <c r="AA118" s="119" t="e">
        <f>P118+Z118</f>
        <v>#N/A</v>
      </c>
      <c r="AB118" s="94"/>
      <c r="AC118" s="94"/>
      <c r="AD118" s="94"/>
      <c r="AE118" s="94"/>
    </row>
    <row r="119" spans="5:35" x14ac:dyDescent="0.25">
      <c r="E119" s="94"/>
      <c r="F119" s="120" t="s">
        <v>80</v>
      </c>
      <c r="G119" s="121">
        <f t="shared" ref="G119:O119" si="36">G12</f>
        <v>10</v>
      </c>
      <c r="H119" s="121">
        <f t="shared" si="36"/>
        <v>10</v>
      </c>
      <c r="I119" s="121">
        <f t="shared" si="36"/>
        <v>10</v>
      </c>
      <c r="J119" s="121">
        <f t="shared" si="36"/>
        <v>10</v>
      </c>
      <c r="K119" s="121">
        <f t="shared" si="36"/>
        <v>10</v>
      </c>
      <c r="L119" s="121">
        <f t="shared" si="36"/>
        <v>10</v>
      </c>
      <c r="M119" s="121">
        <f t="shared" si="36"/>
        <v>10</v>
      </c>
      <c r="N119" s="121">
        <f t="shared" si="36"/>
        <v>10</v>
      </c>
      <c r="O119" s="121">
        <f t="shared" si="36"/>
        <v>10</v>
      </c>
      <c r="P119" s="122">
        <f>SUM(G119:O119)</f>
        <v>90</v>
      </c>
      <c r="Q119" s="123">
        <f t="shared" ref="Q119:Y119" si="37">Q12</f>
        <v>10</v>
      </c>
      <c r="R119" s="121">
        <f t="shared" si="37"/>
        <v>10</v>
      </c>
      <c r="S119" s="121">
        <f t="shared" si="37"/>
        <v>10</v>
      </c>
      <c r="T119" s="121">
        <f t="shared" si="37"/>
        <v>10</v>
      </c>
      <c r="U119" s="121">
        <f t="shared" si="37"/>
        <v>10</v>
      </c>
      <c r="V119" s="121">
        <f t="shared" si="37"/>
        <v>10</v>
      </c>
      <c r="W119" s="121">
        <f t="shared" si="37"/>
        <v>10</v>
      </c>
      <c r="X119" s="121">
        <f t="shared" si="37"/>
        <v>10</v>
      </c>
      <c r="Y119" s="124">
        <f t="shared" si="37"/>
        <v>10</v>
      </c>
      <c r="Z119" s="122">
        <f>SUM(Q119:Y119)</f>
        <v>90</v>
      </c>
      <c r="AA119" s="125">
        <f>P119+Z119</f>
        <v>180</v>
      </c>
      <c r="AB119" s="94"/>
      <c r="AC119" s="94"/>
      <c r="AD119" s="94"/>
      <c r="AE119" s="94"/>
    </row>
    <row r="120" spans="5:35" x14ac:dyDescent="0.25">
      <c r="E120" s="94"/>
      <c r="F120" s="126" t="s">
        <v>81</v>
      </c>
      <c r="G120" s="127">
        <f>IF(G119-G116=-1,3+G118)+IF(G119-G116=0,2+G118)+IF(G119-G116=1,1+G118)+IF(G119-G116=2,G118)+IF(G119-G116=3,IF(G118-1&gt;0,G118-1,0))+IF(G119-G116=4,IF(G118-2&gt;0,G118-2,0))</f>
        <v>0</v>
      </c>
      <c r="H120" s="127">
        <f t="shared" ref="H120:O120" si="38">IF(H119-H116=-1,3+H118)+IF(H119-H116=0,2+H118)+IF(H119-H116=1,1+H118)+IF(H119-H116=2,H118)+IF(H119-H116=3,IF(H118-1&gt;0,H118-1,0))+IF(H119-H116=4,IF(H118-2&gt;0,H118-2,0))</f>
        <v>0</v>
      </c>
      <c r="I120" s="127">
        <f t="shared" si="38"/>
        <v>0</v>
      </c>
      <c r="J120" s="127">
        <f t="shared" si="38"/>
        <v>0</v>
      </c>
      <c r="K120" s="127">
        <f t="shared" si="38"/>
        <v>0</v>
      </c>
      <c r="L120" s="127">
        <f t="shared" si="38"/>
        <v>0</v>
      </c>
      <c r="M120" s="127">
        <f t="shared" si="38"/>
        <v>0</v>
      </c>
      <c r="N120" s="127">
        <f t="shared" si="38"/>
        <v>0</v>
      </c>
      <c r="O120" s="128">
        <f t="shared" si="38"/>
        <v>0</v>
      </c>
      <c r="P120" s="129">
        <f>SUM(G120:O120)</f>
        <v>0</v>
      </c>
      <c r="Q120" s="130">
        <f t="shared" ref="Q120:Y120" si="39">IF(Q119-Q116=-1,3+Q118)+IF(Q119-Q116=0,2+Q118)+IF(Q119-Q116=1,1+Q118)+IF(Q119-Q116=2,Q118)+IF(Q119-Q116=3,IF(Q118-1&gt;0,Q118-1,0))+IF(Q119-Q116=4,IF(Q118-2&gt;0,Q118-2,0))</f>
        <v>0</v>
      </c>
      <c r="R120" s="131">
        <f t="shared" si="39"/>
        <v>0</v>
      </c>
      <c r="S120" s="131">
        <f t="shared" si="39"/>
        <v>0</v>
      </c>
      <c r="T120" s="131">
        <f t="shared" si="39"/>
        <v>0</v>
      </c>
      <c r="U120" s="131">
        <f t="shared" si="39"/>
        <v>0</v>
      </c>
      <c r="V120" s="131">
        <f t="shared" si="39"/>
        <v>0</v>
      </c>
      <c r="W120" s="131">
        <f t="shared" si="39"/>
        <v>0</v>
      </c>
      <c r="X120" s="131">
        <f t="shared" si="39"/>
        <v>0</v>
      </c>
      <c r="Y120" s="128">
        <f t="shared" si="39"/>
        <v>0</v>
      </c>
      <c r="Z120" s="129">
        <f>SUM(Q120:Y120)</f>
        <v>0</v>
      </c>
      <c r="AA120" s="132">
        <f>P120+Z120</f>
        <v>0</v>
      </c>
      <c r="AB120" s="94"/>
      <c r="AC120" s="94"/>
      <c r="AD120" s="94"/>
      <c r="AE120" s="94"/>
    </row>
    <row r="121" spans="5:35" ht="15.75" thickBot="1" x14ac:dyDescent="0.3">
      <c r="E121" s="94"/>
      <c r="F121" s="133" t="s">
        <v>82</v>
      </c>
      <c r="G121" s="134">
        <f t="shared" ref="G121:O121" si="40">IF(G119-G116=-2,4)+IF(G119-G116=-1,3)+IF(G119-G116=0,2)+IF(G119-G116=1,1)+IF(G119-G116&gt;2,0)</f>
        <v>0</v>
      </c>
      <c r="H121" s="134">
        <f t="shared" si="40"/>
        <v>0</v>
      </c>
      <c r="I121" s="134">
        <f t="shared" si="40"/>
        <v>0</v>
      </c>
      <c r="J121" s="134">
        <f t="shared" si="40"/>
        <v>0</v>
      </c>
      <c r="K121" s="134">
        <f t="shared" si="40"/>
        <v>0</v>
      </c>
      <c r="L121" s="134">
        <f t="shared" si="40"/>
        <v>0</v>
      </c>
      <c r="M121" s="134">
        <f t="shared" si="40"/>
        <v>0</v>
      </c>
      <c r="N121" s="134">
        <f t="shared" si="40"/>
        <v>0</v>
      </c>
      <c r="O121" s="135">
        <f t="shared" si="40"/>
        <v>0</v>
      </c>
      <c r="P121" s="136">
        <f>SUM(G121:O121)</f>
        <v>0</v>
      </c>
      <c r="Q121" s="135">
        <f t="shared" ref="Q121:Y121" si="41">IF(Q119-Q116=-2,4)+IF(Q119-Q116=-1,3)+IF(Q119-Q116=0,2)+IF(Q119-Q116=1,1)+IF(Q119-Q116&gt;2,0)</f>
        <v>0</v>
      </c>
      <c r="R121" s="135">
        <f t="shared" si="41"/>
        <v>0</v>
      </c>
      <c r="S121" s="135">
        <f t="shared" si="41"/>
        <v>0</v>
      </c>
      <c r="T121" s="135">
        <f t="shared" si="41"/>
        <v>0</v>
      </c>
      <c r="U121" s="135">
        <f t="shared" si="41"/>
        <v>0</v>
      </c>
      <c r="V121" s="135">
        <f t="shared" si="41"/>
        <v>0</v>
      </c>
      <c r="W121" s="135">
        <f t="shared" si="41"/>
        <v>0</v>
      </c>
      <c r="X121" s="135">
        <f t="shared" si="41"/>
        <v>0</v>
      </c>
      <c r="Y121" s="135">
        <f t="shared" si="41"/>
        <v>0</v>
      </c>
      <c r="Z121" s="136">
        <f>SUM(Q121:Y121)</f>
        <v>0</v>
      </c>
      <c r="AA121" s="137">
        <f>P121+Z121</f>
        <v>0</v>
      </c>
      <c r="AB121" s="94"/>
      <c r="AC121" s="94"/>
      <c r="AD121" s="94"/>
      <c r="AE121" s="94"/>
    </row>
    <row r="122" spans="5:35" x14ac:dyDescent="0.25">
      <c r="E122" s="94"/>
      <c r="F122" s="34"/>
      <c r="G122" s="24">
        <f>G119-G116</f>
        <v>6</v>
      </c>
      <c r="H122" s="24">
        <f t="shared" ref="H122:O122" si="42">H119-H116</f>
        <v>6</v>
      </c>
      <c r="I122" s="24">
        <f t="shared" si="42"/>
        <v>5</v>
      </c>
      <c r="J122" s="24">
        <f t="shared" si="42"/>
        <v>6</v>
      </c>
      <c r="K122" s="24">
        <f t="shared" si="42"/>
        <v>7</v>
      </c>
      <c r="L122" s="24">
        <f t="shared" si="42"/>
        <v>5</v>
      </c>
      <c r="M122" s="24">
        <f t="shared" si="42"/>
        <v>7</v>
      </c>
      <c r="N122" s="24">
        <f t="shared" si="42"/>
        <v>5</v>
      </c>
      <c r="O122" s="15">
        <f t="shared" si="42"/>
        <v>7</v>
      </c>
      <c r="P122" s="15"/>
      <c r="Q122" s="15">
        <f t="shared" ref="Q122:Y122" si="43">Q119-Q116</f>
        <v>6</v>
      </c>
      <c r="R122" s="15">
        <f t="shared" si="43"/>
        <v>6</v>
      </c>
      <c r="S122" s="15">
        <f t="shared" si="43"/>
        <v>7</v>
      </c>
      <c r="T122" s="15">
        <f t="shared" si="43"/>
        <v>5</v>
      </c>
      <c r="U122" s="15">
        <f t="shared" si="43"/>
        <v>7</v>
      </c>
      <c r="V122" s="15">
        <f t="shared" si="43"/>
        <v>6</v>
      </c>
      <c r="W122" s="15">
        <f t="shared" si="43"/>
        <v>6</v>
      </c>
      <c r="X122" s="15">
        <f t="shared" si="43"/>
        <v>5</v>
      </c>
      <c r="Y122" s="15">
        <f t="shared" si="43"/>
        <v>6</v>
      </c>
      <c r="Z122" s="138"/>
      <c r="AA122" s="139"/>
      <c r="AB122" s="94"/>
      <c r="AC122" s="94"/>
      <c r="AD122" s="94"/>
      <c r="AE122" s="94"/>
    </row>
    <row r="123" spans="5:35" x14ac:dyDescent="0.25">
      <c r="E123" s="94"/>
      <c r="F123" s="34"/>
      <c r="G123" s="24"/>
      <c r="H123" s="24"/>
      <c r="I123" s="24"/>
      <c r="J123" s="24"/>
      <c r="K123" s="24"/>
      <c r="L123" s="24"/>
      <c r="M123" s="24"/>
      <c r="N123" s="24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38"/>
      <c r="AA123" s="139"/>
      <c r="AB123" s="94"/>
      <c r="AC123" s="94"/>
      <c r="AD123" s="94"/>
      <c r="AE123" s="94"/>
    </row>
    <row r="124" spans="5:35" ht="15.75" thickBot="1" x14ac:dyDescent="0.3">
      <c r="E124" s="94"/>
      <c r="F124" s="34"/>
      <c r="G124" s="24"/>
      <c r="H124" s="24"/>
      <c r="I124" s="24"/>
      <c r="J124" s="24"/>
      <c r="K124" s="24"/>
      <c r="L124" s="24"/>
      <c r="M124" s="24"/>
      <c r="N124" s="2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94"/>
      <c r="AC124" s="94"/>
      <c r="AD124" s="94"/>
      <c r="AE124" s="94"/>
    </row>
    <row r="125" spans="5:35" ht="15.75" thickBot="1" x14ac:dyDescent="0.3">
      <c r="E125" s="140"/>
      <c r="F125" s="247" t="s">
        <v>83</v>
      </c>
      <c r="G125" s="247"/>
      <c r="H125" s="248" t="s">
        <v>84</v>
      </c>
      <c r="I125" s="248"/>
      <c r="J125" s="248"/>
      <c r="K125" s="248"/>
      <c r="L125" s="141">
        <f>COUNTIF(G122:Y122,"&lt;=-2")</f>
        <v>0</v>
      </c>
      <c r="M125" s="249" t="s">
        <v>85</v>
      </c>
      <c r="N125" s="249"/>
      <c r="O125" s="100">
        <f>COUNTIF(G122:Y122,"=0")</f>
        <v>0</v>
      </c>
      <c r="P125" s="241" t="s">
        <v>86</v>
      </c>
      <c r="Q125" s="241"/>
      <c r="R125" s="241"/>
      <c r="S125" s="241"/>
      <c r="T125" s="241"/>
      <c r="U125" s="141">
        <f>COUNTIF(G122:Y122,"=2")</f>
        <v>0</v>
      </c>
      <c r="V125" s="142"/>
      <c r="W125" s="142"/>
      <c r="X125" s="142"/>
      <c r="Y125" s="142"/>
      <c r="Z125" s="143"/>
      <c r="AA125" s="139"/>
      <c r="AB125" s="140"/>
      <c r="AC125" s="140"/>
      <c r="AD125" s="140"/>
      <c r="AE125" s="140"/>
      <c r="AF125" s="68"/>
      <c r="AG125" s="68"/>
      <c r="AH125" s="68"/>
      <c r="AI125" s="68"/>
    </row>
    <row r="126" spans="5:35" ht="15.75" thickBot="1" x14ac:dyDescent="0.3">
      <c r="E126" s="140"/>
      <c r="F126" s="247"/>
      <c r="G126" s="247"/>
      <c r="H126" s="250" t="s">
        <v>87</v>
      </c>
      <c r="I126" s="250"/>
      <c r="J126" s="250"/>
      <c r="K126" s="250"/>
      <c r="L126" s="144">
        <f>COUNTIF(G122:Y122,"=-1")</f>
        <v>0</v>
      </c>
      <c r="M126" s="251" t="s">
        <v>88</v>
      </c>
      <c r="N126" s="251"/>
      <c r="O126" s="145">
        <f>COUNTIF(G122:Y122,"=1")</f>
        <v>0</v>
      </c>
      <c r="P126" s="241" t="s">
        <v>89</v>
      </c>
      <c r="Q126" s="241"/>
      <c r="R126" s="241"/>
      <c r="S126" s="241"/>
      <c r="T126" s="241"/>
      <c r="U126" s="144">
        <f>COUNTIF(G122:Y122,"&gt;=3")</f>
        <v>18</v>
      </c>
      <c r="V126" s="142"/>
      <c r="W126" s="142"/>
      <c r="X126" s="142"/>
      <c r="Y126" s="142"/>
      <c r="Z126" s="143"/>
      <c r="AA126" s="139"/>
      <c r="AB126" s="140"/>
      <c r="AC126" s="140"/>
      <c r="AD126" s="140"/>
      <c r="AE126" s="140"/>
      <c r="AF126" s="68"/>
      <c r="AG126" s="68"/>
      <c r="AH126" s="68"/>
      <c r="AI126" s="68"/>
    </row>
    <row r="127" spans="5:35" x14ac:dyDescent="0.25">
      <c r="E127" s="140"/>
      <c r="F127" s="146"/>
      <c r="G127" s="146"/>
      <c r="H127" s="242" t="str">
        <f>M125</f>
        <v>Par</v>
      </c>
      <c r="I127" s="242"/>
      <c r="J127" s="24"/>
      <c r="K127" s="24"/>
      <c r="L127" s="24">
        <f>O125</f>
        <v>0</v>
      </c>
      <c r="M127" s="24"/>
      <c r="N127" s="34"/>
      <c r="O127" s="15"/>
      <c r="P127" s="142"/>
      <c r="Q127" s="142"/>
      <c r="R127" s="142"/>
      <c r="S127" s="142"/>
      <c r="T127" s="142"/>
      <c r="U127" s="15"/>
      <c r="V127" s="142"/>
      <c r="W127" s="142"/>
      <c r="X127" s="142"/>
      <c r="Y127" s="142"/>
      <c r="Z127" s="143"/>
      <c r="AA127" s="139"/>
      <c r="AB127" s="140"/>
      <c r="AC127" s="140"/>
      <c r="AD127" s="140"/>
      <c r="AE127" s="140"/>
      <c r="AF127" s="68"/>
      <c r="AG127" s="68"/>
      <c r="AH127" s="68"/>
      <c r="AI127" s="68"/>
    </row>
    <row r="128" spans="5:35" x14ac:dyDescent="0.25">
      <c r="E128" s="140"/>
      <c r="F128" s="146"/>
      <c r="G128" s="146"/>
      <c r="H128" s="243" t="str">
        <f>M126</f>
        <v>Bogey</v>
      </c>
      <c r="I128" s="243"/>
      <c r="J128" s="24"/>
      <c r="K128" s="24"/>
      <c r="L128" s="24">
        <f>O126</f>
        <v>0</v>
      </c>
      <c r="M128" s="24"/>
      <c r="N128" s="34"/>
      <c r="O128" s="15"/>
      <c r="P128" s="142"/>
      <c r="Q128" s="142"/>
      <c r="R128" s="142"/>
      <c r="S128" s="142"/>
      <c r="T128" s="142"/>
      <c r="U128" s="15"/>
      <c r="V128" s="142"/>
      <c r="W128" s="142"/>
      <c r="X128" s="142"/>
      <c r="Y128" s="142"/>
      <c r="Z128" s="143"/>
      <c r="AA128" s="139"/>
      <c r="AB128" s="140"/>
      <c r="AC128" s="140"/>
      <c r="AD128" s="140"/>
      <c r="AE128" s="140"/>
      <c r="AF128" s="68"/>
      <c r="AG128" s="68"/>
      <c r="AH128" s="68"/>
      <c r="AI128" s="68"/>
    </row>
    <row r="129" spans="5:35" x14ac:dyDescent="0.25">
      <c r="E129" s="140"/>
      <c r="F129" s="146"/>
      <c r="G129" s="146"/>
      <c r="H129" s="34" t="str">
        <f>P125</f>
        <v>Double bogey</v>
      </c>
      <c r="I129" s="34"/>
      <c r="J129" s="34"/>
      <c r="K129" s="34"/>
      <c r="L129" s="24">
        <f>U125</f>
        <v>0</v>
      </c>
      <c r="M129" s="24"/>
      <c r="N129" s="34"/>
      <c r="O129" s="15"/>
      <c r="P129" s="142"/>
      <c r="Q129" s="142"/>
      <c r="R129" s="142"/>
      <c r="S129" s="142"/>
      <c r="T129" s="142"/>
      <c r="U129" s="15"/>
      <c r="V129" s="142"/>
      <c r="W129" s="142"/>
      <c r="X129" s="142"/>
      <c r="Y129" s="142"/>
      <c r="Z129" s="143"/>
      <c r="AA129" s="139"/>
      <c r="AB129" s="140"/>
      <c r="AC129" s="140"/>
      <c r="AD129" s="140"/>
      <c r="AE129" s="140"/>
      <c r="AF129" s="68"/>
      <c r="AG129" s="68"/>
      <c r="AH129" s="68"/>
      <c r="AI129" s="68"/>
    </row>
    <row r="130" spans="5:35" x14ac:dyDescent="0.25">
      <c r="E130" s="140"/>
      <c r="F130" s="146"/>
      <c r="G130" s="146"/>
      <c r="H130" s="34" t="str">
        <f>P126</f>
        <v>Triple bogey &amp; plus</v>
      </c>
      <c r="I130" s="34"/>
      <c r="J130" s="34"/>
      <c r="K130" s="34"/>
      <c r="L130" s="24">
        <f>U126</f>
        <v>18</v>
      </c>
      <c r="M130" s="24"/>
      <c r="N130" s="34"/>
      <c r="O130" s="15"/>
      <c r="P130" s="142"/>
      <c r="Q130" s="142"/>
      <c r="R130" s="142"/>
      <c r="S130" s="142"/>
      <c r="T130" s="142"/>
      <c r="U130" s="15"/>
      <c r="V130" s="142"/>
      <c r="W130" s="142"/>
      <c r="X130" s="142"/>
      <c r="Y130" s="142"/>
      <c r="Z130" s="143"/>
      <c r="AA130" s="139"/>
      <c r="AB130" s="140"/>
      <c r="AC130" s="140"/>
      <c r="AD130" s="140"/>
      <c r="AE130" s="140"/>
      <c r="AF130" s="68"/>
      <c r="AG130" s="68"/>
      <c r="AH130" s="68"/>
      <c r="AI130" s="68"/>
    </row>
    <row r="131" spans="5:35" x14ac:dyDescent="0.25">
      <c r="E131" s="140"/>
      <c r="F131" s="146"/>
      <c r="G131" s="146"/>
      <c r="H131" s="34"/>
      <c r="I131" s="34"/>
      <c r="J131" s="34"/>
      <c r="K131" s="34"/>
      <c r="L131" s="24"/>
      <c r="M131" s="34"/>
      <c r="N131" s="34"/>
      <c r="O131" s="15"/>
      <c r="P131" s="142"/>
      <c r="Q131" s="142"/>
      <c r="R131" s="142"/>
      <c r="S131" s="142"/>
      <c r="T131" s="142"/>
      <c r="U131" s="15"/>
      <c r="V131" s="142"/>
      <c r="W131" s="142"/>
      <c r="X131" s="142"/>
      <c r="Y131" s="142"/>
      <c r="Z131" s="143"/>
      <c r="AA131" s="139"/>
      <c r="AB131" s="140"/>
      <c r="AC131" s="140"/>
      <c r="AD131" s="140"/>
      <c r="AE131" s="140"/>
      <c r="AF131" s="68"/>
      <c r="AG131" s="68"/>
      <c r="AH131" s="68"/>
      <c r="AI131" s="68"/>
    </row>
    <row r="132" spans="5:35" x14ac:dyDescent="0.25">
      <c r="E132" s="140"/>
      <c r="F132" s="146"/>
      <c r="G132" s="146"/>
      <c r="H132" s="34"/>
      <c r="I132" s="34"/>
      <c r="J132" s="34"/>
      <c r="K132" s="34"/>
      <c r="L132" s="24"/>
      <c r="M132" s="34"/>
      <c r="N132" s="34"/>
      <c r="O132" s="15"/>
      <c r="P132" s="142"/>
      <c r="Q132" s="142"/>
      <c r="R132" s="142"/>
      <c r="S132" s="142"/>
      <c r="T132" s="142"/>
      <c r="U132" s="15"/>
      <c r="V132" s="142"/>
      <c r="W132" s="142"/>
      <c r="X132" s="142"/>
      <c r="Y132" s="142"/>
      <c r="Z132" s="143"/>
      <c r="AA132" s="139"/>
      <c r="AB132" s="140"/>
      <c r="AC132" s="140"/>
      <c r="AD132" s="140"/>
      <c r="AE132" s="140"/>
      <c r="AF132" s="68"/>
      <c r="AG132" s="68"/>
      <c r="AH132" s="68"/>
      <c r="AI132" s="68"/>
    </row>
    <row r="133" spans="5:35" ht="15.75" thickBot="1" x14ac:dyDescent="0.3">
      <c r="E133" s="147"/>
      <c r="F133" s="148"/>
      <c r="G133" s="148"/>
      <c r="H133" s="149"/>
      <c r="I133" s="149"/>
      <c r="J133" s="149"/>
      <c r="K133" s="149"/>
      <c r="L133" s="149"/>
      <c r="M133" s="149"/>
      <c r="N133" s="149"/>
      <c r="O133" s="150"/>
      <c r="P133" s="150"/>
      <c r="Q133" s="150"/>
      <c r="R133" s="150"/>
      <c r="S133" s="151"/>
      <c r="T133" s="151"/>
      <c r="U133" s="151"/>
      <c r="V133" s="151"/>
      <c r="W133" s="151"/>
      <c r="X133" s="151"/>
      <c r="Y133" s="151"/>
      <c r="Z133" s="152"/>
      <c r="AA133" s="153"/>
      <c r="AB133" s="147"/>
      <c r="AC133" s="147"/>
      <c r="AD133" s="147"/>
      <c r="AE133" s="147"/>
      <c r="AF133" s="154"/>
      <c r="AG133" s="154"/>
      <c r="AH133" s="154"/>
      <c r="AI133" s="154"/>
    </row>
    <row r="134" spans="5:35" ht="16.5" thickTop="1" thickBot="1" x14ac:dyDescent="0.3"/>
    <row r="135" spans="5:35" x14ac:dyDescent="0.25">
      <c r="E135" s="94"/>
      <c r="F135" s="95" t="s">
        <v>17</v>
      </c>
      <c r="G135" s="238">
        <f>C13</f>
        <v>0</v>
      </c>
      <c r="H135" s="238"/>
      <c r="I135" s="238"/>
      <c r="J135" s="238"/>
      <c r="K135" s="68"/>
      <c r="L135" s="239" t="s">
        <v>39</v>
      </c>
      <c r="M135" s="239"/>
      <c r="N135" s="239"/>
      <c r="O135" s="239" t="s">
        <v>40</v>
      </c>
      <c r="P135" s="239"/>
      <c r="Q135" s="240" t="s">
        <v>79</v>
      </c>
      <c r="R135" s="240"/>
      <c r="S135" s="240"/>
      <c r="T135" s="240"/>
      <c r="U135" s="1"/>
      <c r="V135" s="264" t="s">
        <v>107</v>
      </c>
      <c r="W135" s="265"/>
      <c r="X135" s="188" t="e">
        <f>INDEX($C$11:$AC$40,MATCH(G135,$C$11:$C$40,0),27)</f>
        <v>#N/A</v>
      </c>
      <c r="Z135" s="75" t="s">
        <v>16</v>
      </c>
      <c r="AA135" s="96">
        <f>$D$3</f>
        <v>37684</v>
      </c>
      <c r="AB135" s="94"/>
      <c r="AC135" s="94"/>
      <c r="AD135" s="94"/>
      <c r="AE135" s="94"/>
    </row>
    <row r="136" spans="5:35" ht="15.75" thickBot="1" x14ac:dyDescent="0.3">
      <c r="E136" s="94"/>
      <c r="F136" s="97" t="s">
        <v>43</v>
      </c>
      <c r="G136" s="244">
        <f>E13</f>
        <v>20</v>
      </c>
      <c r="H136" s="245"/>
      <c r="I136" s="245"/>
      <c r="J136" s="245"/>
      <c r="K136" s="1"/>
      <c r="L136" s="245" t="e">
        <f>IF(X135="H",IF($X136="Blancs",$G$3,IF($X136="Jaunes",$G$4,IF($X136="Bleus",$G$5,$G$6))),IF($X136="Blancs",$I$3,IF($X136="Jaunes",$I$4,IF($X136="Bleus",$I$5,$I$6))))</f>
        <v>#N/A</v>
      </c>
      <c r="M136" s="245"/>
      <c r="N136" s="245"/>
      <c r="O136" s="245" t="e">
        <f>IF(X135="H",IF($X136="Blancs",$H$3,IF($X136="Jaunes",$H$4,IF($X136="Bleus",$H$5,$H$6))),IF($X136="Blancs",$J$3,IF($X136="Jaunes",$J$4,IF($X136="Bleus",$J$5,$J$6))))</f>
        <v>#N/A</v>
      </c>
      <c r="P136" s="245"/>
      <c r="Q136" s="246" t="e">
        <f>ROUND((G136*(L136/113)+(O136-AA139)),0)</f>
        <v>#N/A</v>
      </c>
      <c r="R136" s="246"/>
      <c r="S136" s="246"/>
      <c r="T136" s="246"/>
      <c r="U136" s="1"/>
      <c r="V136" s="266" t="s">
        <v>108</v>
      </c>
      <c r="W136" s="267"/>
      <c r="X136" s="187" t="e">
        <f>INDEX($C$11:$AC$40,MATCH(G135,$C$11:$C$40,0),26)</f>
        <v>#N/A</v>
      </c>
      <c r="AA136" s="1"/>
      <c r="AB136" s="94"/>
      <c r="AC136" s="94"/>
      <c r="AD136" s="94"/>
      <c r="AE136" s="94"/>
    </row>
    <row r="137" spans="5:35" ht="15.75" thickBot="1" x14ac:dyDescent="0.3">
      <c r="E137" s="9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94"/>
      <c r="AC137" s="94"/>
      <c r="AD137" s="94"/>
      <c r="AE137" s="94"/>
    </row>
    <row r="138" spans="5:35" ht="15.75" thickBot="1" x14ac:dyDescent="0.3">
      <c r="E138" s="94"/>
      <c r="F138" s="98" t="s">
        <v>51</v>
      </c>
      <c r="G138" s="99">
        <v>1</v>
      </c>
      <c r="H138" s="99">
        <v>2</v>
      </c>
      <c r="I138" s="99">
        <v>3</v>
      </c>
      <c r="J138" s="99">
        <v>4</v>
      </c>
      <c r="K138" s="99">
        <v>5</v>
      </c>
      <c r="L138" s="99">
        <v>6</v>
      </c>
      <c r="M138" s="99">
        <v>7</v>
      </c>
      <c r="N138" s="99">
        <v>8</v>
      </c>
      <c r="O138" s="100">
        <v>9</v>
      </c>
      <c r="P138" s="32" t="s">
        <v>45</v>
      </c>
      <c r="Q138" s="101">
        <v>10</v>
      </c>
      <c r="R138" s="99">
        <v>11</v>
      </c>
      <c r="S138" s="99">
        <v>12</v>
      </c>
      <c r="T138" s="99">
        <v>13</v>
      </c>
      <c r="U138" s="99">
        <v>14</v>
      </c>
      <c r="V138" s="99">
        <v>15</v>
      </c>
      <c r="W138" s="99">
        <v>16</v>
      </c>
      <c r="X138" s="99">
        <v>17</v>
      </c>
      <c r="Y138" s="100">
        <v>18</v>
      </c>
      <c r="Z138" s="32" t="s">
        <v>46</v>
      </c>
      <c r="AA138" s="33" t="s">
        <v>47</v>
      </c>
      <c r="AB138" s="94"/>
      <c r="AC138" s="94"/>
      <c r="AD138" s="94"/>
      <c r="AE138" s="94"/>
    </row>
    <row r="139" spans="5:35" x14ac:dyDescent="0.25">
      <c r="E139" s="94"/>
      <c r="F139" s="102" t="s">
        <v>48</v>
      </c>
      <c r="G139" s="103">
        <f>G$9</f>
        <v>4</v>
      </c>
      <c r="H139" s="103">
        <f t="shared" ref="H139:O139" si="44">H$9</f>
        <v>4</v>
      </c>
      <c r="I139" s="103">
        <f t="shared" si="44"/>
        <v>5</v>
      </c>
      <c r="J139" s="103">
        <f t="shared" si="44"/>
        <v>4</v>
      </c>
      <c r="K139" s="103">
        <f t="shared" si="44"/>
        <v>3</v>
      </c>
      <c r="L139" s="103">
        <f t="shared" si="44"/>
        <v>5</v>
      </c>
      <c r="M139" s="103">
        <f t="shared" si="44"/>
        <v>3</v>
      </c>
      <c r="N139" s="103">
        <f t="shared" si="44"/>
        <v>5</v>
      </c>
      <c r="O139" s="103">
        <f t="shared" si="44"/>
        <v>3</v>
      </c>
      <c r="P139" s="104">
        <f>SUM(G139:O139)</f>
        <v>36</v>
      </c>
      <c r="Q139" s="103">
        <f t="shared" ref="Q139:Y139" si="45">Q$9</f>
        <v>4</v>
      </c>
      <c r="R139" s="105">
        <f t="shared" si="45"/>
        <v>4</v>
      </c>
      <c r="S139" s="105">
        <f t="shared" si="45"/>
        <v>3</v>
      </c>
      <c r="T139" s="105">
        <f t="shared" si="45"/>
        <v>5</v>
      </c>
      <c r="U139" s="105">
        <f t="shared" si="45"/>
        <v>3</v>
      </c>
      <c r="V139" s="105">
        <f t="shared" si="45"/>
        <v>4</v>
      </c>
      <c r="W139" s="105">
        <f t="shared" si="45"/>
        <v>4</v>
      </c>
      <c r="X139" s="105">
        <f t="shared" si="45"/>
        <v>5</v>
      </c>
      <c r="Y139" s="106">
        <f t="shared" si="45"/>
        <v>4</v>
      </c>
      <c r="Z139" s="104">
        <f>SUM(Q139:Y139)</f>
        <v>36</v>
      </c>
      <c r="AA139" s="40">
        <f>SUM(P139+Z139)</f>
        <v>72</v>
      </c>
      <c r="AB139" s="94"/>
      <c r="AC139" s="94"/>
      <c r="AD139" s="94"/>
      <c r="AE139" s="94"/>
    </row>
    <row r="140" spans="5:35" x14ac:dyDescent="0.25">
      <c r="E140" s="94"/>
      <c r="F140" s="107" t="s">
        <v>44</v>
      </c>
      <c r="G140" s="108">
        <f>G$10</f>
        <v>4</v>
      </c>
      <c r="H140" s="108">
        <f t="shared" ref="H140:O140" si="46">H$10</f>
        <v>8</v>
      </c>
      <c r="I140" s="108">
        <f t="shared" si="46"/>
        <v>12</v>
      </c>
      <c r="J140" s="108">
        <f t="shared" si="46"/>
        <v>14</v>
      </c>
      <c r="K140" s="108">
        <f t="shared" si="46"/>
        <v>2</v>
      </c>
      <c r="L140" s="108">
        <f t="shared" si="46"/>
        <v>10</v>
      </c>
      <c r="M140" s="108">
        <f t="shared" si="46"/>
        <v>18</v>
      </c>
      <c r="N140" s="108">
        <f t="shared" si="46"/>
        <v>16</v>
      </c>
      <c r="O140" s="109">
        <f t="shared" si="46"/>
        <v>6</v>
      </c>
      <c r="P140" s="110"/>
      <c r="Q140" s="111">
        <f t="shared" ref="Q140:Y140" si="47">Q$10</f>
        <v>1</v>
      </c>
      <c r="R140" s="112">
        <f t="shared" si="47"/>
        <v>9</v>
      </c>
      <c r="S140" s="112">
        <f t="shared" si="47"/>
        <v>11</v>
      </c>
      <c r="T140" s="112">
        <f t="shared" si="47"/>
        <v>5</v>
      </c>
      <c r="U140" s="112">
        <f t="shared" si="47"/>
        <v>17</v>
      </c>
      <c r="V140" s="112">
        <f t="shared" si="47"/>
        <v>15</v>
      </c>
      <c r="W140" s="112">
        <f t="shared" si="47"/>
        <v>3</v>
      </c>
      <c r="X140" s="112">
        <f t="shared" si="47"/>
        <v>13</v>
      </c>
      <c r="Y140" s="109">
        <f t="shared" si="47"/>
        <v>7</v>
      </c>
      <c r="Z140" s="110"/>
      <c r="AA140" s="113"/>
      <c r="AB140" s="94"/>
      <c r="AC140" s="94"/>
      <c r="AD140" s="94"/>
      <c r="AE140" s="94"/>
    </row>
    <row r="141" spans="5:35" ht="15.75" thickBot="1" x14ac:dyDescent="0.3">
      <c r="E141" s="94"/>
      <c r="F141" s="114" t="s">
        <v>79</v>
      </c>
      <c r="G141" s="115" t="e">
        <f>IF($Q136&lt;=18,IF(G140&lt;=$Q136,1,0),IF($Q136&lt;=36,IF(G140&lt;=($Q136-18),2,1),IF($Q136&lt;=54,IF(G140&lt;=($Q136-36),3,2),IF($Q136&gt;54,IF(G140&lt;=($Q136-54),4,3)))))</f>
        <v>#N/A</v>
      </c>
      <c r="H141" s="115" t="e">
        <f t="shared" ref="H141:O141" si="48">IF($Q136&lt;=18,IF(H140&lt;=$Q136,1,0),IF($Q136&lt;=36,IF(H140&lt;=($Q136-18),2,1),IF($Q136&lt;=54,IF(H140&lt;=($Q136-36),3,2),IF($Q136&gt;54,IF(H140&lt;=($Q136-54),4,3)))))</f>
        <v>#N/A</v>
      </c>
      <c r="I141" s="115" t="e">
        <f t="shared" si="48"/>
        <v>#N/A</v>
      </c>
      <c r="J141" s="115" t="e">
        <f t="shared" si="48"/>
        <v>#N/A</v>
      </c>
      <c r="K141" s="115" t="e">
        <f t="shared" si="48"/>
        <v>#N/A</v>
      </c>
      <c r="L141" s="115" t="e">
        <f t="shared" si="48"/>
        <v>#N/A</v>
      </c>
      <c r="M141" s="115" t="e">
        <f t="shared" si="48"/>
        <v>#N/A</v>
      </c>
      <c r="N141" s="115" t="e">
        <f t="shared" si="48"/>
        <v>#N/A</v>
      </c>
      <c r="O141" s="116" t="e">
        <f t="shared" si="48"/>
        <v>#N/A</v>
      </c>
      <c r="P141" s="117" t="e">
        <f>SUM(G141:O141)</f>
        <v>#N/A</v>
      </c>
      <c r="Q141" s="116" t="e">
        <f t="shared" ref="Q141:Y141" si="49">IF($Q136&lt;=18,IF(Q140&lt;=$Q136,1,0),IF($Q136&lt;=36,IF(Q140&lt;=($Q136-18),2,1),IF($Q136&lt;=54,IF(Q140&lt;=($Q136-36),3,2),IF($Q136&gt;54,IF(Q140&lt;=($Q136-54),4,3)))))</f>
        <v>#N/A</v>
      </c>
      <c r="R141" s="116" t="e">
        <f t="shared" si="49"/>
        <v>#N/A</v>
      </c>
      <c r="S141" s="116" t="e">
        <f t="shared" si="49"/>
        <v>#N/A</v>
      </c>
      <c r="T141" s="116" t="e">
        <f t="shared" si="49"/>
        <v>#N/A</v>
      </c>
      <c r="U141" s="116" t="e">
        <f t="shared" si="49"/>
        <v>#N/A</v>
      </c>
      <c r="V141" s="116" t="e">
        <f t="shared" si="49"/>
        <v>#N/A</v>
      </c>
      <c r="W141" s="116" t="e">
        <f t="shared" si="49"/>
        <v>#N/A</v>
      </c>
      <c r="X141" s="116" t="e">
        <f t="shared" si="49"/>
        <v>#N/A</v>
      </c>
      <c r="Y141" s="116" t="e">
        <f t="shared" si="49"/>
        <v>#N/A</v>
      </c>
      <c r="Z141" s="118" t="e">
        <f>SUM(Q141:Y141)</f>
        <v>#N/A</v>
      </c>
      <c r="AA141" s="119" t="e">
        <f>P141+Z141</f>
        <v>#N/A</v>
      </c>
      <c r="AB141" s="94"/>
      <c r="AC141" s="94"/>
      <c r="AD141" s="94"/>
      <c r="AE141" s="94"/>
    </row>
    <row r="142" spans="5:35" x14ac:dyDescent="0.25">
      <c r="E142" s="94"/>
      <c r="F142" s="120" t="s">
        <v>80</v>
      </c>
      <c r="G142" s="121">
        <f t="shared" ref="G142:O142" si="50">G13</f>
        <v>10</v>
      </c>
      <c r="H142" s="121">
        <f t="shared" si="50"/>
        <v>10</v>
      </c>
      <c r="I142" s="121">
        <f t="shared" si="50"/>
        <v>10</v>
      </c>
      <c r="J142" s="121">
        <f t="shared" si="50"/>
        <v>10</v>
      </c>
      <c r="K142" s="121">
        <f t="shared" si="50"/>
        <v>10</v>
      </c>
      <c r="L142" s="121">
        <f t="shared" si="50"/>
        <v>10</v>
      </c>
      <c r="M142" s="121">
        <f t="shared" si="50"/>
        <v>10</v>
      </c>
      <c r="N142" s="121">
        <f t="shared" si="50"/>
        <v>10</v>
      </c>
      <c r="O142" s="121">
        <f t="shared" si="50"/>
        <v>10</v>
      </c>
      <c r="P142" s="122">
        <f>SUM(G142:O142)</f>
        <v>90</v>
      </c>
      <c r="Q142" s="123">
        <f t="shared" ref="Q142:Y142" si="51">Q13</f>
        <v>10</v>
      </c>
      <c r="R142" s="121">
        <f t="shared" si="51"/>
        <v>10</v>
      </c>
      <c r="S142" s="121">
        <f t="shared" si="51"/>
        <v>10</v>
      </c>
      <c r="T142" s="121">
        <f t="shared" si="51"/>
        <v>10</v>
      </c>
      <c r="U142" s="121">
        <f t="shared" si="51"/>
        <v>10</v>
      </c>
      <c r="V142" s="121">
        <f t="shared" si="51"/>
        <v>10</v>
      </c>
      <c r="W142" s="121">
        <f t="shared" si="51"/>
        <v>10</v>
      </c>
      <c r="X142" s="121">
        <f t="shared" si="51"/>
        <v>10</v>
      </c>
      <c r="Y142" s="124">
        <f t="shared" si="51"/>
        <v>10</v>
      </c>
      <c r="Z142" s="122">
        <f>SUM(Q142:Y142)</f>
        <v>90</v>
      </c>
      <c r="AA142" s="125">
        <f>P142+Z142</f>
        <v>180</v>
      </c>
      <c r="AB142" s="94"/>
      <c r="AC142" s="94"/>
      <c r="AD142" s="94"/>
      <c r="AE142" s="94"/>
    </row>
    <row r="143" spans="5:35" x14ac:dyDescent="0.25">
      <c r="E143" s="94"/>
      <c r="F143" s="126" t="s">
        <v>81</v>
      </c>
      <c r="G143" s="127">
        <f>IF(G142-G139=-1,3+G141)+IF(G142-G139=0,2+G141)+IF(G142-G139=1,1+G141)+IF(G142-G139=2,G141)+IF(G142-G139=3,IF(G141-1&gt;0,G141-1,0))+IF(G142-G139=4,IF(G141-2&gt;0,G141-2,0))</f>
        <v>0</v>
      </c>
      <c r="H143" s="127">
        <f t="shared" ref="H143:O143" si="52">IF(H142-H139=-1,3+H141)+IF(H142-H139=0,2+H141)+IF(H142-H139=1,1+H141)+IF(H142-H139=2,H141)+IF(H142-H139=3,IF(H141-1&gt;0,H141-1,0))+IF(H142-H139=4,IF(H141-2&gt;0,H141-2,0))</f>
        <v>0</v>
      </c>
      <c r="I143" s="127">
        <f t="shared" si="52"/>
        <v>0</v>
      </c>
      <c r="J143" s="127">
        <f t="shared" si="52"/>
        <v>0</v>
      </c>
      <c r="K143" s="127">
        <f t="shared" si="52"/>
        <v>0</v>
      </c>
      <c r="L143" s="127">
        <f t="shared" si="52"/>
        <v>0</v>
      </c>
      <c r="M143" s="127">
        <f t="shared" si="52"/>
        <v>0</v>
      </c>
      <c r="N143" s="127">
        <f t="shared" si="52"/>
        <v>0</v>
      </c>
      <c r="O143" s="128">
        <f t="shared" si="52"/>
        <v>0</v>
      </c>
      <c r="P143" s="129">
        <f>SUM(G143:O143)</f>
        <v>0</v>
      </c>
      <c r="Q143" s="130">
        <f t="shared" ref="Q143:Y143" si="53">IF(Q142-Q139=-1,3+Q141)+IF(Q142-Q139=0,2+Q141)+IF(Q142-Q139=1,1+Q141)+IF(Q142-Q139=2,Q141)+IF(Q142-Q139=3,IF(Q141-1&gt;0,Q141-1,0))+IF(Q142-Q139=4,IF(Q141-2&gt;0,Q141-2,0))</f>
        <v>0</v>
      </c>
      <c r="R143" s="131">
        <f t="shared" si="53"/>
        <v>0</v>
      </c>
      <c r="S143" s="131">
        <f t="shared" si="53"/>
        <v>0</v>
      </c>
      <c r="T143" s="131">
        <f t="shared" si="53"/>
        <v>0</v>
      </c>
      <c r="U143" s="131">
        <f t="shared" si="53"/>
        <v>0</v>
      </c>
      <c r="V143" s="131">
        <f t="shared" si="53"/>
        <v>0</v>
      </c>
      <c r="W143" s="131">
        <f t="shared" si="53"/>
        <v>0</v>
      </c>
      <c r="X143" s="131">
        <f t="shared" si="53"/>
        <v>0</v>
      </c>
      <c r="Y143" s="128">
        <f t="shared" si="53"/>
        <v>0</v>
      </c>
      <c r="Z143" s="129">
        <f>SUM(Q143:Y143)</f>
        <v>0</v>
      </c>
      <c r="AA143" s="132">
        <f>P143+Z143</f>
        <v>0</v>
      </c>
      <c r="AB143" s="94"/>
      <c r="AC143" s="94"/>
      <c r="AD143" s="94"/>
      <c r="AE143" s="94"/>
    </row>
    <row r="144" spans="5:35" ht="15.75" thickBot="1" x14ac:dyDescent="0.3">
      <c r="E144" s="94"/>
      <c r="F144" s="133" t="s">
        <v>82</v>
      </c>
      <c r="G144" s="134">
        <f t="shared" ref="G144:O144" si="54">IF(G142-G139=-2,4)+IF(G142-G139=-1,3)+IF(G142-G139=0,2)+IF(G142-G139=1,1)+IF(G142-G139&gt;2,0)</f>
        <v>0</v>
      </c>
      <c r="H144" s="134">
        <f t="shared" si="54"/>
        <v>0</v>
      </c>
      <c r="I144" s="134">
        <f t="shared" si="54"/>
        <v>0</v>
      </c>
      <c r="J144" s="134">
        <f t="shared" si="54"/>
        <v>0</v>
      </c>
      <c r="K144" s="134">
        <f t="shared" si="54"/>
        <v>0</v>
      </c>
      <c r="L144" s="134">
        <f t="shared" si="54"/>
        <v>0</v>
      </c>
      <c r="M144" s="134">
        <f t="shared" si="54"/>
        <v>0</v>
      </c>
      <c r="N144" s="134">
        <f t="shared" si="54"/>
        <v>0</v>
      </c>
      <c r="O144" s="135">
        <f t="shared" si="54"/>
        <v>0</v>
      </c>
      <c r="P144" s="136">
        <f>SUM(G144:O144)</f>
        <v>0</v>
      </c>
      <c r="Q144" s="135">
        <f t="shared" ref="Q144:Y144" si="55">IF(Q142-Q139=-2,4)+IF(Q142-Q139=-1,3)+IF(Q142-Q139=0,2)+IF(Q142-Q139=1,1)+IF(Q142-Q139&gt;2,0)</f>
        <v>0</v>
      </c>
      <c r="R144" s="135">
        <f t="shared" si="55"/>
        <v>0</v>
      </c>
      <c r="S144" s="135">
        <f t="shared" si="55"/>
        <v>0</v>
      </c>
      <c r="T144" s="135">
        <f t="shared" si="55"/>
        <v>0</v>
      </c>
      <c r="U144" s="135">
        <f t="shared" si="55"/>
        <v>0</v>
      </c>
      <c r="V144" s="135">
        <f t="shared" si="55"/>
        <v>0</v>
      </c>
      <c r="W144" s="135">
        <f t="shared" si="55"/>
        <v>0</v>
      </c>
      <c r="X144" s="135">
        <f t="shared" si="55"/>
        <v>0</v>
      </c>
      <c r="Y144" s="135">
        <f t="shared" si="55"/>
        <v>0</v>
      </c>
      <c r="Z144" s="136">
        <f>SUM(Q144:Y144)</f>
        <v>0</v>
      </c>
      <c r="AA144" s="137">
        <f>P144+Z144</f>
        <v>0</v>
      </c>
      <c r="AB144" s="94"/>
      <c r="AC144" s="94"/>
      <c r="AD144" s="94"/>
      <c r="AE144" s="94"/>
    </row>
    <row r="145" spans="5:35" x14ac:dyDescent="0.25">
      <c r="E145" s="94"/>
      <c r="F145" s="34"/>
      <c r="G145" s="24">
        <f>G142-G139</f>
        <v>6</v>
      </c>
      <c r="H145" s="24">
        <f t="shared" ref="H145:O145" si="56">H142-H139</f>
        <v>6</v>
      </c>
      <c r="I145" s="24">
        <f t="shared" si="56"/>
        <v>5</v>
      </c>
      <c r="J145" s="24">
        <f t="shared" si="56"/>
        <v>6</v>
      </c>
      <c r="K145" s="24">
        <f t="shared" si="56"/>
        <v>7</v>
      </c>
      <c r="L145" s="24">
        <f t="shared" si="56"/>
        <v>5</v>
      </c>
      <c r="M145" s="24">
        <f t="shared" si="56"/>
        <v>7</v>
      </c>
      <c r="N145" s="24">
        <f t="shared" si="56"/>
        <v>5</v>
      </c>
      <c r="O145" s="15">
        <f t="shared" si="56"/>
        <v>7</v>
      </c>
      <c r="P145" s="15"/>
      <c r="Q145" s="15">
        <f t="shared" ref="Q145:Y145" si="57">Q142-Q139</f>
        <v>6</v>
      </c>
      <c r="R145" s="15">
        <f t="shared" si="57"/>
        <v>6</v>
      </c>
      <c r="S145" s="15">
        <f t="shared" si="57"/>
        <v>7</v>
      </c>
      <c r="T145" s="15">
        <f t="shared" si="57"/>
        <v>5</v>
      </c>
      <c r="U145" s="15">
        <f t="shared" si="57"/>
        <v>7</v>
      </c>
      <c r="V145" s="15">
        <f t="shared" si="57"/>
        <v>6</v>
      </c>
      <c r="W145" s="15">
        <f t="shared" si="57"/>
        <v>6</v>
      </c>
      <c r="X145" s="15">
        <f t="shared" si="57"/>
        <v>5</v>
      </c>
      <c r="Y145" s="15">
        <f t="shared" si="57"/>
        <v>6</v>
      </c>
      <c r="Z145" s="138"/>
      <c r="AA145" s="139"/>
      <c r="AB145" s="94"/>
      <c r="AC145" s="94"/>
      <c r="AD145" s="94"/>
      <c r="AE145" s="94"/>
    </row>
    <row r="146" spans="5:35" x14ac:dyDescent="0.25">
      <c r="E146" s="94"/>
      <c r="F146" s="34"/>
      <c r="G146" s="24"/>
      <c r="H146" s="24"/>
      <c r="I146" s="24"/>
      <c r="J146" s="24"/>
      <c r="K146" s="24"/>
      <c r="L146" s="24"/>
      <c r="M146" s="24"/>
      <c r="N146" s="24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38"/>
      <c r="AA146" s="139"/>
      <c r="AB146" s="94"/>
      <c r="AC146" s="94"/>
      <c r="AD146" s="94"/>
      <c r="AE146" s="94"/>
    </row>
    <row r="147" spans="5:35" ht="15.75" thickBot="1" x14ac:dyDescent="0.3">
      <c r="E147" s="94"/>
      <c r="F147" s="34"/>
      <c r="G147" s="24"/>
      <c r="H147" s="24"/>
      <c r="I147" s="24"/>
      <c r="J147" s="24"/>
      <c r="K147" s="24"/>
      <c r="L147" s="24"/>
      <c r="M147" s="24"/>
      <c r="N147" s="2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94"/>
      <c r="AC147" s="94"/>
      <c r="AD147" s="94"/>
      <c r="AE147" s="94"/>
    </row>
    <row r="148" spans="5:35" ht="15.75" thickBot="1" x14ac:dyDescent="0.3">
      <c r="E148" s="140"/>
      <c r="F148" s="247" t="s">
        <v>83</v>
      </c>
      <c r="G148" s="247"/>
      <c r="H148" s="248" t="s">
        <v>84</v>
      </c>
      <c r="I148" s="248"/>
      <c r="J148" s="248"/>
      <c r="K148" s="248"/>
      <c r="L148" s="141">
        <f>COUNTIF(G145:Y145,"&lt;=-2")</f>
        <v>0</v>
      </c>
      <c r="M148" s="249" t="s">
        <v>85</v>
      </c>
      <c r="N148" s="249"/>
      <c r="O148" s="100">
        <f>COUNTIF(G145:Y145,"=0")</f>
        <v>0</v>
      </c>
      <c r="P148" s="241" t="s">
        <v>86</v>
      </c>
      <c r="Q148" s="241"/>
      <c r="R148" s="241"/>
      <c r="S148" s="241"/>
      <c r="T148" s="241"/>
      <c r="U148" s="141">
        <f>COUNTIF(G145:Y145,"=2")</f>
        <v>0</v>
      </c>
      <c r="V148" s="142"/>
      <c r="W148" s="142"/>
      <c r="X148" s="142"/>
      <c r="Y148" s="142"/>
      <c r="Z148" s="143"/>
      <c r="AA148" s="139"/>
      <c r="AB148" s="140"/>
      <c r="AC148" s="140"/>
      <c r="AD148" s="140"/>
      <c r="AE148" s="140"/>
      <c r="AF148" s="68"/>
      <c r="AG148" s="68"/>
      <c r="AH148" s="68"/>
      <c r="AI148" s="68"/>
    </row>
    <row r="149" spans="5:35" ht="15.75" thickBot="1" x14ac:dyDescent="0.3">
      <c r="E149" s="140"/>
      <c r="F149" s="247"/>
      <c r="G149" s="247"/>
      <c r="H149" s="250" t="s">
        <v>87</v>
      </c>
      <c r="I149" s="250"/>
      <c r="J149" s="250"/>
      <c r="K149" s="250"/>
      <c r="L149" s="144">
        <f>COUNTIF(G145:Y145,"=-1")</f>
        <v>0</v>
      </c>
      <c r="M149" s="251" t="s">
        <v>88</v>
      </c>
      <c r="N149" s="251"/>
      <c r="O149" s="145">
        <f>COUNTIF(G145:Y145,"=1")</f>
        <v>0</v>
      </c>
      <c r="P149" s="241" t="s">
        <v>89</v>
      </c>
      <c r="Q149" s="241"/>
      <c r="R149" s="241"/>
      <c r="S149" s="241"/>
      <c r="T149" s="241"/>
      <c r="U149" s="144">
        <f>COUNTIF(G145:Y145,"&gt;=3")</f>
        <v>18</v>
      </c>
      <c r="V149" s="142"/>
      <c r="W149" s="142"/>
      <c r="X149" s="142"/>
      <c r="Y149" s="142"/>
      <c r="Z149" s="143"/>
      <c r="AA149" s="139"/>
      <c r="AB149" s="140"/>
      <c r="AC149" s="140"/>
      <c r="AD149" s="140"/>
      <c r="AE149" s="140"/>
      <c r="AF149" s="68"/>
      <c r="AG149" s="68"/>
      <c r="AH149" s="68"/>
      <c r="AI149" s="68"/>
    </row>
    <row r="150" spans="5:35" x14ac:dyDescent="0.25">
      <c r="E150" s="140"/>
      <c r="F150" s="146"/>
      <c r="G150" s="146"/>
      <c r="H150" s="242" t="str">
        <f>M148</f>
        <v>Par</v>
      </c>
      <c r="I150" s="242"/>
      <c r="J150" s="24"/>
      <c r="K150" s="24"/>
      <c r="L150" s="24">
        <f>O148</f>
        <v>0</v>
      </c>
      <c r="M150" s="24"/>
      <c r="N150" s="34"/>
      <c r="O150" s="15"/>
      <c r="P150" s="142"/>
      <c r="Q150" s="142"/>
      <c r="R150" s="142"/>
      <c r="S150" s="142"/>
      <c r="T150" s="142"/>
      <c r="U150" s="15"/>
      <c r="V150" s="142"/>
      <c r="W150" s="142"/>
      <c r="X150" s="142"/>
      <c r="Y150" s="142"/>
      <c r="Z150" s="143"/>
      <c r="AA150" s="139"/>
      <c r="AB150" s="140"/>
      <c r="AC150" s="140"/>
      <c r="AD150" s="140"/>
      <c r="AE150" s="140"/>
      <c r="AF150" s="68"/>
      <c r="AG150" s="68"/>
      <c r="AH150" s="68"/>
      <c r="AI150" s="68"/>
    </row>
    <row r="151" spans="5:35" x14ac:dyDescent="0.25">
      <c r="E151" s="140"/>
      <c r="F151" s="146"/>
      <c r="G151" s="146"/>
      <c r="H151" s="243" t="str">
        <f>M149</f>
        <v>Bogey</v>
      </c>
      <c r="I151" s="243"/>
      <c r="J151" s="24"/>
      <c r="K151" s="24"/>
      <c r="L151" s="24">
        <f>O149</f>
        <v>0</v>
      </c>
      <c r="M151" s="24"/>
      <c r="N151" s="34"/>
      <c r="O151" s="15"/>
      <c r="P151" s="142"/>
      <c r="Q151" s="142"/>
      <c r="R151" s="142"/>
      <c r="S151" s="142"/>
      <c r="T151" s="142"/>
      <c r="U151" s="15"/>
      <c r="V151" s="142"/>
      <c r="W151" s="142"/>
      <c r="X151" s="142"/>
      <c r="Y151" s="142"/>
      <c r="Z151" s="143"/>
      <c r="AA151" s="139"/>
      <c r="AB151" s="140"/>
      <c r="AC151" s="140"/>
      <c r="AD151" s="140"/>
      <c r="AE151" s="140"/>
      <c r="AF151" s="68"/>
      <c r="AG151" s="68"/>
      <c r="AH151" s="68"/>
      <c r="AI151" s="68"/>
    </row>
    <row r="152" spans="5:35" x14ac:dyDescent="0.25">
      <c r="E152" s="140"/>
      <c r="F152" s="146"/>
      <c r="G152" s="146"/>
      <c r="H152" s="34" t="str">
        <f>P148</f>
        <v>Double bogey</v>
      </c>
      <c r="I152" s="34"/>
      <c r="J152" s="34"/>
      <c r="K152" s="34"/>
      <c r="L152" s="24">
        <f>U148</f>
        <v>0</v>
      </c>
      <c r="M152" s="24"/>
      <c r="N152" s="34"/>
      <c r="O152" s="15"/>
      <c r="P152" s="142"/>
      <c r="Q152" s="142"/>
      <c r="R152" s="142"/>
      <c r="S152" s="142"/>
      <c r="T152" s="142"/>
      <c r="U152" s="15"/>
      <c r="V152" s="142"/>
      <c r="W152" s="142"/>
      <c r="X152" s="142"/>
      <c r="Y152" s="142"/>
      <c r="Z152" s="143"/>
      <c r="AA152" s="139"/>
      <c r="AB152" s="140"/>
      <c r="AC152" s="140"/>
      <c r="AD152" s="140"/>
      <c r="AE152" s="140"/>
      <c r="AF152" s="68"/>
      <c r="AG152" s="68"/>
      <c r="AH152" s="68"/>
      <c r="AI152" s="68"/>
    </row>
    <row r="153" spans="5:35" x14ac:dyDescent="0.25">
      <c r="E153" s="140"/>
      <c r="F153" s="146"/>
      <c r="G153" s="146"/>
      <c r="H153" s="34" t="str">
        <f>P149</f>
        <v>Triple bogey &amp; plus</v>
      </c>
      <c r="I153" s="34"/>
      <c r="J153" s="34"/>
      <c r="K153" s="34"/>
      <c r="L153" s="24">
        <f>U149</f>
        <v>18</v>
      </c>
      <c r="M153" s="24"/>
      <c r="N153" s="34"/>
      <c r="O153" s="15"/>
      <c r="P153" s="142"/>
      <c r="Q153" s="142"/>
      <c r="R153" s="142"/>
      <c r="S153" s="142"/>
      <c r="T153" s="142"/>
      <c r="U153" s="15"/>
      <c r="V153" s="142"/>
      <c r="W153" s="142"/>
      <c r="X153" s="142"/>
      <c r="Y153" s="142"/>
      <c r="Z153" s="143"/>
      <c r="AA153" s="139"/>
      <c r="AB153" s="140"/>
      <c r="AC153" s="140"/>
      <c r="AD153" s="140"/>
      <c r="AE153" s="140"/>
      <c r="AF153" s="68"/>
      <c r="AG153" s="68"/>
      <c r="AH153" s="68"/>
      <c r="AI153" s="68"/>
    </row>
    <row r="154" spans="5:35" x14ac:dyDescent="0.25">
      <c r="E154" s="140"/>
      <c r="F154" s="146"/>
      <c r="G154" s="146"/>
      <c r="H154" s="34"/>
      <c r="I154" s="34"/>
      <c r="J154" s="34"/>
      <c r="K154" s="34"/>
      <c r="L154" s="24"/>
      <c r="M154" s="34"/>
      <c r="N154" s="34"/>
      <c r="O154" s="15"/>
      <c r="P154" s="142"/>
      <c r="Q154" s="142"/>
      <c r="R154" s="142"/>
      <c r="S154" s="142"/>
      <c r="T154" s="142"/>
      <c r="U154" s="15"/>
      <c r="V154" s="142"/>
      <c r="W154" s="142"/>
      <c r="X154" s="142"/>
      <c r="Y154" s="142"/>
      <c r="Z154" s="143"/>
      <c r="AA154" s="139"/>
      <c r="AB154" s="140"/>
      <c r="AC154" s="140"/>
      <c r="AD154" s="140"/>
      <c r="AE154" s="140"/>
      <c r="AF154" s="68"/>
      <c r="AG154" s="68"/>
      <c r="AH154" s="68"/>
      <c r="AI154" s="68"/>
    </row>
    <row r="155" spans="5:35" x14ac:dyDescent="0.25">
      <c r="E155" s="140"/>
      <c r="F155" s="146"/>
      <c r="G155" s="146"/>
      <c r="H155" s="34"/>
      <c r="I155" s="34"/>
      <c r="J155" s="34"/>
      <c r="K155" s="34"/>
      <c r="L155" s="24"/>
      <c r="M155" s="34"/>
      <c r="N155" s="34"/>
      <c r="O155" s="15"/>
      <c r="P155" s="142"/>
      <c r="Q155" s="142"/>
      <c r="R155" s="142"/>
      <c r="S155" s="142"/>
      <c r="T155" s="142"/>
      <c r="U155" s="15"/>
      <c r="V155" s="142"/>
      <c r="W155" s="142"/>
      <c r="X155" s="142"/>
      <c r="Y155" s="142"/>
      <c r="Z155" s="143"/>
      <c r="AA155" s="139"/>
      <c r="AB155" s="140"/>
      <c r="AC155" s="140"/>
      <c r="AD155" s="140"/>
      <c r="AE155" s="140"/>
      <c r="AF155" s="68"/>
      <c r="AG155" s="68"/>
      <c r="AH155" s="68"/>
      <c r="AI155" s="68"/>
    </row>
    <row r="156" spans="5:35" ht="15.75" thickBot="1" x14ac:dyDescent="0.3">
      <c r="E156" s="147"/>
      <c r="F156" s="148"/>
      <c r="G156" s="148"/>
      <c r="H156" s="149"/>
      <c r="I156" s="149"/>
      <c r="J156" s="149"/>
      <c r="K156" s="149"/>
      <c r="L156" s="149"/>
      <c r="M156" s="149"/>
      <c r="N156" s="149"/>
      <c r="O156" s="150"/>
      <c r="P156" s="150"/>
      <c r="Q156" s="150"/>
      <c r="R156" s="150"/>
      <c r="S156" s="151"/>
      <c r="T156" s="151"/>
      <c r="U156" s="151"/>
      <c r="V156" s="151"/>
      <c r="W156" s="151"/>
      <c r="X156" s="151"/>
      <c r="Y156" s="151"/>
      <c r="Z156" s="152"/>
      <c r="AA156" s="153"/>
      <c r="AB156" s="147"/>
      <c r="AC156" s="147"/>
      <c r="AD156" s="147"/>
      <c r="AE156" s="147"/>
      <c r="AF156" s="154"/>
      <c r="AG156" s="154"/>
      <c r="AH156" s="154"/>
      <c r="AI156" s="154"/>
    </row>
    <row r="157" spans="5:35" ht="16.5" thickTop="1" thickBot="1" x14ac:dyDescent="0.3"/>
    <row r="158" spans="5:35" x14ac:dyDescent="0.25">
      <c r="E158" s="94"/>
      <c r="F158" s="95" t="s">
        <v>17</v>
      </c>
      <c r="G158" s="238">
        <f>C14</f>
        <v>0</v>
      </c>
      <c r="H158" s="238"/>
      <c r="I158" s="238"/>
      <c r="J158" s="238"/>
      <c r="K158" s="68"/>
      <c r="L158" s="239" t="s">
        <v>39</v>
      </c>
      <c r="M158" s="239"/>
      <c r="N158" s="239"/>
      <c r="O158" s="239" t="s">
        <v>40</v>
      </c>
      <c r="P158" s="239"/>
      <c r="Q158" s="240" t="s">
        <v>79</v>
      </c>
      <c r="R158" s="240"/>
      <c r="S158" s="240"/>
      <c r="T158" s="240"/>
      <c r="U158" s="1"/>
      <c r="V158" s="264" t="s">
        <v>107</v>
      </c>
      <c r="W158" s="265"/>
      <c r="X158" s="188" t="e">
        <f>INDEX($C$11:$AC$40,MATCH(G158,$C$11:$C$40,0),27)</f>
        <v>#N/A</v>
      </c>
      <c r="Z158" s="75" t="s">
        <v>16</v>
      </c>
      <c r="AA158" s="96">
        <f>$D$3</f>
        <v>37684</v>
      </c>
      <c r="AB158" s="94"/>
      <c r="AC158" s="94"/>
      <c r="AD158" s="94"/>
      <c r="AE158" s="94"/>
    </row>
    <row r="159" spans="5:35" ht="15.75" thickBot="1" x14ac:dyDescent="0.3">
      <c r="E159" s="94"/>
      <c r="F159" s="97" t="s">
        <v>43</v>
      </c>
      <c r="G159" s="244">
        <f>E14</f>
        <v>20</v>
      </c>
      <c r="H159" s="245"/>
      <c r="I159" s="245"/>
      <c r="J159" s="245"/>
      <c r="K159" s="1"/>
      <c r="L159" s="245" t="e">
        <f>IF(X158="H",IF($X159="Blancs",$G$3,IF($X159="Jaunes",$G$4,IF($X159="Bleus",$G$5,$G$6))),IF($X159="Blancs",$I$3,IF($X159="Jaunes",$I$4,IF($X159="Bleus",$I$5,$I$6))))</f>
        <v>#N/A</v>
      </c>
      <c r="M159" s="245"/>
      <c r="N159" s="245"/>
      <c r="O159" s="245" t="e">
        <f>IF(X158="H",IF($X159="Blancs",$H$3,IF($X159="Jaunes",$H$4,IF($X159="Bleus",$H$5,$H$6))),IF($X159="Blancs",$J$3,IF($X159="Jaunes",$J$4,IF($X159="Bleus",$J$5,$J$6))))</f>
        <v>#N/A</v>
      </c>
      <c r="P159" s="245"/>
      <c r="Q159" s="246" t="e">
        <f>ROUND((G159*(L159/113)+(O159-AA162)),0)</f>
        <v>#N/A</v>
      </c>
      <c r="R159" s="246"/>
      <c r="S159" s="246"/>
      <c r="T159" s="246"/>
      <c r="U159" s="1"/>
      <c r="V159" s="266" t="s">
        <v>108</v>
      </c>
      <c r="W159" s="267"/>
      <c r="X159" s="187" t="e">
        <f>INDEX($C$11:$AC$40,MATCH(G158,$C$11:$C$40,0),26)</f>
        <v>#N/A</v>
      </c>
      <c r="AA159" s="1"/>
      <c r="AB159" s="94"/>
      <c r="AC159" s="94"/>
      <c r="AD159" s="94"/>
      <c r="AE159" s="94"/>
    </row>
    <row r="160" spans="5:35" ht="15.75" thickBot="1" x14ac:dyDescent="0.3">
      <c r="E160" s="9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94"/>
      <c r="AC160" s="94"/>
      <c r="AD160" s="94"/>
      <c r="AE160" s="94"/>
    </row>
    <row r="161" spans="5:35" ht="15.75" thickBot="1" x14ac:dyDescent="0.3">
      <c r="E161" s="94"/>
      <c r="F161" s="98" t="s">
        <v>51</v>
      </c>
      <c r="G161" s="99">
        <v>1</v>
      </c>
      <c r="H161" s="99">
        <v>2</v>
      </c>
      <c r="I161" s="99">
        <v>3</v>
      </c>
      <c r="J161" s="99">
        <v>4</v>
      </c>
      <c r="K161" s="99">
        <v>5</v>
      </c>
      <c r="L161" s="99">
        <v>6</v>
      </c>
      <c r="M161" s="99">
        <v>7</v>
      </c>
      <c r="N161" s="99">
        <v>8</v>
      </c>
      <c r="O161" s="100">
        <v>9</v>
      </c>
      <c r="P161" s="32" t="s">
        <v>45</v>
      </c>
      <c r="Q161" s="101">
        <v>10</v>
      </c>
      <c r="R161" s="99">
        <v>11</v>
      </c>
      <c r="S161" s="99">
        <v>12</v>
      </c>
      <c r="T161" s="99">
        <v>13</v>
      </c>
      <c r="U161" s="99">
        <v>14</v>
      </c>
      <c r="V161" s="99">
        <v>15</v>
      </c>
      <c r="W161" s="99">
        <v>16</v>
      </c>
      <c r="X161" s="99">
        <v>17</v>
      </c>
      <c r="Y161" s="100">
        <v>18</v>
      </c>
      <c r="Z161" s="32" t="s">
        <v>46</v>
      </c>
      <c r="AA161" s="33" t="s">
        <v>47</v>
      </c>
      <c r="AB161" s="94"/>
      <c r="AC161" s="94"/>
      <c r="AD161" s="94"/>
      <c r="AE161" s="94"/>
    </row>
    <row r="162" spans="5:35" x14ac:dyDescent="0.25">
      <c r="E162" s="94"/>
      <c r="F162" s="102" t="s">
        <v>48</v>
      </c>
      <c r="G162" s="103">
        <f>G$9</f>
        <v>4</v>
      </c>
      <c r="H162" s="103">
        <f t="shared" ref="H162:O162" si="58">H$9</f>
        <v>4</v>
      </c>
      <c r="I162" s="103">
        <f t="shared" si="58"/>
        <v>5</v>
      </c>
      <c r="J162" s="103">
        <f t="shared" si="58"/>
        <v>4</v>
      </c>
      <c r="K162" s="103">
        <f t="shared" si="58"/>
        <v>3</v>
      </c>
      <c r="L162" s="103">
        <f t="shared" si="58"/>
        <v>5</v>
      </c>
      <c r="M162" s="103">
        <f t="shared" si="58"/>
        <v>3</v>
      </c>
      <c r="N162" s="103">
        <f t="shared" si="58"/>
        <v>5</v>
      </c>
      <c r="O162" s="103">
        <f t="shared" si="58"/>
        <v>3</v>
      </c>
      <c r="P162" s="104">
        <f>SUM(G162:O162)</f>
        <v>36</v>
      </c>
      <c r="Q162" s="103">
        <f t="shared" ref="Q162:Y162" si="59">Q$9</f>
        <v>4</v>
      </c>
      <c r="R162" s="105">
        <f t="shared" si="59"/>
        <v>4</v>
      </c>
      <c r="S162" s="105">
        <f t="shared" si="59"/>
        <v>3</v>
      </c>
      <c r="T162" s="105">
        <f t="shared" si="59"/>
        <v>5</v>
      </c>
      <c r="U162" s="105">
        <f t="shared" si="59"/>
        <v>3</v>
      </c>
      <c r="V162" s="105">
        <f t="shared" si="59"/>
        <v>4</v>
      </c>
      <c r="W162" s="105">
        <f t="shared" si="59"/>
        <v>4</v>
      </c>
      <c r="X162" s="105">
        <f t="shared" si="59"/>
        <v>5</v>
      </c>
      <c r="Y162" s="106">
        <f t="shared" si="59"/>
        <v>4</v>
      </c>
      <c r="Z162" s="104">
        <f>SUM(Q162:Y162)</f>
        <v>36</v>
      </c>
      <c r="AA162" s="40">
        <f>SUM(P162+Z162)</f>
        <v>72</v>
      </c>
      <c r="AB162" s="94"/>
      <c r="AC162" s="94"/>
      <c r="AD162" s="94"/>
      <c r="AE162" s="94"/>
    </row>
    <row r="163" spans="5:35" x14ac:dyDescent="0.25">
      <c r="E163" s="94"/>
      <c r="F163" s="107" t="s">
        <v>44</v>
      </c>
      <c r="G163" s="108">
        <f>G$10</f>
        <v>4</v>
      </c>
      <c r="H163" s="108">
        <f t="shared" ref="H163:O163" si="60">H$10</f>
        <v>8</v>
      </c>
      <c r="I163" s="108">
        <f t="shared" si="60"/>
        <v>12</v>
      </c>
      <c r="J163" s="108">
        <f t="shared" si="60"/>
        <v>14</v>
      </c>
      <c r="K163" s="108">
        <f t="shared" si="60"/>
        <v>2</v>
      </c>
      <c r="L163" s="108">
        <f t="shared" si="60"/>
        <v>10</v>
      </c>
      <c r="M163" s="108">
        <f t="shared" si="60"/>
        <v>18</v>
      </c>
      <c r="N163" s="108">
        <f t="shared" si="60"/>
        <v>16</v>
      </c>
      <c r="O163" s="109">
        <f t="shared" si="60"/>
        <v>6</v>
      </c>
      <c r="P163" s="110"/>
      <c r="Q163" s="111">
        <f t="shared" ref="Q163:Y163" si="61">Q$10</f>
        <v>1</v>
      </c>
      <c r="R163" s="112">
        <f t="shared" si="61"/>
        <v>9</v>
      </c>
      <c r="S163" s="112">
        <f t="shared" si="61"/>
        <v>11</v>
      </c>
      <c r="T163" s="112">
        <f t="shared" si="61"/>
        <v>5</v>
      </c>
      <c r="U163" s="112">
        <f t="shared" si="61"/>
        <v>17</v>
      </c>
      <c r="V163" s="112">
        <f t="shared" si="61"/>
        <v>15</v>
      </c>
      <c r="W163" s="112">
        <f t="shared" si="61"/>
        <v>3</v>
      </c>
      <c r="X163" s="112">
        <f t="shared" si="61"/>
        <v>13</v>
      </c>
      <c r="Y163" s="109">
        <f t="shared" si="61"/>
        <v>7</v>
      </c>
      <c r="Z163" s="110"/>
      <c r="AA163" s="113"/>
      <c r="AB163" s="94"/>
      <c r="AC163" s="94"/>
      <c r="AD163" s="94"/>
      <c r="AE163" s="94"/>
    </row>
    <row r="164" spans="5:35" ht="15.75" thickBot="1" x14ac:dyDescent="0.3">
      <c r="E164" s="94"/>
      <c r="F164" s="114" t="s">
        <v>79</v>
      </c>
      <c r="G164" s="115" t="e">
        <f>IF($Q159&lt;=18,IF(G163&lt;=$Q159,1,0),IF($Q159&lt;=36,IF(G163&lt;=($Q159-18),2,1),IF($Q159&lt;=54,IF(G163&lt;=($Q159-36),3,2),IF($Q159&gt;54,IF(G163&lt;=($Q159-54),4,3)))))</f>
        <v>#N/A</v>
      </c>
      <c r="H164" s="115" t="e">
        <f t="shared" ref="H164:O164" si="62">IF($Q159&lt;=18,IF(H163&lt;=$Q159,1,0),IF($Q159&lt;=36,IF(H163&lt;=($Q159-18),2,1),IF($Q159&lt;=54,IF(H163&lt;=($Q159-36),3,2),IF($Q159&gt;54,IF(H163&lt;=($Q159-54),4,3)))))</f>
        <v>#N/A</v>
      </c>
      <c r="I164" s="115" t="e">
        <f t="shared" si="62"/>
        <v>#N/A</v>
      </c>
      <c r="J164" s="115" t="e">
        <f t="shared" si="62"/>
        <v>#N/A</v>
      </c>
      <c r="K164" s="115" t="e">
        <f t="shared" si="62"/>
        <v>#N/A</v>
      </c>
      <c r="L164" s="115" t="e">
        <f t="shared" si="62"/>
        <v>#N/A</v>
      </c>
      <c r="M164" s="115" t="e">
        <f t="shared" si="62"/>
        <v>#N/A</v>
      </c>
      <c r="N164" s="115" t="e">
        <f t="shared" si="62"/>
        <v>#N/A</v>
      </c>
      <c r="O164" s="116" t="e">
        <f t="shared" si="62"/>
        <v>#N/A</v>
      </c>
      <c r="P164" s="117" t="e">
        <f>SUM(G164:O164)</f>
        <v>#N/A</v>
      </c>
      <c r="Q164" s="116" t="e">
        <f t="shared" ref="Q164:Y164" si="63">IF($Q159&lt;=18,IF(Q163&lt;=$Q159,1,0),IF($Q159&lt;=36,IF(Q163&lt;=($Q159-18),2,1),IF($Q159&lt;=54,IF(Q163&lt;=($Q159-36),3,2),IF($Q159&gt;54,IF(Q163&lt;=($Q159-54),4,3)))))</f>
        <v>#N/A</v>
      </c>
      <c r="R164" s="116" t="e">
        <f t="shared" si="63"/>
        <v>#N/A</v>
      </c>
      <c r="S164" s="116" t="e">
        <f t="shared" si="63"/>
        <v>#N/A</v>
      </c>
      <c r="T164" s="116" t="e">
        <f t="shared" si="63"/>
        <v>#N/A</v>
      </c>
      <c r="U164" s="116" t="e">
        <f t="shared" si="63"/>
        <v>#N/A</v>
      </c>
      <c r="V164" s="116" t="e">
        <f t="shared" si="63"/>
        <v>#N/A</v>
      </c>
      <c r="W164" s="116" t="e">
        <f t="shared" si="63"/>
        <v>#N/A</v>
      </c>
      <c r="X164" s="116" t="e">
        <f t="shared" si="63"/>
        <v>#N/A</v>
      </c>
      <c r="Y164" s="116" t="e">
        <f t="shared" si="63"/>
        <v>#N/A</v>
      </c>
      <c r="Z164" s="118" t="e">
        <f>SUM(Q164:Y164)</f>
        <v>#N/A</v>
      </c>
      <c r="AA164" s="119" t="e">
        <f>P164+Z164</f>
        <v>#N/A</v>
      </c>
      <c r="AB164" s="94"/>
      <c r="AC164" s="94"/>
      <c r="AD164" s="94"/>
      <c r="AE164" s="94"/>
    </row>
    <row r="165" spans="5:35" x14ac:dyDescent="0.25">
      <c r="E165" s="94"/>
      <c r="F165" s="120" t="s">
        <v>80</v>
      </c>
      <c r="G165" s="121">
        <f t="shared" ref="G165:O165" si="64">G14</f>
        <v>10</v>
      </c>
      <c r="H165" s="121">
        <f t="shared" si="64"/>
        <v>10</v>
      </c>
      <c r="I165" s="121">
        <f t="shared" si="64"/>
        <v>10</v>
      </c>
      <c r="J165" s="121">
        <f t="shared" si="64"/>
        <v>10</v>
      </c>
      <c r="K165" s="121">
        <f t="shared" si="64"/>
        <v>10</v>
      </c>
      <c r="L165" s="121">
        <f t="shared" si="64"/>
        <v>10</v>
      </c>
      <c r="M165" s="121">
        <f t="shared" si="64"/>
        <v>10</v>
      </c>
      <c r="N165" s="121">
        <f t="shared" si="64"/>
        <v>10</v>
      </c>
      <c r="O165" s="121">
        <f t="shared" si="64"/>
        <v>10</v>
      </c>
      <c r="P165" s="122">
        <f>SUM(G165:O165)</f>
        <v>90</v>
      </c>
      <c r="Q165" s="123">
        <f t="shared" ref="Q165:Y165" si="65">Q14</f>
        <v>10</v>
      </c>
      <c r="R165" s="121">
        <f t="shared" si="65"/>
        <v>10</v>
      </c>
      <c r="S165" s="121">
        <f t="shared" si="65"/>
        <v>10</v>
      </c>
      <c r="T165" s="121">
        <f t="shared" si="65"/>
        <v>10</v>
      </c>
      <c r="U165" s="121">
        <f t="shared" si="65"/>
        <v>10</v>
      </c>
      <c r="V165" s="121">
        <f t="shared" si="65"/>
        <v>10</v>
      </c>
      <c r="W165" s="121">
        <f t="shared" si="65"/>
        <v>10</v>
      </c>
      <c r="X165" s="121">
        <f t="shared" si="65"/>
        <v>10</v>
      </c>
      <c r="Y165" s="124">
        <f t="shared" si="65"/>
        <v>10</v>
      </c>
      <c r="Z165" s="122">
        <f>SUM(Q165:Y165)</f>
        <v>90</v>
      </c>
      <c r="AA165" s="125">
        <f>P165+Z165</f>
        <v>180</v>
      </c>
      <c r="AB165" s="94"/>
      <c r="AC165" s="94"/>
      <c r="AD165" s="94"/>
      <c r="AE165" s="94"/>
    </row>
    <row r="166" spans="5:35" x14ac:dyDescent="0.25">
      <c r="E166" s="94"/>
      <c r="F166" s="126" t="s">
        <v>81</v>
      </c>
      <c r="G166" s="127">
        <f>IF(G165-G162=-1,3+G164)+IF(G165-G162=0,2+G164)+IF(G165-G162=1,1+G164)+IF(G165-G162=2,G164)+IF(G165-G162=3,IF(G164-1&gt;0,G164-1,0))+IF(G165-G162=4,IF(G164-2&gt;0,G164-2,0))</f>
        <v>0</v>
      </c>
      <c r="H166" s="127">
        <f t="shared" ref="H166:O166" si="66">IF(H165-H162=-1,3+H164)+IF(H165-H162=0,2+H164)+IF(H165-H162=1,1+H164)+IF(H165-H162=2,H164)+IF(H165-H162=3,IF(H164-1&gt;0,H164-1,0))+IF(H165-H162=4,IF(H164-2&gt;0,H164-2,0))</f>
        <v>0</v>
      </c>
      <c r="I166" s="127">
        <f t="shared" si="66"/>
        <v>0</v>
      </c>
      <c r="J166" s="127">
        <f t="shared" si="66"/>
        <v>0</v>
      </c>
      <c r="K166" s="127">
        <f t="shared" si="66"/>
        <v>0</v>
      </c>
      <c r="L166" s="127">
        <f t="shared" si="66"/>
        <v>0</v>
      </c>
      <c r="M166" s="127">
        <f t="shared" si="66"/>
        <v>0</v>
      </c>
      <c r="N166" s="127">
        <f t="shared" si="66"/>
        <v>0</v>
      </c>
      <c r="O166" s="128">
        <f t="shared" si="66"/>
        <v>0</v>
      </c>
      <c r="P166" s="129">
        <f>SUM(G166:O166)</f>
        <v>0</v>
      </c>
      <c r="Q166" s="130">
        <f t="shared" ref="Q166:Y166" si="67">IF(Q165-Q162=-1,3+Q164)+IF(Q165-Q162=0,2+Q164)+IF(Q165-Q162=1,1+Q164)+IF(Q165-Q162=2,Q164)+IF(Q165-Q162=3,IF(Q164-1&gt;0,Q164-1,0))+IF(Q165-Q162=4,IF(Q164-2&gt;0,Q164-2,0))</f>
        <v>0</v>
      </c>
      <c r="R166" s="131">
        <f t="shared" si="67"/>
        <v>0</v>
      </c>
      <c r="S166" s="131">
        <f t="shared" si="67"/>
        <v>0</v>
      </c>
      <c r="T166" s="131">
        <f t="shared" si="67"/>
        <v>0</v>
      </c>
      <c r="U166" s="131">
        <f t="shared" si="67"/>
        <v>0</v>
      </c>
      <c r="V166" s="131">
        <f t="shared" si="67"/>
        <v>0</v>
      </c>
      <c r="W166" s="131">
        <f t="shared" si="67"/>
        <v>0</v>
      </c>
      <c r="X166" s="131">
        <f t="shared" si="67"/>
        <v>0</v>
      </c>
      <c r="Y166" s="128">
        <f t="shared" si="67"/>
        <v>0</v>
      </c>
      <c r="Z166" s="129">
        <f>SUM(Q166:Y166)</f>
        <v>0</v>
      </c>
      <c r="AA166" s="132">
        <f>P166+Z166</f>
        <v>0</v>
      </c>
      <c r="AB166" s="94"/>
      <c r="AC166" s="94"/>
      <c r="AD166" s="94"/>
      <c r="AE166" s="94"/>
    </row>
    <row r="167" spans="5:35" ht="15.75" thickBot="1" x14ac:dyDescent="0.3">
      <c r="E167" s="94"/>
      <c r="F167" s="133" t="s">
        <v>82</v>
      </c>
      <c r="G167" s="134">
        <f t="shared" ref="G167:O167" si="68">IF(G165-G162=-2,4)+IF(G165-G162=-1,3)+IF(G165-G162=0,2)+IF(G165-G162=1,1)+IF(G165-G162&gt;2,0)</f>
        <v>0</v>
      </c>
      <c r="H167" s="134">
        <f t="shared" si="68"/>
        <v>0</v>
      </c>
      <c r="I167" s="134">
        <f t="shared" si="68"/>
        <v>0</v>
      </c>
      <c r="J167" s="134">
        <f t="shared" si="68"/>
        <v>0</v>
      </c>
      <c r="K167" s="134">
        <f t="shared" si="68"/>
        <v>0</v>
      </c>
      <c r="L167" s="134">
        <f t="shared" si="68"/>
        <v>0</v>
      </c>
      <c r="M167" s="134">
        <f t="shared" si="68"/>
        <v>0</v>
      </c>
      <c r="N167" s="134">
        <f t="shared" si="68"/>
        <v>0</v>
      </c>
      <c r="O167" s="135">
        <f t="shared" si="68"/>
        <v>0</v>
      </c>
      <c r="P167" s="136">
        <f>SUM(G167:O167)</f>
        <v>0</v>
      </c>
      <c r="Q167" s="135">
        <f t="shared" ref="Q167:Y167" si="69">IF(Q165-Q162=-2,4)+IF(Q165-Q162=-1,3)+IF(Q165-Q162=0,2)+IF(Q165-Q162=1,1)+IF(Q165-Q162&gt;2,0)</f>
        <v>0</v>
      </c>
      <c r="R167" s="135">
        <f t="shared" si="69"/>
        <v>0</v>
      </c>
      <c r="S167" s="135">
        <f t="shared" si="69"/>
        <v>0</v>
      </c>
      <c r="T167" s="135">
        <f t="shared" si="69"/>
        <v>0</v>
      </c>
      <c r="U167" s="135">
        <f t="shared" si="69"/>
        <v>0</v>
      </c>
      <c r="V167" s="135">
        <f t="shared" si="69"/>
        <v>0</v>
      </c>
      <c r="W167" s="135">
        <f t="shared" si="69"/>
        <v>0</v>
      </c>
      <c r="X167" s="135">
        <f t="shared" si="69"/>
        <v>0</v>
      </c>
      <c r="Y167" s="135">
        <f t="shared" si="69"/>
        <v>0</v>
      </c>
      <c r="Z167" s="136">
        <f>SUM(Q167:Y167)</f>
        <v>0</v>
      </c>
      <c r="AA167" s="137">
        <f>P167+Z167</f>
        <v>0</v>
      </c>
      <c r="AB167" s="94"/>
      <c r="AC167" s="94"/>
      <c r="AD167" s="94"/>
      <c r="AE167" s="94"/>
    </row>
    <row r="168" spans="5:35" x14ac:dyDescent="0.25">
      <c r="E168" s="94"/>
      <c r="F168" s="34"/>
      <c r="G168" s="24">
        <f>G165-G162</f>
        <v>6</v>
      </c>
      <c r="H168" s="24">
        <f t="shared" ref="H168:O168" si="70">H165-H162</f>
        <v>6</v>
      </c>
      <c r="I168" s="24">
        <f t="shared" si="70"/>
        <v>5</v>
      </c>
      <c r="J168" s="24">
        <f t="shared" si="70"/>
        <v>6</v>
      </c>
      <c r="K168" s="24">
        <f t="shared" si="70"/>
        <v>7</v>
      </c>
      <c r="L168" s="24">
        <f t="shared" si="70"/>
        <v>5</v>
      </c>
      <c r="M168" s="24">
        <f t="shared" si="70"/>
        <v>7</v>
      </c>
      <c r="N168" s="24">
        <f t="shared" si="70"/>
        <v>5</v>
      </c>
      <c r="O168" s="15">
        <f t="shared" si="70"/>
        <v>7</v>
      </c>
      <c r="P168" s="15"/>
      <c r="Q168" s="15">
        <f t="shared" ref="Q168:Y168" si="71">Q165-Q162</f>
        <v>6</v>
      </c>
      <c r="R168" s="15">
        <f t="shared" si="71"/>
        <v>6</v>
      </c>
      <c r="S168" s="15">
        <f t="shared" si="71"/>
        <v>7</v>
      </c>
      <c r="T168" s="15">
        <f t="shared" si="71"/>
        <v>5</v>
      </c>
      <c r="U168" s="15">
        <f t="shared" si="71"/>
        <v>7</v>
      </c>
      <c r="V168" s="15">
        <f t="shared" si="71"/>
        <v>6</v>
      </c>
      <c r="W168" s="15">
        <f t="shared" si="71"/>
        <v>6</v>
      </c>
      <c r="X168" s="15">
        <f t="shared" si="71"/>
        <v>5</v>
      </c>
      <c r="Y168" s="15">
        <f t="shared" si="71"/>
        <v>6</v>
      </c>
      <c r="Z168" s="138"/>
      <c r="AA168" s="139"/>
      <c r="AB168" s="94"/>
      <c r="AC168" s="94"/>
      <c r="AD168" s="94"/>
      <c r="AE168" s="94"/>
    </row>
    <row r="169" spans="5:35" x14ac:dyDescent="0.25">
      <c r="E169" s="94"/>
      <c r="F169" s="34"/>
      <c r="G169" s="24"/>
      <c r="H169" s="24"/>
      <c r="I169" s="24"/>
      <c r="J169" s="24"/>
      <c r="K169" s="24"/>
      <c r="L169" s="24"/>
      <c r="M169" s="24"/>
      <c r="N169" s="24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38"/>
      <c r="AA169" s="139"/>
      <c r="AB169" s="94"/>
      <c r="AC169" s="94"/>
      <c r="AD169" s="94"/>
      <c r="AE169" s="94"/>
    </row>
    <row r="170" spans="5:35" ht="15.75" thickBot="1" x14ac:dyDescent="0.3">
      <c r="E170" s="94"/>
      <c r="F170" s="34"/>
      <c r="G170" s="24"/>
      <c r="H170" s="24"/>
      <c r="I170" s="24"/>
      <c r="J170" s="24"/>
      <c r="K170" s="24"/>
      <c r="L170" s="24"/>
      <c r="M170" s="24"/>
      <c r="N170" s="2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94"/>
      <c r="AC170" s="94"/>
      <c r="AD170" s="94"/>
      <c r="AE170" s="94"/>
    </row>
    <row r="171" spans="5:35" ht="15.75" thickBot="1" x14ac:dyDescent="0.3">
      <c r="E171" s="140"/>
      <c r="F171" s="247" t="s">
        <v>83</v>
      </c>
      <c r="G171" s="247"/>
      <c r="H171" s="248" t="s">
        <v>84</v>
      </c>
      <c r="I171" s="248"/>
      <c r="J171" s="248"/>
      <c r="K171" s="248"/>
      <c r="L171" s="141">
        <f>COUNTIF(G168:Y168,"&lt;=-2")</f>
        <v>0</v>
      </c>
      <c r="M171" s="249" t="s">
        <v>85</v>
      </c>
      <c r="N171" s="249"/>
      <c r="O171" s="100">
        <f>COUNTIF(G168:Y168,"=0")</f>
        <v>0</v>
      </c>
      <c r="P171" s="241" t="s">
        <v>86</v>
      </c>
      <c r="Q171" s="241"/>
      <c r="R171" s="241"/>
      <c r="S171" s="241"/>
      <c r="T171" s="241"/>
      <c r="U171" s="141">
        <f>COUNTIF(G168:Y168,"=2")</f>
        <v>0</v>
      </c>
      <c r="V171" s="142"/>
      <c r="W171" s="142"/>
      <c r="X171" s="142"/>
      <c r="Y171" s="142"/>
      <c r="Z171" s="143"/>
      <c r="AA171" s="139"/>
      <c r="AB171" s="140"/>
      <c r="AC171" s="140"/>
      <c r="AD171" s="140"/>
      <c r="AE171" s="140"/>
      <c r="AF171" s="68"/>
      <c r="AG171" s="68"/>
      <c r="AH171" s="68"/>
      <c r="AI171" s="68"/>
    </row>
    <row r="172" spans="5:35" ht="15.75" thickBot="1" x14ac:dyDescent="0.3">
      <c r="E172" s="140"/>
      <c r="F172" s="247"/>
      <c r="G172" s="247"/>
      <c r="H172" s="250" t="s">
        <v>87</v>
      </c>
      <c r="I172" s="250"/>
      <c r="J172" s="250"/>
      <c r="K172" s="250"/>
      <c r="L172" s="144">
        <f>COUNTIF(G168:Y168,"=-1")</f>
        <v>0</v>
      </c>
      <c r="M172" s="251" t="s">
        <v>88</v>
      </c>
      <c r="N172" s="251"/>
      <c r="O172" s="145">
        <f>COUNTIF(G168:Y168,"=1")</f>
        <v>0</v>
      </c>
      <c r="P172" s="241" t="s">
        <v>89</v>
      </c>
      <c r="Q172" s="241"/>
      <c r="R172" s="241"/>
      <c r="S172" s="241"/>
      <c r="T172" s="241"/>
      <c r="U172" s="144">
        <f>COUNTIF(G168:Y168,"&gt;=3")</f>
        <v>18</v>
      </c>
      <c r="V172" s="142"/>
      <c r="W172" s="142"/>
      <c r="X172" s="142"/>
      <c r="Y172" s="142"/>
      <c r="Z172" s="143"/>
      <c r="AA172" s="139"/>
      <c r="AB172" s="140"/>
      <c r="AC172" s="140"/>
      <c r="AD172" s="140"/>
      <c r="AE172" s="140"/>
      <c r="AF172" s="68"/>
      <c r="AG172" s="68"/>
      <c r="AH172" s="68"/>
      <c r="AI172" s="68"/>
    </row>
    <row r="173" spans="5:35" x14ac:dyDescent="0.25">
      <c r="E173" s="140"/>
      <c r="F173" s="146"/>
      <c r="G173" s="146"/>
      <c r="H173" s="242" t="str">
        <f>M171</f>
        <v>Par</v>
      </c>
      <c r="I173" s="242"/>
      <c r="J173" s="24"/>
      <c r="K173" s="24"/>
      <c r="L173" s="24">
        <f>O171</f>
        <v>0</v>
      </c>
      <c r="M173" s="24"/>
      <c r="N173" s="34"/>
      <c r="O173" s="15"/>
      <c r="P173" s="142"/>
      <c r="Q173" s="142"/>
      <c r="R173" s="142"/>
      <c r="S173" s="142"/>
      <c r="T173" s="142"/>
      <c r="U173" s="15"/>
      <c r="V173" s="142"/>
      <c r="W173" s="142"/>
      <c r="X173" s="142"/>
      <c r="Y173" s="142"/>
      <c r="Z173" s="143"/>
      <c r="AA173" s="139"/>
      <c r="AB173" s="140"/>
      <c r="AC173" s="140"/>
      <c r="AD173" s="140"/>
      <c r="AE173" s="140"/>
      <c r="AF173" s="68"/>
      <c r="AG173" s="68"/>
      <c r="AH173" s="68"/>
      <c r="AI173" s="68"/>
    </row>
    <row r="174" spans="5:35" x14ac:dyDescent="0.25">
      <c r="E174" s="140"/>
      <c r="F174" s="146"/>
      <c r="G174" s="146"/>
      <c r="H174" s="243" t="str">
        <f>M172</f>
        <v>Bogey</v>
      </c>
      <c r="I174" s="243"/>
      <c r="J174" s="24"/>
      <c r="K174" s="24"/>
      <c r="L174" s="24">
        <f>O172</f>
        <v>0</v>
      </c>
      <c r="M174" s="24"/>
      <c r="N174" s="34"/>
      <c r="O174" s="15"/>
      <c r="P174" s="142"/>
      <c r="Q174" s="142"/>
      <c r="R174" s="142"/>
      <c r="S174" s="142"/>
      <c r="T174" s="142"/>
      <c r="U174" s="15"/>
      <c r="V174" s="142"/>
      <c r="W174" s="142"/>
      <c r="X174" s="142"/>
      <c r="Y174" s="142"/>
      <c r="Z174" s="143"/>
      <c r="AA174" s="139"/>
      <c r="AB174" s="140"/>
      <c r="AC174" s="140"/>
      <c r="AD174" s="140"/>
      <c r="AE174" s="140"/>
      <c r="AF174" s="68"/>
      <c r="AG174" s="68"/>
      <c r="AH174" s="68"/>
      <c r="AI174" s="68"/>
    </row>
    <row r="175" spans="5:35" x14ac:dyDescent="0.25">
      <c r="E175" s="140"/>
      <c r="F175" s="146"/>
      <c r="G175" s="146"/>
      <c r="H175" s="34" t="str">
        <f>P171</f>
        <v>Double bogey</v>
      </c>
      <c r="I175" s="34"/>
      <c r="J175" s="34"/>
      <c r="K175" s="34"/>
      <c r="L175" s="24">
        <f>U171</f>
        <v>0</v>
      </c>
      <c r="M175" s="24"/>
      <c r="N175" s="34"/>
      <c r="O175" s="15"/>
      <c r="P175" s="142"/>
      <c r="Q175" s="142"/>
      <c r="R175" s="142"/>
      <c r="S175" s="142"/>
      <c r="T175" s="142"/>
      <c r="U175" s="15"/>
      <c r="V175" s="142"/>
      <c r="W175" s="142"/>
      <c r="X175" s="142"/>
      <c r="Y175" s="142"/>
      <c r="Z175" s="143"/>
      <c r="AA175" s="139"/>
      <c r="AB175" s="140"/>
      <c r="AC175" s="140"/>
      <c r="AD175" s="140"/>
      <c r="AE175" s="140"/>
      <c r="AF175" s="68"/>
      <c r="AG175" s="68"/>
      <c r="AH175" s="68"/>
      <c r="AI175" s="68"/>
    </row>
    <row r="176" spans="5:35" x14ac:dyDescent="0.25">
      <c r="E176" s="140"/>
      <c r="F176" s="146"/>
      <c r="G176" s="146"/>
      <c r="H176" s="34" t="str">
        <f>P172</f>
        <v>Triple bogey &amp; plus</v>
      </c>
      <c r="I176" s="34"/>
      <c r="J176" s="34"/>
      <c r="K176" s="34"/>
      <c r="L176" s="24">
        <f>U172</f>
        <v>18</v>
      </c>
      <c r="M176" s="24"/>
      <c r="N176" s="34"/>
      <c r="O176" s="15"/>
      <c r="P176" s="142"/>
      <c r="Q176" s="142"/>
      <c r="R176" s="142"/>
      <c r="S176" s="142"/>
      <c r="T176" s="142"/>
      <c r="U176" s="15"/>
      <c r="V176" s="142"/>
      <c r="W176" s="142"/>
      <c r="X176" s="142"/>
      <c r="Y176" s="142"/>
      <c r="Z176" s="143"/>
      <c r="AA176" s="139"/>
      <c r="AB176" s="140"/>
      <c r="AC176" s="140"/>
      <c r="AD176" s="140"/>
      <c r="AE176" s="140"/>
      <c r="AF176" s="68"/>
      <c r="AG176" s="68"/>
      <c r="AH176" s="68"/>
      <c r="AI176" s="68"/>
    </row>
    <row r="177" spans="5:35" x14ac:dyDescent="0.25">
      <c r="E177" s="140"/>
      <c r="F177" s="146"/>
      <c r="G177" s="146"/>
      <c r="H177" s="34"/>
      <c r="I177" s="34"/>
      <c r="J177" s="34"/>
      <c r="K177" s="34"/>
      <c r="L177" s="24"/>
      <c r="M177" s="34"/>
      <c r="N177" s="34"/>
      <c r="O177" s="15"/>
      <c r="P177" s="142"/>
      <c r="Q177" s="142"/>
      <c r="R177" s="142"/>
      <c r="S177" s="142"/>
      <c r="T177" s="142"/>
      <c r="U177" s="15"/>
      <c r="V177" s="142"/>
      <c r="W177" s="142"/>
      <c r="X177" s="142"/>
      <c r="Y177" s="142"/>
      <c r="Z177" s="143"/>
      <c r="AA177" s="139"/>
      <c r="AB177" s="140"/>
      <c r="AC177" s="140"/>
      <c r="AD177" s="140"/>
      <c r="AE177" s="140"/>
      <c r="AF177" s="68"/>
      <c r="AG177" s="68"/>
      <c r="AH177" s="68"/>
      <c r="AI177" s="68"/>
    </row>
    <row r="178" spans="5:35" x14ac:dyDescent="0.25">
      <c r="E178" s="140"/>
      <c r="F178" s="146"/>
      <c r="G178" s="146"/>
      <c r="H178" s="34"/>
      <c r="I178" s="34"/>
      <c r="J178" s="34"/>
      <c r="K178" s="34"/>
      <c r="L178" s="24"/>
      <c r="M178" s="34"/>
      <c r="N178" s="34"/>
      <c r="O178" s="15"/>
      <c r="P178" s="142"/>
      <c r="Q178" s="142"/>
      <c r="R178" s="142"/>
      <c r="S178" s="142"/>
      <c r="T178" s="142"/>
      <c r="U178" s="15"/>
      <c r="V178" s="142"/>
      <c r="W178" s="142"/>
      <c r="X178" s="142"/>
      <c r="Y178" s="142"/>
      <c r="Z178" s="143"/>
      <c r="AA178" s="139"/>
      <c r="AB178" s="140"/>
      <c r="AC178" s="140"/>
      <c r="AD178" s="140"/>
      <c r="AE178" s="140"/>
      <c r="AF178" s="68"/>
      <c r="AG178" s="68"/>
      <c r="AH178" s="68"/>
      <c r="AI178" s="68"/>
    </row>
    <row r="179" spans="5:35" ht="15.75" thickBot="1" x14ac:dyDescent="0.3">
      <c r="E179" s="147"/>
      <c r="F179" s="148"/>
      <c r="G179" s="148"/>
      <c r="H179" s="149"/>
      <c r="I179" s="149"/>
      <c r="J179" s="149"/>
      <c r="K179" s="149"/>
      <c r="L179" s="149"/>
      <c r="M179" s="149"/>
      <c r="N179" s="149"/>
      <c r="O179" s="150"/>
      <c r="P179" s="150"/>
      <c r="Q179" s="150"/>
      <c r="R179" s="150"/>
      <c r="S179" s="151"/>
      <c r="T179" s="151"/>
      <c r="U179" s="151"/>
      <c r="V179" s="151"/>
      <c r="W179" s="151"/>
      <c r="X179" s="151"/>
      <c r="Y179" s="151"/>
      <c r="Z179" s="152"/>
      <c r="AA179" s="153"/>
      <c r="AB179" s="147"/>
      <c r="AC179" s="147"/>
      <c r="AD179" s="147"/>
      <c r="AE179" s="147"/>
      <c r="AF179" s="154"/>
      <c r="AG179" s="154"/>
      <c r="AH179" s="154"/>
      <c r="AI179" s="154"/>
    </row>
    <row r="180" spans="5:35" ht="16.5" thickTop="1" thickBot="1" x14ac:dyDescent="0.3"/>
    <row r="181" spans="5:35" x14ac:dyDescent="0.25">
      <c r="E181" s="94"/>
      <c r="F181" s="95" t="s">
        <v>17</v>
      </c>
      <c r="G181" s="238">
        <f>C15</f>
        <v>0</v>
      </c>
      <c r="H181" s="238"/>
      <c r="I181" s="238"/>
      <c r="J181" s="238"/>
      <c r="K181" s="68"/>
      <c r="L181" s="239" t="s">
        <v>39</v>
      </c>
      <c r="M181" s="239"/>
      <c r="N181" s="239"/>
      <c r="O181" s="239" t="s">
        <v>40</v>
      </c>
      <c r="P181" s="239"/>
      <c r="Q181" s="240" t="s">
        <v>79</v>
      </c>
      <c r="R181" s="240"/>
      <c r="S181" s="240"/>
      <c r="T181" s="240"/>
      <c r="U181" s="1"/>
      <c r="V181" s="264" t="s">
        <v>107</v>
      </c>
      <c r="W181" s="265"/>
      <c r="X181" s="188" t="e">
        <f>INDEX($C$11:$AC$40,MATCH(G181,$C$11:$C$40,0),27)</f>
        <v>#N/A</v>
      </c>
      <c r="Z181" s="75" t="s">
        <v>16</v>
      </c>
      <c r="AA181" s="96">
        <f>$D$3</f>
        <v>37684</v>
      </c>
      <c r="AB181" s="94"/>
      <c r="AC181" s="94"/>
      <c r="AD181" s="94"/>
      <c r="AE181" s="94"/>
    </row>
    <row r="182" spans="5:35" ht="15.75" thickBot="1" x14ac:dyDescent="0.3">
      <c r="E182" s="94"/>
      <c r="F182" s="97" t="s">
        <v>43</v>
      </c>
      <c r="G182" s="244">
        <f>E15</f>
        <v>20</v>
      </c>
      <c r="H182" s="245"/>
      <c r="I182" s="245"/>
      <c r="J182" s="245"/>
      <c r="K182" s="1"/>
      <c r="L182" s="245" t="e">
        <f>IF(X181="H",IF($X182="Blancs",$G$3,IF($X182="Jaunes",$G$4,IF($X182="Bleus",$G$5,$G$6))),IF($X182="Blancs",$I$3,IF($X182="Jaunes",$I$4,IF($X182="Bleus",$I$5,$I$6))))</f>
        <v>#N/A</v>
      </c>
      <c r="M182" s="245"/>
      <c r="N182" s="245"/>
      <c r="O182" s="245" t="e">
        <f>IF(X181="H",IF($X182="Blancs",$H$3,IF($X182="Jaunes",$H$4,IF($X182="Bleus",$H$5,$H$6))),IF($X182="Blancs",$J$3,IF($X182="Jaunes",$J$4,IF($X182="Bleus",$J$5,$J$6))))</f>
        <v>#N/A</v>
      </c>
      <c r="P182" s="245"/>
      <c r="Q182" s="246" t="e">
        <f>ROUND((G182*(L182/113)+(O182-AA185)),0)</f>
        <v>#N/A</v>
      </c>
      <c r="R182" s="246"/>
      <c r="S182" s="246"/>
      <c r="T182" s="246"/>
      <c r="U182" s="1"/>
      <c r="V182" s="266" t="s">
        <v>108</v>
      </c>
      <c r="W182" s="267"/>
      <c r="X182" s="187" t="e">
        <f>INDEX($C$11:$AC$40,MATCH(G181,$C$11:$C$40,0),26)</f>
        <v>#N/A</v>
      </c>
      <c r="AA182" s="1"/>
      <c r="AB182" s="94"/>
      <c r="AC182" s="94"/>
      <c r="AD182" s="94"/>
      <c r="AE182" s="94"/>
    </row>
    <row r="183" spans="5:35" ht="15.75" thickBot="1" x14ac:dyDescent="0.3">
      <c r="E183" s="9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94"/>
      <c r="AC183" s="94"/>
      <c r="AD183" s="94"/>
      <c r="AE183" s="94"/>
    </row>
    <row r="184" spans="5:35" ht="15.75" thickBot="1" x14ac:dyDescent="0.3">
      <c r="E184" s="94"/>
      <c r="F184" s="98" t="s">
        <v>51</v>
      </c>
      <c r="G184" s="99">
        <v>1</v>
      </c>
      <c r="H184" s="99">
        <v>2</v>
      </c>
      <c r="I184" s="99">
        <v>3</v>
      </c>
      <c r="J184" s="99">
        <v>4</v>
      </c>
      <c r="K184" s="99">
        <v>5</v>
      </c>
      <c r="L184" s="99">
        <v>6</v>
      </c>
      <c r="M184" s="99">
        <v>7</v>
      </c>
      <c r="N184" s="99">
        <v>8</v>
      </c>
      <c r="O184" s="100">
        <v>9</v>
      </c>
      <c r="P184" s="32" t="s">
        <v>45</v>
      </c>
      <c r="Q184" s="101">
        <v>10</v>
      </c>
      <c r="R184" s="99">
        <v>11</v>
      </c>
      <c r="S184" s="99">
        <v>12</v>
      </c>
      <c r="T184" s="99">
        <v>13</v>
      </c>
      <c r="U184" s="99">
        <v>14</v>
      </c>
      <c r="V184" s="99">
        <v>15</v>
      </c>
      <c r="W184" s="99">
        <v>16</v>
      </c>
      <c r="X184" s="99">
        <v>17</v>
      </c>
      <c r="Y184" s="100">
        <v>18</v>
      </c>
      <c r="Z184" s="32" t="s">
        <v>46</v>
      </c>
      <c r="AA184" s="33" t="s">
        <v>47</v>
      </c>
      <c r="AB184" s="94"/>
      <c r="AC184" s="94"/>
      <c r="AD184" s="94"/>
      <c r="AE184" s="94"/>
    </row>
    <row r="185" spans="5:35" x14ac:dyDescent="0.25">
      <c r="E185" s="94"/>
      <c r="F185" s="102" t="s">
        <v>48</v>
      </c>
      <c r="G185" s="103">
        <f>G$9</f>
        <v>4</v>
      </c>
      <c r="H185" s="103">
        <f t="shared" ref="H185:O185" si="72">H$9</f>
        <v>4</v>
      </c>
      <c r="I185" s="103">
        <f t="shared" si="72"/>
        <v>5</v>
      </c>
      <c r="J185" s="103">
        <f t="shared" si="72"/>
        <v>4</v>
      </c>
      <c r="K185" s="103">
        <f t="shared" si="72"/>
        <v>3</v>
      </c>
      <c r="L185" s="103">
        <f t="shared" si="72"/>
        <v>5</v>
      </c>
      <c r="M185" s="103">
        <f t="shared" si="72"/>
        <v>3</v>
      </c>
      <c r="N185" s="103">
        <f t="shared" si="72"/>
        <v>5</v>
      </c>
      <c r="O185" s="103">
        <f t="shared" si="72"/>
        <v>3</v>
      </c>
      <c r="P185" s="104">
        <f>SUM(G185:O185)</f>
        <v>36</v>
      </c>
      <c r="Q185" s="103">
        <f t="shared" ref="Q185:Y185" si="73">Q$9</f>
        <v>4</v>
      </c>
      <c r="R185" s="105">
        <f t="shared" si="73"/>
        <v>4</v>
      </c>
      <c r="S185" s="105">
        <f t="shared" si="73"/>
        <v>3</v>
      </c>
      <c r="T185" s="105">
        <f t="shared" si="73"/>
        <v>5</v>
      </c>
      <c r="U185" s="105">
        <f t="shared" si="73"/>
        <v>3</v>
      </c>
      <c r="V185" s="105">
        <f t="shared" si="73"/>
        <v>4</v>
      </c>
      <c r="W185" s="105">
        <f t="shared" si="73"/>
        <v>4</v>
      </c>
      <c r="X185" s="105">
        <f t="shared" si="73"/>
        <v>5</v>
      </c>
      <c r="Y185" s="106">
        <f t="shared" si="73"/>
        <v>4</v>
      </c>
      <c r="Z185" s="104">
        <f>SUM(Q185:Y185)</f>
        <v>36</v>
      </c>
      <c r="AA185" s="40">
        <f>SUM(P185+Z185)</f>
        <v>72</v>
      </c>
      <c r="AB185" s="94"/>
      <c r="AC185" s="94"/>
      <c r="AD185" s="94"/>
      <c r="AE185" s="94"/>
    </row>
    <row r="186" spans="5:35" x14ac:dyDescent="0.25">
      <c r="E186" s="94"/>
      <c r="F186" s="107" t="s">
        <v>44</v>
      </c>
      <c r="G186" s="108">
        <f>G$10</f>
        <v>4</v>
      </c>
      <c r="H186" s="108">
        <f t="shared" ref="H186:O186" si="74">H$10</f>
        <v>8</v>
      </c>
      <c r="I186" s="108">
        <f t="shared" si="74"/>
        <v>12</v>
      </c>
      <c r="J186" s="108">
        <f t="shared" si="74"/>
        <v>14</v>
      </c>
      <c r="K186" s="108">
        <f t="shared" si="74"/>
        <v>2</v>
      </c>
      <c r="L186" s="108">
        <f t="shared" si="74"/>
        <v>10</v>
      </c>
      <c r="M186" s="108">
        <f t="shared" si="74"/>
        <v>18</v>
      </c>
      <c r="N186" s="108">
        <f t="shared" si="74"/>
        <v>16</v>
      </c>
      <c r="O186" s="109">
        <f t="shared" si="74"/>
        <v>6</v>
      </c>
      <c r="P186" s="110"/>
      <c r="Q186" s="111">
        <f t="shared" ref="Q186:Y186" si="75">Q$10</f>
        <v>1</v>
      </c>
      <c r="R186" s="112">
        <f t="shared" si="75"/>
        <v>9</v>
      </c>
      <c r="S186" s="112">
        <f t="shared" si="75"/>
        <v>11</v>
      </c>
      <c r="T186" s="112">
        <f t="shared" si="75"/>
        <v>5</v>
      </c>
      <c r="U186" s="112">
        <f t="shared" si="75"/>
        <v>17</v>
      </c>
      <c r="V186" s="112">
        <f t="shared" si="75"/>
        <v>15</v>
      </c>
      <c r="W186" s="112">
        <f t="shared" si="75"/>
        <v>3</v>
      </c>
      <c r="X186" s="112">
        <f t="shared" si="75"/>
        <v>13</v>
      </c>
      <c r="Y186" s="109">
        <f t="shared" si="75"/>
        <v>7</v>
      </c>
      <c r="Z186" s="110"/>
      <c r="AA186" s="113"/>
      <c r="AB186" s="94"/>
      <c r="AC186" s="94"/>
      <c r="AD186" s="94"/>
      <c r="AE186" s="94"/>
    </row>
    <row r="187" spans="5:35" ht="15.75" thickBot="1" x14ac:dyDescent="0.3">
      <c r="E187" s="94"/>
      <c r="F187" s="114" t="s">
        <v>79</v>
      </c>
      <c r="G187" s="115" t="e">
        <f>IF($Q182&lt;=18,IF(G186&lt;=$Q182,1,0),IF($Q182&lt;=36,IF(G186&lt;=($Q182-18),2,1),IF($Q182&lt;=54,IF(G186&lt;=($Q182-36),3,2),IF($Q182&gt;54,IF(G186&lt;=($Q182-54),4,3)))))</f>
        <v>#N/A</v>
      </c>
      <c r="H187" s="115" t="e">
        <f t="shared" ref="H187:O187" si="76">IF($Q182&lt;=18,IF(H186&lt;=$Q182,1,0),IF($Q182&lt;=36,IF(H186&lt;=($Q182-18),2,1),IF($Q182&lt;=54,IF(H186&lt;=($Q182-36),3,2),IF($Q182&gt;54,IF(H186&lt;=($Q182-54),4,3)))))</f>
        <v>#N/A</v>
      </c>
      <c r="I187" s="115" t="e">
        <f t="shared" si="76"/>
        <v>#N/A</v>
      </c>
      <c r="J187" s="115" t="e">
        <f t="shared" si="76"/>
        <v>#N/A</v>
      </c>
      <c r="K187" s="115" t="e">
        <f t="shared" si="76"/>
        <v>#N/A</v>
      </c>
      <c r="L187" s="115" t="e">
        <f t="shared" si="76"/>
        <v>#N/A</v>
      </c>
      <c r="M187" s="115" t="e">
        <f t="shared" si="76"/>
        <v>#N/A</v>
      </c>
      <c r="N187" s="115" t="e">
        <f t="shared" si="76"/>
        <v>#N/A</v>
      </c>
      <c r="O187" s="116" t="e">
        <f t="shared" si="76"/>
        <v>#N/A</v>
      </c>
      <c r="P187" s="117" t="e">
        <f>SUM(G187:O187)</f>
        <v>#N/A</v>
      </c>
      <c r="Q187" s="116" t="e">
        <f t="shared" ref="Q187:Y187" si="77">IF($Q182&lt;=18,IF(Q186&lt;=$Q182,1,0),IF($Q182&lt;=36,IF(Q186&lt;=($Q182-18),2,1),IF($Q182&lt;=54,IF(Q186&lt;=($Q182-36),3,2),IF($Q182&gt;54,IF(Q186&lt;=($Q182-54),4,3)))))</f>
        <v>#N/A</v>
      </c>
      <c r="R187" s="116" t="e">
        <f t="shared" si="77"/>
        <v>#N/A</v>
      </c>
      <c r="S187" s="116" t="e">
        <f t="shared" si="77"/>
        <v>#N/A</v>
      </c>
      <c r="T187" s="116" t="e">
        <f t="shared" si="77"/>
        <v>#N/A</v>
      </c>
      <c r="U187" s="116" t="e">
        <f t="shared" si="77"/>
        <v>#N/A</v>
      </c>
      <c r="V187" s="116" t="e">
        <f t="shared" si="77"/>
        <v>#N/A</v>
      </c>
      <c r="W187" s="116" t="e">
        <f t="shared" si="77"/>
        <v>#N/A</v>
      </c>
      <c r="X187" s="116" t="e">
        <f t="shared" si="77"/>
        <v>#N/A</v>
      </c>
      <c r="Y187" s="116" t="e">
        <f t="shared" si="77"/>
        <v>#N/A</v>
      </c>
      <c r="Z187" s="118" t="e">
        <f>SUM(Q187:Y187)</f>
        <v>#N/A</v>
      </c>
      <c r="AA187" s="119" t="e">
        <f>P187+Z187</f>
        <v>#N/A</v>
      </c>
      <c r="AB187" s="94"/>
      <c r="AC187" s="94"/>
      <c r="AD187" s="94"/>
      <c r="AE187" s="94"/>
    </row>
    <row r="188" spans="5:35" x14ac:dyDescent="0.25">
      <c r="E188" s="94"/>
      <c r="F188" s="120" t="s">
        <v>80</v>
      </c>
      <c r="G188" s="121">
        <f t="shared" ref="G188:O188" si="78">G15</f>
        <v>10</v>
      </c>
      <c r="H188" s="121">
        <f t="shared" si="78"/>
        <v>10</v>
      </c>
      <c r="I188" s="121">
        <f t="shared" si="78"/>
        <v>10</v>
      </c>
      <c r="J188" s="121">
        <f t="shared" si="78"/>
        <v>10</v>
      </c>
      <c r="K188" s="121">
        <f t="shared" si="78"/>
        <v>10</v>
      </c>
      <c r="L188" s="121">
        <f t="shared" si="78"/>
        <v>10</v>
      </c>
      <c r="M188" s="121">
        <f t="shared" si="78"/>
        <v>10</v>
      </c>
      <c r="N188" s="121">
        <f t="shared" si="78"/>
        <v>10</v>
      </c>
      <c r="O188" s="121">
        <f t="shared" si="78"/>
        <v>10</v>
      </c>
      <c r="P188" s="122">
        <f>SUM(G188:O188)</f>
        <v>90</v>
      </c>
      <c r="Q188" s="123">
        <f t="shared" ref="Q188:Y188" si="79">Q15</f>
        <v>10</v>
      </c>
      <c r="R188" s="121">
        <f t="shared" si="79"/>
        <v>10</v>
      </c>
      <c r="S188" s="121">
        <f t="shared" si="79"/>
        <v>10</v>
      </c>
      <c r="T188" s="121">
        <f t="shared" si="79"/>
        <v>10</v>
      </c>
      <c r="U188" s="121">
        <f t="shared" si="79"/>
        <v>10</v>
      </c>
      <c r="V188" s="121">
        <f t="shared" si="79"/>
        <v>10</v>
      </c>
      <c r="W188" s="121">
        <f t="shared" si="79"/>
        <v>10</v>
      </c>
      <c r="X188" s="121">
        <f t="shared" si="79"/>
        <v>10</v>
      </c>
      <c r="Y188" s="124">
        <f t="shared" si="79"/>
        <v>10</v>
      </c>
      <c r="Z188" s="122">
        <f>SUM(Q188:Y188)</f>
        <v>90</v>
      </c>
      <c r="AA188" s="125">
        <f>P188+Z188</f>
        <v>180</v>
      </c>
      <c r="AB188" s="94"/>
      <c r="AC188" s="94"/>
      <c r="AD188" s="94"/>
      <c r="AE188" s="94"/>
    </row>
    <row r="189" spans="5:35" x14ac:dyDescent="0.25">
      <c r="E189" s="94"/>
      <c r="F189" s="126" t="s">
        <v>81</v>
      </c>
      <c r="G189" s="127">
        <f>IF(G188-G185=-1,3+G187)+IF(G188-G185=0,2+G187)+IF(G188-G185=1,1+G187)+IF(G188-G185=2,G187)+IF(G188-G185=3,IF(G187-1&gt;0,G187-1,0))+IF(G188-G185=4,IF(G187-2&gt;0,G187-2,0))</f>
        <v>0</v>
      </c>
      <c r="H189" s="127">
        <f t="shared" ref="H189:O189" si="80">IF(H188-H185=-1,3+H187)+IF(H188-H185=0,2+H187)+IF(H188-H185=1,1+H187)+IF(H188-H185=2,H187)+IF(H188-H185=3,IF(H187-1&gt;0,H187-1,0))+IF(H188-H185=4,IF(H187-2&gt;0,H187-2,0))</f>
        <v>0</v>
      </c>
      <c r="I189" s="127">
        <f t="shared" si="80"/>
        <v>0</v>
      </c>
      <c r="J189" s="127">
        <f t="shared" si="80"/>
        <v>0</v>
      </c>
      <c r="K189" s="127">
        <f t="shared" si="80"/>
        <v>0</v>
      </c>
      <c r="L189" s="127">
        <f t="shared" si="80"/>
        <v>0</v>
      </c>
      <c r="M189" s="127">
        <f t="shared" si="80"/>
        <v>0</v>
      </c>
      <c r="N189" s="127">
        <f t="shared" si="80"/>
        <v>0</v>
      </c>
      <c r="O189" s="128">
        <f t="shared" si="80"/>
        <v>0</v>
      </c>
      <c r="P189" s="129">
        <f>SUM(G189:O189)</f>
        <v>0</v>
      </c>
      <c r="Q189" s="130">
        <f t="shared" ref="Q189:Y189" si="81">IF(Q188-Q185=-1,3+Q187)+IF(Q188-Q185=0,2+Q187)+IF(Q188-Q185=1,1+Q187)+IF(Q188-Q185=2,Q187)+IF(Q188-Q185=3,IF(Q187-1&gt;0,Q187-1,0))+IF(Q188-Q185=4,IF(Q187-2&gt;0,Q187-2,0))</f>
        <v>0</v>
      </c>
      <c r="R189" s="131">
        <f t="shared" si="81"/>
        <v>0</v>
      </c>
      <c r="S189" s="131">
        <f t="shared" si="81"/>
        <v>0</v>
      </c>
      <c r="T189" s="131">
        <f t="shared" si="81"/>
        <v>0</v>
      </c>
      <c r="U189" s="131">
        <f t="shared" si="81"/>
        <v>0</v>
      </c>
      <c r="V189" s="131">
        <f t="shared" si="81"/>
        <v>0</v>
      </c>
      <c r="W189" s="131">
        <f t="shared" si="81"/>
        <v>0</v>
      </c>
      <c r="X189" s="131">
        <f t="shared" si="81"/>
        <v>0</v>
      </c>
      <c r="Y189" s="128">
        <f t="shared" si="81"/>
        <v>0</v>
      </c>
      <c r="Z189" s="129">
        <f>SUM(Q189:Y189)</f>
        <v>0</v>
      </c>
      <c r="AA189" s="132">
        <f>P189+Z189</f>
        <v>0</v>
      </c>
      <c r="AB189" s="94"/>
      <c r="AC189" s="94"/>
      <c r="AD189" s="94"/>
      <c r="AE189" s="94"/>
    </row>
    <row r="190" spans="5:35" ht="15.75" thickBot="1" x14ac:dyDescent="0.3">
      <c r="E190" s="94"/>
      <c r="F190" s="133" t="s">
        <v>82</v>
      </c>
      <c r="G190" s="134">
        <f t="shared" ref="G190:O190" si="82">IF(G188-G185=-2,4)+IF(G188-G185=-1,3)+IF(G188-G185=0,2)+IF(G188-G185=1,1)+IF(G188-G185&gt;2,0)</f>
        <v>0</v>
      </c>
      <c r="H190" s="134">
        <f t="shared" si="82"/>
        <v>0</v>
      </c>
      <c r="I190" s="134">
        <f t="shared" si="82"/>
        <v>0</v>
      </c>
      <c r="J190" s="134">
        <f t="shared" si="82"/>
        <v>0</v>
      </c>
      <c r="K190" s="134">
        <f t="shared" si="82"/>
        <v>0</v>
      </c>
      <c r="L190" s="134">
        <f t="shared" si="82"/>
        <v>0</v>
      </c>
      <c r="M190" s="134">
        <f t="shared" si="82"/>
        <v>0</v>
      </c>
      <c r="N190" s="134">
        <f t="shared" si="82"/>
        <v>0</v>
      </c>
      <c r="O190" s="135">
        <f t="shared" si="82"/>
        <v>0</v>
      </c>
      <c r="P190" s="136">
        <f>SUM(G190:O190)</f>
        <v>0</v>
      </c>
      <c r="Q190" s="135">
        <f t="shared" ref="Q190:Y190" si="83">IF(Q188-Q185=-2,4)+IF(Q188-Q185=-1,3)+IF(Q188-Q185=0,2)+IF(Q188-Q185=1,1)+IF(Q188-Q185&gt;2,0)</f>
        <v>0</v>
      </c>
      <c r="R190" s="135">
        <f t="shared" si="83"/>
        <v>0</v>
      </c>
      <c r="S190" s="135">
        <f t="shared" si="83"/>
        <v>0</v>
      </c>
      <c r="T190" s="135">
        <f t="shared" si="83"/>
        <v>0</v>
      </c>
      <c r="U190" s="135">
        <f t="shared" si="83"/>
        <v>0</v>
      </c>
      <c r="V190" s="135">
        <f t="shared" si="83"/>
        <v>0</v>
      </c>
      <c r="W190" s="135">
        <f t="shared" si="83"/>
        <v>0</v>
      </c>
      <c r="X190" s="135">
        <f t="shared" si="83"/>
        <v>0</v>
      </c>
      <c r="Y190" s="135">
        <f t="shared" si="83"/>
        <v>0</v>
      </c>
      <c r="Z190" s="136">
        <f>SUM(Q190:Y190)</f>
        <v>0</v>
      </c>
      <c r="AA190" s="137">
        <f>P190+Z190</f>
        <v>0</v>
      </c>
      <c r="AB190" s="94"/>
      <c r="AC190" s="94"/>
      <c r="AD190" s="94"/>
      <c r="AE190" s="94"/>
    </row>
    <row r="191" spans="5:35" x14ac:dyDescent="0.25">
      <c r="E191" s="94"/>
      <c r="F191" s="34"/>
      <c r="G191" s="24">
        <f>G188-G185</f>
        <v>6</v>
      </c>
      <c r="H191" s="24">
        <f t="shared" ref="H191:O191" si="84">H188-H185</f>
        <v>6</v>
      </c>
      <c r="I191" s="24">
        <f t="shared" si="84"/>
        <v>5</v>
      </c>
      <c r="J191" s="24">
        <f t="shared" si="84"/>
        <v>6</v>
      </c>
      <c r="K191" s="24">
        <f t="shared" si="84"/>
        <v>7</v>
      </c>
      <c r="L191" s="24">
        <f t="shared" si="84"/>
        <v>5</v>
      </c>
      <c r="M191" s="24">
        <f t="shared" si="84"/>
        <v>7</v>
      </c>
      <c r="N191" s="24">
        <f t="shared" si="84"/>
        <v>5</v>
      </c>
      <c r="O191" s="15">
        <f t="shared" si="84"/>
        <v>7</v>
      </c>
      <c r="P191" s="15"/>
      <c r="Q191" s="15">
        <f t="shared" ref="Q191:Y191" si="85">Q188-Q185</f>
        <v>6</v>
      </c>
      <c r="R191" s="15">
        <f t="shared" si="85"/>
        <v>6</v>
      </c>
      <c r="S191" s="15">
        <f t="shared" si="85"/>
        <v>7</v>
      </c>
      <c r="T191" s="15">
        <f t="shared" si="85"/>
        <v>5</v>
      </c>
      <c r="U191" s="15">
        <f t="shared" si="85"/>
        <v>7</v>
      </c>
      <c r="V191" s="15">
        <f t="shared" si="85"/>
        <v>6</v>
      </c>
      <c r="W191" s="15">
        <f t="shared" si="85"/>
        <v>6</v>
      </c>
      <c r="X191" s="15">
        <f t="shared" si="85"/>
        <v>5</v>
      </c>
      <c r="Y191" s="15">
        <f t="shared" si="85"/>
        <v>6</v>
      </c>
      <c r="Z191" s="138"/>
      <c r="AA191" s="139"/>
      <c r="AB191" s="94"/>
      <c r="AC191" s="94"/>
      <c r="AD191" s="94"/>
      <c r="AE191" s="94"/>
    </row>
    <row r="192" spans="5:35" x14ac:dyDescent="0.25">
      <c r="E192" s="94"/>
      <c r="F192" s="34"/>
      <c r="G192" s="24"/>
      <c r="H192" s="24"/>
      <c r="I192" s="24"/>
      <c r="J192" s="24"/>
      <c r="K192" s="24"/>
      <c r="L192" s="24"/>
      <c r="M192" s="24"/>
      <c r="N192" s="24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38"/>
      <c r="AA192" s="139"/>
      <c r="AB192" s="94"/>
      <c r="AC192" s="94"/>
      <c r="AD192" s="94"/>
      <c r="AE192" s="94"/>
    </row>
    <row r="193" spans="5:35" ht="15.75" thickBot="1" x14ac:dyDescent="0.3">
      <c r="E193" s="94"/>
      <c r="F193" s="34"/>
      <c r="G193" s="24"/>
      <c r="H193" s="24"/>
      <c r="I193" s="24"/>
      <c r="J193" s="24"/>
      <c r="K193" s="24"/>
      <c r="L193" s="24"/>
      <c r="M193" s="24"/>
      <c r="N193" s="2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94"/>
      <c r="AC193" s="94"/>
      <c r="AD193" s="94"/>
      <c r="AE193" s="94"/>
    </row>
    <row r="194" spans="5:35" ht="15.75" thickBot="1" x14ac:dyDescent="0.3">
      <c r="E194" s="140"/>
      <c r="F194" s="247" t="s">
        <v>83</v>
      </c>
      <c r="G194" s="247"/>
      <c r="H194" s="248" t="s">
        <v>84</v>
      </c>
      <c r="I194" s="248"/>
      <c r="J194" s="248"/>
      <c r="K194" s="248"/>
      <c r="L194" s="141">
        <f>COUNTIF(G191:Y191,"&lt;=-2")</f>
        <v>0</v>
      </c>
      <c r="M194" s="249" t="s">
        <v>85</v>
      </c>
      <c r="N194" s="249"/>
      <c r="O194" s="100">
        <f>COUNTIF(G191:Y191,"=0")</f>
        <v>0</v>
      </c>
      <c r="P194" s="241" t="s">
        <v>86</v>
      </c>
      <c r="Q194" s="241"/>
      <c r="R194" s="241"/>
      <c r="S194" s="241"/>
      <c r="T194" s="241"/>
      <c r="U194" s="141">
        <f>COUNTIF(G191:Y191,"=2")</f>
        <v>0</v>
      </c>
      <c r="V194" s="142"/>
      <c r="W194" s="142"/>
      <c r="X194" s="142"/>
      <c r="Y194" s="142"/>
      <c r="Z194" s="143"/>
      <c r="AA194" s="139"/>
      <c r="AB194" s="140"/>
      <c r="AC194" s="140"/>
      <c r="AD194" s="140"/>
      <c r="AE194" s="140"/>
      <c r="AF194" s="68"/>
      <c r="AG194" s="68"/>
      <c r="AH194" s="68"/>
      <c r="AI194" s="68"/>
    </row>
    <row r="195" spans="5:35" ht="15.75" thickBot="1" x14ac:dyDescent="0.3">
      <c r="E195" s="140"/>
      <c r="F195" s="247"/>
      <c r="G195" s="247"/>
      <c r="H195" s="250" t="s">
        <v>87</v>
      </c>
      <c r="I195" s="250"/>
      <c r="J195" s="250"/>
      <c r="K195" s="250"/>
      <c r="L195" s="144">
        <f>COUNTIF(G191:Y191,"=-1")</f>
        <v>0</v>
      </c>
      <c r="M195" s="251" t="s">
        <v>88</v>
      </c>
      <c r="N195" s="251"/>
      <c r="O195" s="145">
        <f>COUNTIF(G191:Y191,"=1")</f>
        <v>0</v>
      </c>
      <c r="P195" s="241" t="s">
        <v>89</v>
      </c>
      <c r="Q195" s="241"/>
      <c r="R195" s="241"/>
      <c r="S195" s="241"/>
      <c r="T195" s="241"/>
      <c r="U195" s="144">
        <f>COUNTIF(G191:Y191,"&gt;=3")</f>
        <v>18</v>
      </c>
      <c r="V195" s="142"/>
      <c r="W195" s="142"/>
      <c r="X195" s="142"/>
      <c r="Y195" s="142"/>
      <c r="Z195" s="143"/>
      <c r="AA195" s="139"/>
      <c r="AB195" s="140"/>
      <c r="AC195" s="140"/>
      <c r="AD195" s="140"/>
      <c r="AE195" s="140"/>
      <c r="AF195" s="68"/>
      <c r="AG195" s="68"/>
      <c r="AH195" s="68"/>
      <c r="AI195" s="68"/>
    </row>
    <row r="196" spans="5:35" x14ac:dyDescent="0.25">
      <c r="E196" s="140"/>
      <c r="F196" s="146"/>
      <c r="G196" s="146"/>
      <c r="H196" s="242" t="str">
        <f>M194</f>
        <v>Par</v>
      </c>
      <c r="I196" s="242"/>
      <c r="J196" s="24"/>
      <c r="K196" s="24"/>
      <c r="L196" s="24">
        <f>O194</f>
        <v>0</v>
      </c>
      <c r="M196" s="24"/>
      <c r="N196" s="34"/>
      <c r="O196" s="15"/>
      <c r="P196" s="142"/>
      <c r="Q196" s="142"/>
      <c r="R196" s="142"/>
      <c r="S196" s="142"/>
      <c r="T196" s="142"/>
      <c r="U196" s="15"/>
      <c r="V196" s="142"/>
      <c r="W196" s="142"/>
      <c r="X196" s="142"/>
      <c r="Y196" s="142"/>
      <c r="Z196" s="143"/>
      <c r="AA196" s="139"/>
      <c r="AB196" s="140"/>
      <c r="AC196" s="140"/>
      <c r="AD196" s="140"/>
      <c r="AE196" s="140"/>
      <c r="AF196" s="68"/>
      <c r="AG196" s="68"/>
      <c r="AH196" s="68"/>
      <c r="AI196" s="68"/>
    </row>
    <row r="197" spans="5:35" x14ac:dyDescent="0.25">
      <c r="E197" s="140"/>
      <c r="F197" s="146"/>
      <c r="G197" s="146"/>
      <c r="H197" s="243" t="str">
        <f>M195</f>
        <v>Bogey</v>
      </c>
      <c r="I197" s="243"/>
      <c r="J197" s="24"/>
      <c r="K197" s="24"/>
      <c r="L197" s="24">
        <f>O195</f>
        <v>0</v>
      </c>
      <c r="M197" s="24"/>
      <c r="N197" s="34"/>
      <c r="O197" s="15"/>
      <c r="P197" s="142"/>
      <c r="Q197" s="142"/>
      <c r="R197" s="142"/>
      <c r="S197" s="142"/>
      <c r="T197" s="142"/>
      <c r="U197" s="15"/>
      <c r="V197" s="142"/>
      <c r="W197" s="142"/>
      <c r="X197" s="142"/>
      <c r="Y197" s="142"/>
      <c r="Z197" s="143"/>
      <c r="AA197" s="139"/>
      <c r="AB197" s="140"/>
      <c r="AC197" s="140"/>
      <c r="AD197" s="140"/>
      <c r="AE197" s="140"/>
      <c r="AF197" s="68"/>
      <c r="AG197" s="68"/>
      <c r="AH197" s="68"/>
      <c r="AI197" s="68"/>
    </row>
    <row r="198" spans="5:35" x14ac:dyDescent="0.25">
      <c r="E198" s="140"/>
      <c r="F198" s="146"/>
      <c r="G198" s="146"/>
      <c r="H198" s="34" t="str">
        <f>P194</f>
        <v>Double bogey</v>
      </c>
      <c r="I198" s="34"/>
      <c r="J198" s="34"/>
      <c r="K198" s="34"/>
      <c r="L198" s="24">
        <f>U194</f>
        <v>0</v>
      </c>
      <c r="M198" s="24"/>
      <c r="N198" s="34"/>
      <c r="O198" s="15"/>
      <c r="P198" s="142"/>
      <c r="Q198" s="142"/>
      <c r="R198" s="142"/>
      <c r="S198" s="142"/>
      <c r="T198" s="142"/>
      <c r="U198" s="15"/>
      <c r="V198" s="142"/>
      <c r="W198" s="142"/>
      <c r="X198" s="142"/>
      <c r="Y198" s="142"/>
      <c r="Z198" s="143"/>
      <c r="AA198" s="139"/>
      <c r="AB198" s="140"/>
      <c r="AC198" s="140"/>
      <c r="AD198" s="140"/>
      <c r="AE198" s="140"/>
      <c r="AF198" s="68"/>
      <c r="AG198" s="68"/>
      <c r="AH198" s="68"/>
      <c r="AI198" s="68"/>
    </row>
    <row r="199" spans="5:35" x14ac:dyDescent="0.25">
      <c r="E199" s="140"/>
      <c r="F199" s="146"/>
      <c r="G199" s="146"/>
      <c r="H199" s="34" t="str">
        <f>P195</f>
        <v>Triple bogey &amp; plus</v>
      </c>
      <c r="I199" s="34"/>
      <c r="J199" s="34"/>
      <c r="K199" s="34"/>
      <c r="L199" s="24">
        <f>U195</f>
        <v>18</v>
      </c>
      <c r="M199" s="24"/>
      <c r="N199" s="34"/>
      <c r="O199" s="15"/>
      <c r="P199" s="142"/>
      <c r="Q199" s="142"/>
      <c r="R199" s="142"/>
      <c r="S199" s="142"/>
      <c r="T199" s="142"/>
      <c r="U199" s="15"/>
      <c r="V199" s="142"/>
      <c r="W199" s="142"/>
      <c r="X199" s="142"/>
      <c r="Y199" s="142"/>
      <c r="Z199" s="143"/>
      <c r="AA199" s="139"/>
      <c r="AB199" s="140"/>
      <c r="AC199" s="140"/>
      <c r="AD199" s="140"/>
      <c r="AE199" s="140"/>
      <c r="AF199" s="68"/>
      <c r="AG199" s="68"/>
      <c r="AH199" s="68"/>
      <c r="AI199" s="68"/>
    </row>
    <row r="200" spans="5:35" x14ac:dyDescent="0.25">
      <c r="E200" s="140"/>
      <c r="F200" s="146"/>
      <c r="G200" s="146"/>
      <c r="H200" s="34"/>
      <c r="I200" s="34"/>
      <c r="J200" s="34"/>
      <c r="K200" s="34"/>
      <c r="L200" s="24"/>
      <c r="M200" s="34"/>
      <c r="N200" s="34"/>
      <c r="O200" s="15"/>
      <c r="P200" s="142"/>
      <c r="Q200" s="142"/>
      <c r="R200" s="142"/>
      <c r="S200" s="142"/>
      <c r="T200" s="142"/>
      <c r="U200" s="15"/>
      <c r="V200" s="142"/>
      <c r="W200" s="142"/>
      <c r="X200" s="142"/>
      <c r="Y200" s="142"/>
      <c r="Z200" s="143"/>
      <c r="AA200" s="139"/>
      <c r="AB200" s="140"/>
      <c r="AC200" s="140"/>
      <c r="AD200" s="140"/>
      <c r="AE200" s="140"/>
      <c r="AF200" s="68"/>
      <c r="AG200" s="68"/>
      <c r="AH200" s="68"/>
      <c r="AI200" s="68"/>
    </row>
    <row r="201" spans="5:35" x14ac:dyDescent="0.25">
      <c r="E201" s="140"/>
      <c r="F201" s="146"/>
      <c r="G201" s="146"/>
      <c r="H201" s="34"/>
      <c r="I201" s="34"/>
      <c r="J201" s="34"/>
      <c r="K201" s="34"/>
      <c r="L201" s="24"/>
      <c r="M201" s="34"/>
      <c r="N201" s="34"/>
      <c r="O201" s="15"/>
      <c r="P201" s="142"/>
      <c r="Q201" s="142"/>
      <c r="R201" s="142"/>
      <c r="S201" s="142"/>
      <c r="T201" s="142"/>
      <c r="U201" s="15"/>
      <c r="V201" s="142"/>
      <c r="W201" s="142"/>
      <c r="X201" s="142"/>
      <c r="Y201" s="142"/>
      <c r="Z201" s="143"/>
      <c r="AA201" s="139"/>
      <c r="AB201" s="140"/>
      <c r="AC201" s="140"/>
      <c r="AD201" s="140"/>
      <c r="AE201" s="140"/>
      <c r="AF201" s="68"/>
      <c r="AG201" s="68"/>
      <c r="AH201" s="68"/>
      <c r="AI201" s="68"/>
    </row>
    <row r="202" spans="5:35" ht="15.75" thickBot="1" x14ac:dyDescent="0.3">
      <c r="E202" s="147"/>
      <c r="F202" s="148"/>
      <c r="G202" s="148"/>
      <c r="H202" s="149"/>
      <c r="I202" s="149"/>
      <c r="J202" s="149"/>
      <c r="K202" s="149"/>
      <c r="L202" s="149"/>
      <c r="M202" s="149"/>
      <c r="N202" s="149"/>
      <c r="O202" s="150"/>
      <c r="P202" s="150"/>
      <c r="Q202" s="150"/>
      <c r="R202" s="150"/>
      <c r="S202" s="151"/>
      <c r="T202" s="151"/>
      <c r="U202" s="151"/>
      <c r="V202" s="151"/>
      <c r="W202" s="151"/>
      <c r="X202" s="151"/>
      <c r="Y202" s="151"/>
      <c r="Z202" s="152"/>
      <c r="AA202" s="153"/>
      <c r="AB202" s="147"/>
      <c r="AC202" s="147"/>
      <c r="AD202" s="147"/>
      <c r="AE202" s="147"/>
      <c r="AF202" s="154"/>
      <c r="AG202" s="154"/>
      <c r="AH202" s="154"/>
      <c r="AI202" s="154"/>
    </row>
    <row r="203" spans="5:35" ht="16.5" thickTop="1" thickBot="1" x14ac:dyDescent="0.3"/>
    <row r="204" spans="5:35" x14ac:dyDescent="0.25">
      <c r="E204" s="94"/>
      <c r="F204" s="95" t="s">
        <v>17</v>
      </c>
      <c r="G204" s="238">
        <f>C16</f>
        <v>0</v>
      </c>
      <c r="H204" s="238"/>
      <c r="I204" s="238"/>
      <c r="J204" s="238"/>
      <c r="K204" s="68"/>
      <c r="L204" s="239" t="s">
        <v>39</v>
      </c>
      <c r="M204" s="239"/>
      <c r="N204" s="239"/>
      <c r="O204" s="239" t="s">
        <v>40</v>
      </c>
      <c r="P204" s="239"/>
      <c r="Q204" s="240" t="s">
        <v>79</v>
      </c>
      <c r="R204" s="240"/>
      <c r="S204" s="240"/>
      <c r="T204" s="240"/>
      <c r="U204" s="1"/>
      <c r="V204" s="264" t="s">
        <v>107</v>
      </c>
      <c r="W204" s="265"/>
      <c r="X204" s="188" t="e">
        <f>INDEX($C$11:$AC$40,MATCH(G204,$C$11:$C$40,0),27)</f>
        <v>#N/A</v>
      </c>
      <c r="Z204" s="75" t="s">
        <v>16</v>
      </c>
      <c r="AA204" s="96">
        <f>$D$3</f>
        <v>37684</v>
      </c>
      <c r="AB204" s="94"/>
      <c r="AC204" s="94"/>
      <c r="AD204" s="94"/>
      <c r="AE204" s="94"/>
    </row>
    <row r="205" spans="5:35" ht="15.75" thickBot="1" x14ac:dyDescent="0.3">
      <c r="E205" s="94"/>
      <c r="F205" s="97" t="s">
        <v>43</v>
      </c>
      <c r="G205" s="244">
        <f>E16</f>
        <v>20</v>
      </c>
      <c r="H205" s="245"/>
      <c r="I205" s="245"/>
      <c r="J205" s="245"/>
      <c r="K205" s="1"/>
      <c r="L205" s="245" t="e">
        <f>IF(X204="H",IF($X205="Blancs",$G$3,IF($X205="Jaunes",$G$4,IF($X205="Bleus",$G$5,$G$6))),IF($X205="Blancs",$I$3,IF($X205="Jaunes",$I$4,IF($X205="Bleus",$I$5,$I$6))))</f>
        <v>#N/A</v>
      </c>
      <c r="M205" s="245"/>
      <c r="N205" s="245"/>
      <c r="O205" s="245" t="e">
        <f>IF(X204="H",IF($X205="Blancs",$H$3,IF($X205="Jaunes",$H$4,IF($X205="Bleus",$H$5,$H$6))),IF($X205="Blancs",$J$3,IF($X205="Jaunes",$J$4,IF($X205="Bleus",$J$5,$J$6))))</f>
        <v>#N/A</v>
      </c>
      <c r="P205" s="245"/>
      <c r="Q205" s="246" t="e">
        <f>ROUND((G205*(L205/113)+(O205-AA208)),0)</f>
        <v>#N/A</v>
      </c>
      <c r="R205" s="246"/>
      <c r="S205" s="246"/>
      <c r="T205" s="246"/>
      <c r="U205" s="1"/>
      <c r="V205" s="266" t="s">
        <v>108</v>
      </c>
      <c r="W205" s="267"/>
      <c r="X205" s="187" t="e">
        <f>INDEX($C$11:$AC$40,MATCH(G204,$C$11:$C$40,0),26)</f>
        <v>#N/A</v>
      </c>
      <c r="AA205" s="1"/>
      <c r="AB205" s="94"/>
      <c r="AC205" s="94"/>
      <c r="AD205" s="94"/>
      <c r="AE205" s="94"/>
    </row>
    <row r="206" spans="5:35" ht="15.75" thickBot="1" x14ac:dyDescent="0.3">
      <c r="E206" s="9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94"/>
      <c r="AC206" s="94"/>
      <c r="AD206" s="94"/>
      <c r="AE206" s="94"/>
    </row>
    <row r="207" spans="5:35" ht="15.75" thickBot="1" x14ac:dyDescent="0.3">
      <c r="E207" s="94"/>
      <c r="F207" s="98" t="s">
        <v>51</v>
      </c>
      <c r="G207" s="99">
        <v>1</v>
      </c>
      <c r="H207" s="99">
        <v>2</v>
      </c>
      <c r="I207" s="99">
        <v>3</v>
      </c>
      <c r="J207" s="99">
        <v>4</v>
      </c>
      <c r="K207" s="99">
        <v>5</v>
      </c>
      <c r="L207" s="99">
        <v>6</v>
      </c>
      <c r="M207" s="99">
        <v>7</v>
      </c>
      <c r="N207" s="99">
        <v>8</v>
      </c>
      <c r="O207" s="100">
        <v>9</v>
      </c>
      <c r="P207" s="32" t="s">
        <v>45</v>
      </c>
      <c r="Q207" s="101">
        <v>10</v>
      </c>
      <c r="R207" s="99">
        <v>11</v>
      </c>
      <c r="S207" s="99">
        <v>12</v>
      </c>
      <c r="T207" s="99">
        <v>13</v>
      </c>
      <c r="U207" s="99">
        <v>14</v>
      </c>
      <c r="V207" s="99">
        <v>15</v>
      </c>
      <c r="W207" s="99">
        <v>16</v>
      </c>
      <c r="X207" s="99">
        <v>17</v>
      </c>
      <c r="Y207" s="100">
        <v>18</v>
      </c>
      <c r="Z207" s="32" t="s">
        <v>46</v>
      </c>
      <c r="AA207" s="33" t="s">
        <v>47</v>
      </c>
      <c r="AB207" s="94"/>
      <c r="AC207" s="94"/>
      <c r="AD207" s="94"/>
      <c r="AE207" s="94"/>
    </row>
    <row r="208" spans="5:35" x14ac:dyDescent="0.25">
      <c r="E208" s="94"/>
      <c r="F208" s="102" t="s">
        <v>48</v>
      </c>
      <c r="G208" s="103">
        <f>G$9</f>
        <v>4</v>
      </c>
      <c r="H208" s="103">
        <f t="shared" ref="H208:O208" si="86">H$9</f>
        <v>4</v>
      </c>
      <c r="I208" s="103">
        <f t="shared" si="86"/>
        <v>5</v>
      </c>
      <c r="J208" s="103">
        <f t="shared" si="86"/>
        <v>4</v>
      </c>
      <c r="K208" s="103">
        <f t="shared" si="86"/>
        <v>3</v>
      </c>
      <c r="L208" s="103">
        <f t="shared" si="86"/>
        <v>5</v>
      </c>
      <c r="M208" s="103">
        <f t="shared" si="86"/>
        <v>3</v>
      </c>
      <c r="N208" s="103">
        <f t="shared" si="86"/>
        <v>5</v>
      </c>
      <c r="O208" s="103">
        <f t="shared" si="86"/>
        <v>3</v>
      </c>
      <c r="P208" s="104">
        <f>SUM(G208:O208)</f>
        <v>36</v>
      </c>
      <c r="Q208" s="103">
        <f t="shared" ref="Q208:Y208" si="87">Q$9</f>
        <v>4</v>
      </c>
      <c r="R208" s="105">
        <f t="shared" si="87"/>
        <v>4</v>
      </c>
      <c r="S208" s="105">
        <f t="shared" si="87"/>
        <v>3</v>
      </c>
      <c r="T208" s="105">
        <f t="shared" si="87"/>
        <v>5</v>
      </c>
      <c r="U208" s="105">
        <f t="shared" si="87"/>
        <v>3</v>
      </c>
      <c r="V208" s="105">
        <f t="shared" si="87"/>
        <v>4</v>
      </c>
      <c r="W208" s="105">
        <f t="shared" si="87"/>
        <v>4</v>
      </c>
      <c r="X208" s="105">
        <f t="shared" si="87"/>
        <v>5</v>
      </c>
      <c r="Y208" s="106">
        <f t="shared" si="87"/>
        <v>4</v>
      </c>
      <c r="Z208" s="104">
        <f>SUM(Q208:Y208)</f>
        <v>36</v>
      </c>
      <c r="AA208" s="40">
        <f>SUM(P208+Z208)</f>
        <v>72</v>
      </c>
      <c r="AB208" s="94"/>
      <c r="AC208" s="94"/>
      <c r="AD208" s="94"/>
      <c r="AE208" s="94"/>
    </row>
    <row r="209" spans="5:35" x14ac:dyDescent="0.25">
      <c r="E209" s="94"/>
      <c r="F209" s="107" t="s">
        <v>44</v>
      </c>
      <c r="G209" s="108">
        <f>G$10</f>
        <v>4</v>
      </c>
      <c r="H209" s="108">
        <f t="shared" ref="H209:O209" si="88">H$10</f>
        <v>8</v>
      </c>
      <c r="I209" s="108">
        <f t="shared" si="88"/>
        <v>12</v>
      </c>
      <c r="J209" s="108">
        <f t="shared" si="88"/>
        <v>14</v>
      </c>
      <c r="K209" s="108">
        <f t="shared" si="88"/>
        <v>2</v>
      </c>
      <c r="L209" s="108">
        <f t="shared" si="88"/>
        <v>10</v>
      </c>
      <c r="M209" s="108">
        <f t="shared" si="88"/>
        <v>18</v>
      </c>
      <c r="N209" s="108">
        <f t="shared" si="88"/>
        <v>16</v>
      </c>
      <c r="O209" s="109">
        <f t="shared" si="88"/>
        <v>6</v>
      </c>
      <c r="P209" s="110"/>
      <c r="Q209" s="111">
        <f t="shared" ref="Q209:Y209" si="89">Q$10</f>
        <v>1</v>
      </c>
      <c r="R209" s="112">
        <f t="shared" si="89"/>
        <v>9</v>
      </c>
      <c r="S209" s="112">
        <f t="shared" si="89"/>
        <v>11</v>
      </c>
      <c r="T209" s="112">
        <f t="shared" si="89"/>
        <v>5</v>
      </c>
      <c r="U209" s="112">
        <f t="shared" si="89"/>
        <v>17</v>
      </c>
      <c r="V209" s="112">
        <f t="shared" si="89"/>
        <v>15</v>
      </c>
      <c r="W209" s="112">
        <f t="shared" si="89"/>
        <v>3</v>
      </c>
      <c r="X209" s="112">
        <f t="shared" si="89"/>
        <v>13</v>
      </c>
      <c r="Y209" s="109">
        <f t="shared" si="89"/>
        <v>7</v>
      </c>
      <c r="Z209" s="110"/>
      <c r="AA209" s="113"/>
      <c r="AB209" s="94"/>
      <c r="AC209" s="94"/>
      <c r="AD209" s="94"/>
      <c r="AE209" s="94"/>
    </row>
    <row r="210" spans="5:35" ht="15.75" thickBot="1" x14ac:dyDescent="0.3">
      <c r="E210" s="94"/>
      <c r="F210" s="114" t="s">
        <v>79</v>
      </c>
      <c r="G210" s="115" t="e">
        <f>IF($Q205&lt;=18,IF(G209&lt;=$Q205,1,0),IF($Q205&lt;=36,IF(G209&lt;=($Q205-18),2,1),IF($Q205&lt;=54,IF(G209&lt;=($Q205-36),3,2),IF($Q205&gt;54,IF(G209&lt;=($Q205-54),4,3)))))</f>
        <v>#N/A</v>
      </c>
      <c r="H210" s="115" t="e">
        <f t="shared" ref="H210:O210" si="90">IF($Q205&lt;=18,IF(H209&lt;=$Q205,1,0),IF($Q205&lt;=36,IF(H209&lt;=($Q205-18),2,1),IF($Q205&lt;=54,IF(H209&lt;=($Q205-36),3,2),IF($Q205&gt;54,IF(H209&lt;=($Q205-54),4,3)))))</f>
        <v>#N/A</v>
      </c>
      <c r="I210" s="115" t="e">
        <f t="shared" si="90"/>
        <v>#N/A</v>
      </c>
      <c r="J210" s="115" t="e">
        <f t="shared" si="90"/>
        <v>#N/A</v>
      </c>
      <c r="K210" s="115" t="e">
        <f t="shared" si="90"/>
        <v>#N/A</v>
      </c>
      <c r="L210" s="115" t="e">
        <f t="shared" si="90"/>
        <v>#N/A</v>
      </c>
      <c r="M210" s="115" t="e">
        <f t="shared" si="90"/>
        <v>#N/A</v>
      </c>
      <c r="N210" s="115" t="e">
        <f t="shared" si="90"/>
        <v>#N/A</v>
      </c>
      <c r="O210" s="116" t="e">
        <f t="shared" si="90"/>
        <v>#N/A</v>
      </c>
      <c r="P210" s="117" t="e">
        <f>SUM(G210:O210)</f>
        <v>#N/A</v>
      </c>
      <c r="Q210" s="116" t="e">
        <f t="shared" ref="Q210:Y210" si="91">IF($Q205&lt;=18,IF(Q209&lt;=$Q205,1,0),IF($Q205&lt;=36,IF(Q209&lt;=($Q205-18),2,1),IF($Q205&lt;=54,IF(Q209&lt;=($Q205-36),3,2),IF($Q205&gt;54,IF(Q209&lt;=($Q205-54),4,3)))))</f>
        <v>#N/A</v>
      </c>
      <c r="R210" s="116" t="e">
        <f t="shared" si="91"/>
        <v>#N/A</v>
      </c>
      <c r="S210" s="116" t="e">
        <f t="shared" si="91"/>
        <v>#N/A</v>
      </c>
      <c r="T210" s="116" t="e">
        <f t="shared" si="91"/>
        <v>#N/A</v>
      </c>
      <c r="U210" s="116" t="e">
        <f t="shared" si="91"/>
        <v>#N/A</v>
      </c>
      <c r="V210" s="116" t="e">
        <f t="shared" si="91"/>
        <v>#N/A</v>
      </c>
      <c r="W210" s="116" t="e">
        <f t="shared" si="91"/>
        <v>#N/A</v>
      </c>
      <c r="X210" s="116" t="e">
        <f t="shared" si="91"/>
        <v>#N/A</v>
      </c>
      <c r="Y210" s="116" t="e">
        <f t="shared" si="91"/>
        <v>#N/A</v>
      </c>
      <c r="Z210" s="118" t="e">
        <f>SUM(Q210:Y210)</f>
        <v>#N/A</v>
      </c>
      <c r="AA210" s="119" t="e">
        <f>P210+Z210</f>
        <v>#N/A</v>
      </c>
      <c r="AB210" s="94"/>
      <c r="AC210" s="94"/>
      <c r="AD210" s="94"/>
      <c r="AE210" s="94"/>
    </row>
    <row r="211" spans="5:35" x14ac:dyDescent="0.25">
      <c r="E211" s="94"/>
      <c r="F211" s="120" t="s">
        <v>80</v>
      </c>
      <c r="G211" s="121">
        <f t="shared" ref="G211:O211" si="92">G16</f>
        <v>10</v>
      </c>
      <c r="H211" s="121">
        <f t="shared" si="92"/>
        <v>10</v>
      </c>
      <c r="I211" s="121">
        <f t="shared" si="92"/>
        <v>10</v>
      </c>
      <c r="J211" s="121">
        <f t="shared" si="92"/>
        <v>10</v>
      </c>
      <c r="K211" s="121">
        <f t="shared" si="92"/>
        <v>10</v>
      </c>
      <c r="L211" s="121">
        <f t="shared" si="92"/>
        <v>10</v>
      </c>
      <c r="M211" s="121">
        <f t="shared" si="92"/>
        <v>10</v>
      </c>
      <c r="N211" s="121">
        <f t="shared" si="92"/>
        <v>10</v>
      </c>
      <c r="O211" s="121">
        <f t="shared" si="92"/>
        <v>10</v>
      </c>
      <c r="P211" s="122">
        <f>SUM(G211:O211)</f>
        <v>90</v>
      </c>
      <c r="Q211" s="123">
        <f t="shared" ref="Q211:Y211" si="93">Q16</f>
        <v>10</v>
      </c>
      <c r="R211" s="121">
        <f t="shared" si="93"/>
        <v>10</v>
      </c>
      <c r="S211" s="121">
        <f t="shared" si="93"/>
        <v>10</v>
      </c>
      <c r="T211" s="121">
        <f t="shared" si="93"/>
        <v>10</v>
      </c>
      <c r="U211" s="121">
        <f t="shared" si="93"/>
        <v>10</v>
      </c>
      <c r="V211" s="121">
        <f t="shared" si="93"/>
        <v>10</v>
      </c>
      <c r="W211" s="121">
        <f t="shared" si="93"/>
        <v>10</v>
      </c>
      <c r="X211" s="121">
        <f t="shared" si="93"/>
        <v>10</v>
      </c>
      <c r="Y211" s="124">
        <f t="shared" si="93"/>
        <v>10</v>
      </c>
      <c r="Z211" s="122">
        <f>SUM(Q211:Y211)</f>
        <v>90</v>
      </c>
      <c r="AA211" s="125">
        <f>P211+Z211</f>
        <v>180</v>
      </c>
      <c r="AB211" s="94"/>
      <c r="AC211" s="94"/>
      <c r="AD211" s="94"/>
      <c r="AE211" s="94"/>
    </row>
    <row r="212" spans="5:35" x14ac:dyDescent="0.25">
      <c r="E212" s="94"/>
      <c r="F212" s="126" t="s">
        <v>81</v>
      </c>
      <c r="G212" s="127">
        <f>IF(G211-G208=-1,3+G210)+IF(G211-G208=0,2+G210)+IF(G211-G208=1,1+G210)+IF(G211-G208=2,G210)+IF(G211-G208=3,IF(G210-1&gt;0,G210-1,0))+IF(G211-G208=4,IF(G210-2&gt;0,G210-2,0))</f>
        <v>0</v>
      </c>
      <c r="H212" s="127">
        <f t="shared" ref="H212:O212" si="94">IF(H211-H208=-1,3+H210)+IF(H211-H208=0,2+H210)+IF(H211-H208=1,1+H210)+IF(H211-H208=2,H210)+IF(H211-H208=3,IF(H210-1&gt;0,H210-1,0))+IF(H211-H208=4,IF(H210-2&gt;0,H210-2,0))</f>
        <v>0</v>
      </c>
      <c r="I212" s="127">
        <f t="shared" si="94"/>
        <v>0</v>
      </c>
      <c r="J212" s="127">
        <f t="shared" si="94"/>
        <v>0</v>
      </c>
      <c r="K212" s="127">
        <f t="shared" si="94"/>
        <v>0</v>
      </c>
      <c r="L212" s="127">
        <f t="shared" si="94"/>
        <v>0</v>
      </c>
      <c r="M212" s="127">
        <f t="shared" si="94"/>
        <v>0</v>
      </c>
      <c r="N212" s="127">
        <f t="shared" si="94"/>
        <v>0</v>
      </c>
      <c r="O212" s="128">
        <f t="shared" si="94"/>
        <v>0</v>
      </c>
      <c r="P212" s="129">
        <f>SUM(G212:O212)</f>
        <v>0</v>
      </c>
      <c r="Q212" s="130">
        <f t="shared" ref="Q212:Y212" si="95">IF(Q211-Q208=-1,3+Q210)+IF(Q211-Q208=0,2+Q210)+IF(Q211-Q208=1,1+Q210)+IF(Q211-Q208=2,Q210)+IF(Q211-Q208=3,IF(Q210-1&gt;0,Q210-1,0))+IF(Q211-Q208=4,IF(Q210-2&gt;0,Q210-2,0))</f>
        <v>0</v>
      </c>
      <c r="R212" s="131">
        <f t="shared" si="95"/>
        <v>0</v>
      </c>
      <c r="S212" s="131">
        <f t="shared" si="95"/>
        <v>0</v>
      </c>
      <c r="T212" s="131">
        <f t="shared" si="95"/>
        <v>0</v>
      </c>
      <c r="U212" s="131">
        <f t="shared" si="95"/>
        <v>0</v>
      </c>
      <c r="V212" s="131">
        <f t="shared" si="95"/>
        <v>0</v>
      </c>
      <c r="W212" s="131">
        <f t="shared" si="95"/>
        <v>0</v>
      </c>
      <c r="X212" s="131">
        <f t="shared" si="95"/>
        <v>0</v>
      </c>
      <c r="Y212" s="128">
        <f t="shared" si="95"/>
        <v>0</v>
      </c>
      <c r="Z212" s="129">
        <f>SUM(Q212:Y212)</f>
        <v>0</v>
      </c>
      <c r="AA212" s="132">
        <f>P212+Z212</f>
        <v>0</v>
      </c>
      <c r="AB212" s="94"/>
      <c r="AC212" s="94"/>
      <c r="AD212" s="94"/>
      <c r="AE212" s="94"/>
    </row>
    <row r="213" spans="5:35" ht="15.75" thickBot="1" x14ac:dyDescent="0.3">
      <c r="E213" s="94"/>
      <c r="F213" s="133" t="s">
        <v>82</v>
      </c>
      <c r="G213" s="134">
        <f t="shared" ref="G213:O213" si="96">IF(G211-G208=-2,4)+IF(G211-G208=-1,3)+IF(G211-G208=0,2)+IF(G211-G208=1,1)+IF(G211-G208&gt;2,0)</f>
        <v>0</v>
      </c>
      <c r="H213" s="134">
        <f t="shared" si="96"/>
        <v>0</v>
      </c>
      <c r="I213" s="134">
        <f t="shared" si="96"/>
        <v>0</v>
      </c>
      <c r="J213" s="134">
        <f t="shared" si="96"/>
        <v>0</v>
      </c>
      <c r="K213" s="134">
        <f t="shared" si="96"/>
        <v>0</v>
      </c>
      <c r="L213" s="134">
        <f t="shared" si="96"/>
        <v>0</v>
      </c>
      <c r="M213" s="134">
        <f t="shared" si="96"/>
        <v>0</v>
      </c>
      <c r="N213" s="134">
        <f t="shared" si="96"/>
        <v>0</v>
      </c>
      <c r="O213" s="135">
        <f t="shared" si="96"/>
        <v>0</v>
      </c>
      <c r="P213" s="136">
        <f>SUM(G213:O213)</f>
        <v>0</v>
      </c>
      <c r="Q213" s="135">
        <f t="shared" ref="Q213:Y213" si="97">IF(Q211-Q208=-2,4)+IF(Q211-Q208=-1,3)+IF(Q211-Q208=0,2)+IF(Q211-Q208=1,1)+IF(Q211-Q208&gt;2,0)</f>
        <v>0</v>
      </c>
      <c r="R213" s="135">
        <f t="shared" si="97"/>
        <v>0</v>
      </c>
      <c r="S213" s="135">
        <f t="shared" si="97"/>
        <v>0</v>
      </c>
      <c r="T213" s="135">
        <f t="shared" si="97"/>
        <v>0</v>
      </c>
      <c r="U213" s="135">
        <f t="shared" si="97"/>
        <v>0</v>
      </c>
      <c r="V213" s="135">
        <f t="shared" si="97"/>
        <v>0</v>
      </c>
      <c r="W213" s="135">
        <f t="shared" si="97"/>
        <v>0</v>
      </c>
      <c r="X213" s="135">
        <f t="shared" si="97"/>
        <v>0</v>
      </c>
      <c r="Y213" s="135">
        <f t="shared" si="97"/>
        <v>0</v>
      </c>
      <c r="Z213" s="136">
        <f>SUM(Q213:Y213)</f>
        <v>0</v>
      </c>
      <c r="AA213" s="137">
        <f>P213+Z213</f>
        <v>0</v>
      </c>
      <c r="AB213" s="94"/>
      <c r="AC213" s="94"/>
      <c r="AD213" s="94"/>
      <c r="AE213" s="94"/>
    </row>
    <row r="214" spans="5:35" x14ac:dyDescent="0.25">
      <c r="E214" s="94"/>
      <c r="F214" s="34"/>
      <c r="G214" s="24">
        <f>G211-G208</f>
        <v>6</v>
      </c>
      <c r="H214" s="24">
        <f t="shared" ref="H214:O214" si="98">H211-H208</f>
        <v>6</v>
      </c>
      <c r="I214" s="24">
        <f t="shared" si="98"/>
        <v>5</v>
      </c>
      <c r="J214" s="24">
        <f t="shared" si="98"/>
        <v>6</v>
      </c>
      <c r="K214" s="24">
        <f t="shared" si="98"/>
        <v>7</v>
      </c>
      <c r="L214" s="24">
        <f t="shared" si="98"/>
        <v>5</v>
      </c>
      <c r="M214" s="24">
        <f t="shared" si="98"/>
        <v>7</v>
      </c>
      <c r="N214" s="24">
        <f t="shared" si="98"/>
        <v>5</v>
      </c>
      <c r="O214" s="15">
        <f t="shared" si="98"/>
        <v>7</v>
      </c>
      <c r="P214" s="15"/>
      <c r="Q214" s="15">
        <f t="shared" ref="Q214:Y214" si="99">Q211-Q208</f>
        <v>6</v>
      </c>
      <c r="R214" s="15">
        <f t="shared" si="99"/>
        <v>6</v>
      </c>
      <c r="S214" s="15">
        <f t="shared" si="99"/>
        <v>7</v>
      </c>
      <c r="T214" s="15">
        <f t="shared" si="99"/>
        <v>5</v>
      </c>
      <c r="U214" s="15">
        <f t="shared" si="99"/>
        <v>7</v>
      </c>
      <c r="V214" s="15">
        <f t="shared" si="99"/>
        <v>6</v>
      </c>
      <c r="W214" s="15">
        <f t="shared" si="99"/>
        <v>6</v>
      </c>
      <c r="X214" s="15">
        <f t="shared" si="99"/>
        <v>5</v>
      </c>
      <c r="Y214" s="15">
        <f t="shared" si="99"/>
        <v>6</v>
      </c>
      <c r="Z214" s="138"/>
      <c r="AA214" s="139"/>
      <c r="AB214" s="94"/>
      <c r="AC214" s="94"/>
      <c r="AD214" s="94"/>
      <c r="AE214" s="94"/>
    </row>
    <row r="215" spans="5:35" x14ac:dyDescent="0.25">
      <c r="E215" s="94"/>
      <c r="F215" s="34"/>
      <c r="G215" s="24"/>
      <c r="H215" s="24"/>
      <c r="I215" s="24"/>
      <c r="J215" s="24"/>
      <c r="K215" s="24"/>
      <c r="L215" s="24"/>
      <c r="M215" s="24"/>
      <c r="N215" s="24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38"/>
      <c r="AA215" s="139"/>
      <c r="AB215" s="94"/>
      <c r="AC215" s="94"/>
      <c r="AD215" s="94"/>
      <c r="AE215" s="94"/>
    </row>
    <row r="216" spans="5:35" ht="15.75" thickBot="1" x14ac:dyDescent="0.3">
      <c r="E216" s="94"/>
      <c r="F216" s="34"/>
      <c r="G216" s="24"/>
      <c r="H216" s="24"/>
      <c r="I216" s="24"/>
      <c r="J216" s="24"/>
      <c r="K216" s="24"/>
      <c r="L216" s="24"/>
      <c r="M216" s="24"/>
      <c r="N216" s="2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94"/>
      <c r="AC216" s="94"/>
      <c r="AD216" s="94"/>
      <c r="AE216" s="94"/>
    </row>
    <row r="217" spans="5:35" ht="15.75" thickBot="1" x14ac:dyDescent="0.3">
      <c r="E217" s="140"/>
      <c r="F217" s="247" t="s">
        <v>83</v>
      </c>
      <c r="G217" s="247"/>
      <c r="H217" s="248" t="s">
        <v>84</v>
      </c>
      <c r="I217" s="248"/>
      <c r="J217" s="248"/>
      <c r="K217" s="248"/>
      <c r="L217" s="141">
        <f>COUNTIF(G214:Y214,"&lt;=-2")</f>
        <v>0</v>
      </c>
      <c r="M217" s="249" t="s">
        <v>85</v>
      </c>
      <c r="N217" s="249"/>
      <c r="O217" s="100">
        <f>COUNTIF(G214:Y214,"=0")</f>
        <v>0</v>
      </c>
      <c r="P217" s="241" t="s">
        <v>86</v>
      </c>
      <c r="Q217" s="241"/>
      <c r="R217" s="241"/>
      <c r="S217" s="241"/>
      <c r="T217" s="241"/>
      <c r="U217" s="141">
        <f>COUNTIF(G214:Y214,"=2")</f>
        <v>0</v>
      </c>
      <c r="V217" s="142"/>
      <c r="W217" s="142"/>
      <c r="X217" s="142"/>
      <c r="Y217" s="142"/>
      <c r="Z217" s="143"/>
      <c r="AA217" s="139"/>
      <c r="AB217" s="140"/>
      <c r="AC217" s="140"/>
      <c r="AD217" s="140"/>
      <c r="AE217" s="140"/>
      <c r="AF217" s="68"/>
      <c r="AG217" s="68"/>
      <c r="AH217" s="68"/>
      <c r="AI217" s="68"/>
    </row>
    <row r="218" spans="5:35" ht="15.75" thickBot="1" x14ac:dyDescent="0.3">
      <c r="E218" s="140"/>
      <c r="F218" s="247"/>
      <c r="G218" s="247"/>
      <c r="H218" s="250" t="s">
        <v>87</v>
      </c>
      <c r="I218" s="250"/>
      <c r="J218" s="250"/>
      <c r="K218" s="250"/>
      <c r="L218" s="144">
        <f>COUNTIF(G214:Y214,"=-1")</f>
        <v>0</v>
      </c>
      <c r="M218" s="251" t="s">
        <v>88</v>
      </c>
      <c r="N218" s="251"/>
      <c r="O218" s="145">
        <f>COUNTIF(G214:Y214,"=1")</f>
        <v>0</v>
      </c>
      <c r="P218" s="241" t="s">
        <v>89</v>
      </c>
      <c r="Q218" s="241"/>
      <c r="R218" s="241"/>
      <c r="S218" s="241"/>
      <c r="T218" s="241"/>
      <c r="U218" s="144">
        <f>COUNTIF(G214:Y214,"&gt;=3")</f>
        <v>18</v>
      </c>
      <c r="V218" s="142"/>
      <c r="W218" s="142"/>
      <c r="X218" s="142"/>
      <c r="Y218" s="142"/>
      <c r="Z218" s="143"/>
      <c r="AA218" s="139"/>
      <c r="AB218" s="140"/>
      <c r="AC218" s="140"/>
      <c r="AD218" s="140"/>
      <c r="AE218" s="140"/>
      <c r="AF218" s="68"/>
      <c r="AG218" s="68"/>
      <c r="AH218" s="68"/>
      <c r="AI218" s="68"/>
    </row>
    <row r="219" spans="5:35" x14ac:dyDescent="0.25">
      <c r="E219" s="140"/>
      <c r="F219" s="146"/>
      <c r="G219" s="146"/>
      <c r="H219" s="242" t="str">
        <f>M217</f>
        <v>Par</v>
      </c>
      <c r="I219" s="242"/>
      <c r="J219" s="24"/>
      <c r="K219" s="24"/>
      <c r="L219" s="24">
        <f>O217</f>
        <v>0</v>
      </c>
      <c r="M219" s="24"/>
      <c r="N219" s="34"/>
      <c r="O219" s="15"/>
      <c r="P219" s="142"/>
      <c r="Q219" s="142"/>
      <c r="R219" s="142"/>
      <c r="S219" s="142"/>
      <c r="T219" s="142"/>
      <c r="U219" s="15"/>
      <c r="V219" s="142"/>
      <c r="W219" s="142"/>
      <c r="X219" s="142"/>
      <c r="Y219" s="142"/>
      <c r="Z219" s="143"/>
      <c r="AA219" s="139"/>
      <c r="AB219" s="140"/>
      <c r="AC219" s="140"/>
      <c r="AD219" s="140"/>
      <c r="AE219" s="140"/>
      <c r="AF219" s="68"/>
      <c r="AG219" s="68"/>
      <c r="AH219" s="68"/>
      <c r="AI219" s="68"/>
    </row>
    <row r="220" spans="5:35" x14ac:dyDescent="0.25">
      <c r="E220" s="140"/>
      <c r="F220" s="146"/>
      <c r="G220" s="146"/>
      <c r="H220" s="243" t="str">
        <f>M218</f>
        <v>Bogey</v>
      </c>
      <c r="I220" s="243"/>
      <c r="J220" s="24"/>
      <c r="K220" s="24"/>
      <c r="L220" s="24">
        <f>O218</f>
        <v>0</v>
      </c>
      <c r="M220" s="24"/>
      <c r="N220" s="34"/>
      <c r="O220" s="15"/>
      <c r="P220" s="142"/>
      <c r="Q220" s="142"/>
      <c r="R220" s="142"/>
      <c r="S220" s="142"/>
      <c r="T220" s="142"/>
      <c r="U220" s="15"/>
      <c r="V220" s="142"/>
      <c r="W220" s="142"/>
      <c r="X220" s="142"/>
      <c r="Y220" s="142"/>
      <c r="Z220" s="143"/>
      <c r="AA220" s="139"/>
      <c r="AB220" s="140"/>
      <c r="AC220" s="140"/>
      <c r="AD220" s="140"/>
      <c r="AE220" s="140"/>
      <c r="AF220" s="68"/>
      <c r="AG220" s="68"/>
      <c r="AH220" s="68"/>
      <c r="AI220" s="68"/>
    </row>
    <row r="221" spans="5:35" x14ac:dyDescent="0.25">
      <c r="E221" s="140"/>
      <c r="F221" s="146"/>
      <c r="G221" s="146"/>
      <c r="H221" s="34" t="str">
        <f>P217</f>
        <v>Double bogey</v>
      </c>
      <c r="I221" s="34"/>
      <c r="J221" s="34"/>
      <c r="K221" s="34"/>
      <c r="L221" s="24">
        <f>U217</f>
        <v>0</v>
      </c>
      <c r="M221" s="24"/>
      <c r="N221" s="34"/>
      <c r="O221" s="15"/>
      <c r="P221" s="142"/>
      <c r="Q221" s="142"/>
      <c r="R221" s="142"/>
      <c r="S221" s="142"/>
      <c r="T221" s="142"/>
      <c r="U221" s="15"/>
      <c r="V221" s="142"/>
      <c r="W221" s="142"/>
      <c r="X221" s="142"/>
      <c r="Y221" s="142"/>
      <c r="Z221" s="143"/>
      <c r="AA221" s="139"/>
      <c r="AB221" s="140"/>
      <c r="AC221" s="140"/>
      <c r="AD221" s="140"/>
      <c r="AE221" s="140"/>
      <c r="AF221" s="68"/>
      <c r="AG221" s="68"/>
      <c r="AH221" s="68"/>
      <c r="AI221" s="68"/>
    </row>
    <row r="222" spans="5:35" x14ac:dyDescent="0.25">
      <c r="E222" s="140"/>
      <c r="F222" s="146"/>
      <c r="G222" s="146"/>
      <c r="H222" s="34" t="str">
        <f>P218</f>
        <v>Triple bogey &amp; plus</v>
      </c>
      <c r="I222" s="34"/>
      <c r="J222" s="34"/>
      <c r="K222" s="34"/>
      <c r="L222" s="24">
        <f>U218</f>
        <v>18</v>
      </c>
      <c r="M222" s="24"/>
      <c r="N222" s="34"/>
      <c r="O222" s="15"/>
      <c r="P222" s="142"/>
      <c r="Q222" s="142"/>
      <c r="R222" s="142"/>
      <c r="S222" s="142"/>
      <c r="T222" s="142"/>
      <c r="U222" s="15"/>
      <c r="V222" s="142"/>
      <c r="W222" s="142"/>
      <c r="X222" s="142"/>
      <c r="Y222" s="142"/>
      <c r="Z222" s="143"/>
      <c r="AA222" s="139"/>
      <c r="AB222" s="140"/>
      <c r="AC222" s="140"/>
      <c r="AD222" s="140"/>
      <c r="AE222" s="140"/>
      <c r="AF222" s="68"/>
      <c r="AG222" s="68"/>
      <c r="AH222" s="68"/>
      <c r="AI222" s="68"/>
    </row>
    <row r="223" spans="5:35" x14ac:dyDescent="0.25">
      <c r="E223" s="140"/>
      <c r="F223" s="146"/>
      <c r="G223" s="146"/>
      <c r="H223" s="34"/>
      <c r="I223" s="34"/>
      <c r="J223" s="34"/>
      <c r="K223" s="34"/>
      <c r="L223" s="24"/>
      <c r="M223" s="34"/>
      <c r="N223" s="34"/>
      <c r="O223" s="15"/>
      <c r="P223" s="142"/>
      <c r="Q223" s="142"/>
      <c r="R223" s="142"/>
      <c r="S223" s="142"/>
      <c r="T223" s="142"/>
      <c r="U223" s="15"/>
      <c r="V223" s="142"/>
      <c r="W223" s="142"/>
      <c r="X223" s="142"/>
      <c r="Y223" s="142"/>
      <c r="Z223" s="143"/>
      <c r="AA223" s="139"/>
      <c r="AB223" s="140"/>
      <c r="AC223" s="140"/>
      <c r="AD223" s="140"/>
      <c r="AE223" s="140"/>
      <c r="AF223" s="68"/>
      <c r="AG223" s="68"/>
      <c r="AH223" s="68"/>
      <c r="AI223" s="68"/>
    </row>
    <row r="224" spans="5:35" x14ac:dyDescent="0.25">
      <c r="E224" s="140"/>
      <c r="F224" s="146"/>
      <c r="G224" s="146"/>
      <c r="H224" s="34"/>
      <c r="I224" s="34"/>
      <c r="J224" s="34"/>
      <c r="K224" s="34"/>
      <c r="L224" s="24"/>
      <c r="M224" s="34"/>
      <c r="N224" s="34"/>
      <c r="O224" s="15"/>
      <c r="P224" s="142"/>
      <c r="Q224" s="142"/>
      <c r="R224" s="142"/>
      <c r="S224" s="142"/>
      <c r="T224" s="142"/>
      <c r="U224" s="15"/>
      <c r="V224" s="142"/>
      <c r="W224" s="142"/>
      <c r="X224" s="142"/>
      <c r="Y224" s="142"/>
      <c r="Z224" s="143"/>
      <c r="AA224" s="139"/>
      <c r="AB224" s="140"/>
      <c r="AC224" s="140"/>
      <c r="AD224" s="140"/>
      <c r="AE224" s="140"/>
      <c r="AF224" s="68"/>
      <c r="AG224" s="68"/>
      <c r="AH224" s="68"/>
      <c r="AI224" s="68"/>
    </row>
    <row r="225" spans="5:35" ht="15.75" thickBot="1" x14ac:dyDescent="0.3">
      <c r="E225" s="147"/>
      <c r="F225" s="148"/>
      <c r="G225" s="148"/>
      <c r="H225" s="149"/>
      <c r="I225" s="149"/>
      <c r="J225" s="149"/>
      <c r="K225" s="149"/>
      <c r="L225" s="149"/>
      <c r="M225" s="149"/>
      <c r="N225" s="149"/>
      <c r="O225" s="150"/>
      <c r="P225" s="150"/>
      <c r="Q225" s="150"/>
      <c r="R225" s="150"/>
      <c r="S225" s="151"/>
      <c r="T225" s="151"/>
      <c r="U225" s="151"/>
      <c r="V225" s="151"/>
      <c r="W225" s="151"/>
      <c r="X225" s="151"/>
      <c r="Y225" s="151"/>
      <c r="Z225" s="152"/>
      <c r="AA225" s="153"/>
      <c r="AB225" s="147"/>
      <c r="AC225" s="147"/>
      <c r="AD225" s="147"/>
      <c r="AE225" s="147"/>
      <c r="AF225" s="154"/>
      <c r="AG225" s="154"/>
      <c r="AH225" s="154"/>
      <c r="AI225" s="154"/>
    </row>
    <row r="226" spans="5:35" ht="16.5" thickTop="1" thickBot="1" x14ac:dyDescent="0.3"/>
    <row r="227" spans="5:35" x14ac:dyDescent="0.25">
      <c r="E227" s="94"/>
      <c r="F227" s="95" t="s">
        <v>17</v>
      </c>
      <c r="G227" s="238">
        <f>C17</f>
        <v>0</v>
      </c>
      <c r="H227" s="238"/>
      <c r="I227" s="238"/>
      <c r="J227" s="238"/>
      <c r="K227" s="68"/>
      <c r="L227" s="239" t="s">
        <v>39</v>
      </c>
      <c r="M227" s="239"/>
      <c r="N227" s="239"/>
      <c r="O227" s="239" t="s">
        <v>40</v>
      </c>
      <c r="P227" s="239"/>
      <c r="Q227" s="240" t="s">
        <v>79</v>
      </c>
      <c r="R227" s="240"/>
      <c r="S227" s="240"/>
      <c r="T227" s="240"/>
      <c r="U227" s="1"/>
      <c r="V227" s="264" t="s">
        <v>107</v>
      </c>
      <c r="W227" s="265"/>
      <c r="X227" s="188" t="e">
        <f>INDEX($C$11:$AC$40,MATCH(G227,$C$11:$C$40,0),27)</f>
        <v>#N/A</v>
      </c>
      <c r="Z227" s="75" t="s">
        <v>16</v>
      </c>
      <c r="AA227" s="96">
        <f>$D$3</f>
        <v>37684</v>
      </c>
      <c r="AB227" s="94"/>
      <c r="AC227" s="94"/>
      <c r="AD227" s="94"/>
      <c r="AE227" s="94"/>
    </row>
    <row r="228" spans="5:35" ht="15.75" thickBot="1" x14ac:dyDescent="0.3">
      <c r="E228" s="94"/>
      <c r="F228" s="97" t="s">
        <v>43</v>
      </c>
      <c r="G228" s="244">
        <f>E17</f>
        <v>20</v>
      </c>
      <c r="H228" s="245"/>
      <c r="I228" s="245"/>
      <c r="J228" s="245"/>
      <c r="K228" s="1"/>
      <c r="L228" s="245" t="e">
        <f>IF(X227="H",IF($X228="Blancs",$G$3,IF($X228="Jaunes",$G$4,IF($X228="Bleus",$G$5,$G$6))),IF($X228="Blancs",$I$3,IF($X228="Jaunes",$I$4,IF($X228="Bleus",$I$5,$I$6))))</f>
        <v>#N/A</v>
      </c>
      <c r="M228" s="245"/>
      <c r="N228" s="245"/>
      <c r="O228" s="245" t="e">
        <f>IF(X227="H",IF($X228="Blancs",$H$3,IF($X228="Jaunes",$H$4,IF($X228="Bleus",$H$5,$H$6))),IF($X228="Blancs",$J$3,IF($X228="Jaunes",$J$4,IF($X228="Bleus",$J$5,$J$6))))</f>
        <v>#N/A</v>
      </c>
      <c r="P228" s="245"/>
      <c r="Q228" s="246" t="e">
        <f>ROUND((G228*(L228/113)+(O228-AA231)),0)</f>
        <v>#N/A</v>
      </c>
      <c r="R228" s="246"/>
      <c r="S228" s="246"/>
      <c r="T228" s="246"/>
      <c r="U228" s="1"/>
      <c r="V228" s="266" t="s">
        <v>108</v>
      </c>
      <c r="W228" s="267"/>
      <c r="X228" s="187" t="e">
        <f>INDEX($C$11:$AC$40,MATCH(G227,$C$11:$C$40,0),26)</f>
        <v>#N/A</v>
      </c>
      <c r="AA228" s="1"/>
      <c r="AB228" s="94"/>
      <c r="AC228" s="94"/>
      <c r="AD228" s="94"/>
      <c r="AE228" s="94"/>
    </row>
    <row r="229" spans="5:35" ht="15.75" thickBot="1" x14ac:dyDescent="0.3">
      <c r="E229" s="9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94"/>
      <c r="AC229" s="94"/>
      <c r="AD229" s="94"/>
      <c r="AE229" s="94"/>
    </row>
    <row r="230" spans="5:35" ht="15.75" thickBot="1" x14ac:dyDescent="0.3">
      <c r="E230" s="94"/>
      <c r="F230" s="98" t="s">
        <v>51</v>
      </c>
      <c r="G230" s="99">
        <v>1</v>
      </c>
      <c r="H230" s="99">
        <v>2</v>
      </c>
      <c r="I230" s="99">
        <v>3</v>
      </c>
      <c r="J230" s="99">
        <v>4</v>
      </c>
      <c r="K230" s="99">
        <v>5</v>
      </c>
      <c r="L230" s="99">
        <v>6</v>
      </c>
      <c r="M230" s="99">
        <v>7</v>
      </c>
      <c r="N230" s="99">
        <v>8</v>
      </c>
      <c r="O230" s="100">
        <v>9</v>
      </c>
      <c r="P230" s="32" t="s">
        <v>45</v>
      </c>
      <c r="Q230" s="101">
        <v>10</v>
      </c>
      <c r="R230" s="99">
        <v>11</v>
      </c>
      <c r="S230" s="99">
        <v>12</v>
      </c>
      <c r="T230" s="99">
        <v>13</v>
      </c>
      <c r="U230" s="99">
        <v>14</v>
      </c>
      <c r="V230" s="99">
        <v>15</v>
      </c>
      <c r="W230" s="99">
        <v>16</v>
      </c>
      <c r="X230" s="99">
        <v>17</v>
      </c>
      <c r="Y230" s="100">
        <v>18</v>
      </c>
      <c r="Z230" s="32" t="s">
        <v>46</v>
      </c>
      <c r="AA230" s="33" t="s">
        <v>47</v>
      </c>
      <c r="AB230" s="94"/>
      <c r="AC230" s="94"/>
      <c r="AD230" s="94"/>
      <c r="AE230" s="94"/>
    </row>
    <row r="231" spans="5:35" x14ac:dyDescent="0.25">
      <c r="E231" s="94"/>
      <c r="F231" s="102" t="s">
        <v>48</v>
      </c>
      <c r="G231" s="103">
        <f>G$9</f>
        <v>4</v>
      </c>
      <c r="H231" s="103">
        <f t="shared" ref="H231:O231" si="100">H$9</f>
        <v>4</v>
      </c>
      <c r="I231" s="103">
        <f t="shared" si="100"/>
        <v>5</v>
      </c>
      <c r="J231" s="103">
        <f t="shared" si="100"/>
        <v>4</v>
      </c>
      <c r="K231" s="103">
        <f t="shared" si="100"/>
        <v>3</v>
      </c>
      <c r="L231" s="103">
        <f t="shared" si="100"/>
        <v>5</v>
      </c>
      <c r="M231" s="103">
        <f t="shared" si="100"/>
        <v>3</v>
      </c>
      <c r="N231" s="103">
        <f t="shared" si="100"/>
        <v>5</v>
      </c>
      <c r="O231" s="103">
        <f t="shared" si="100"/>
        <v>3</v>
      </c>
      <c r="P231" s="104">
        <f>SUM(G231:O231)</f>
        <v>36</v>
      </c>
      <c r="Q231" s="103">
        <f t="shared" ref="Q231:Y231" si="101">Q$9</f>
        <v>4</v>
      </c>
      <c r="R231" s="105">
        <f t="shared" si="101"/>
        <v>4</v>
      </c>
      <c r="S231" s="105">
        <f t="shared" si="101"/>
        <v>3</v>
      </c>
      <c r="T231" s="105">
        <f t="shared" si="101"/>
        <v>5</v>
      </c>
      <c r="U231" s="105">
        <f t="shared" si="101"/>
        <v>3</v>
      </c>
      <c r="V231" s="105">
        <f t="shared" si="101"/>
        <v>4</v>
      </c>
      <c r="W231" s="105">
        <f t="shared" si="101"/>
        <v>4</v>
      </c>
      <c r="X231" s="105">
        <f t="shared" si="101"/>
        <v>5</v>
      </c>
      <c r="Y231" s="106">
        <f t="shared" si="101"/>
        <v>4</v>
      </c>
      <c r="Z231" s="104">
        <f>SUM(Q231:Y231)</f>
        <v>36</v>
      </c>
      <c r="AA231" s="40">
        <f>SUM(P231+Z231)</f>
        <v>72</v>
      </c>
      <c r="AB231" s="94"/>
      <c r="AC231" s="94"/>
      <c r="AD231" s="94"/>
      <c r="AE231" s="94"/>
    </row>
    <row r="232" spans="5:35" x14ac:dyDescent="0.25">
      <c r="E232" s="94"/>
      <c r="F232" s="107" t="s">
        <v>44</v>
      </c>
      <c r="G232" s="108">
        <f>G$10</f>
        <v>4</v>
      </c>
      <c r="H232" s="108">
        <f t="shared" ref="H232:O232" si="102">H$10</f>
        <v>8</v>
      </c>
      <c r="I232" s="108">
        <f t="shared" si="102"/>
        <v>12</v>
      </c>
      <c r="J232" s="108">
        <f t="shared" si="102"/>
        <v>14</v>
      </c>
      <c r="K232" s="108">
        <f t="shared" si="102"/>
        <v>2</v>
      </c>
      <c r="L232" s="108">
        <f t="shared" si="102"/>
        <v>10</v>
      </c>
      <c r="M232" s="108">
        <f t="shared" si="102"/>
        <v>18</v>
      </c>
      <c r="N232" s="108">
        <f t="shared" si="102"/>
        <v>16</v>
      </c>
      <c r="O232" s="109">
        <f t="shared" si="102"/>
        <v>6</v>
      </c>
      <c r="P232" s="110"/>
      <c r="Q232" s="111">
        <f t="shared" ref="Q232:Y232" si="103">Q$10</f>
        <v>1</v>
      </c>
      <c r="R232" s="112">
        <f t="shared" si="103"/>
        <v>9</v>
      </c>
      <c r="S232" s="112">
        <f t="shared" si="103"/>
        <v>11</v>
      </c>
      <c r="T232" s="112">
        <f t="shared" si="103"/>
        <v>5</v>
      </c>
      <c r="U232" s="112">
        <f t="shared" si="103"/>
        <v>17</v>
      </c>
      <c r="V232" s="112">
        <f t="shared" si="103"/>
        <v>15</v>
      </c>
      <c r="W232" s="112">
        <f t="shared" si="103"/>
        <v>3</v>
      </c>
      <c r="X232" s="112">
        <f t="shared" si="103"/>
        <v>13</v>
      </c>
      <c r="Y232" s="109">
        <f t="shared" si="103"/>
        <v>7</v>
      </c>
      <c r="Z232" s="110"/>
      <c r="AA232" s="113"/>
      <c r="AB232" s="94"/>
      <c r="AC232" s="94"/>
      <c r="AD232" s="94"/>
      <c r="AE232" s="94"/>
    </row>
    <row r="233" spans="5:35" ht="15.75" thickBot="1" x14ac:dyDescent="0.3">
      <c r="E233" s="94"/>
      <c r="F233" s="114" t="s">
        <v>79</v>
      </c>
      <c r="G233" s="115" t="e">
        <f>IF($Q228&lt;=18,IF(G232&lt;=$Q228,1,0),IF($Q228&lt;=36,IF(G232&lt;=($Q228-18),2,1),IF($Q228&lt;=54,IF(G232&lt;=($Q228-36),3,2),IF($Q228&gt;54,IF(G232&lt;=($Q228-54),4,3)))))</f>
        <v>#N/A</v>
      </c>
      <c r="H233" s="115" t="e">
        <f t="shared" ref="H233:O233" si="104">IF($Q228&lt;=18,IF(H232&lt;=$Q228,1,0),IF($Q228&lt;=36,IF(H232&lt;=($Q228-18),2,1),IF($Q228&lt;=54,IF(H232&lt;=($Q228-36),3,2),IF($Q228&gt;54,IF(H232&lt;=($Q228-54),4,3)))))</f>
        <v>#N/A</v>
      </c>
      <c r="I233" s="115" t="e">
        <f t="shared" si="104"/>
        <v>#N/A</v>
      </c>
      <c r="J233" s="115" t="e">
        <f t="shared" si="104"/>
        <v>#N/A</v>
      </c>
      <c r="K233" s="115" t="e">
        <f t="shared" si="104"/>
        <v>#N/A</v>
      </c>
      <c r="L233" s="115" t="e">
        <f t="shared" si="104"/>
        <v>#N/A</v>
      </c>
      <c r="M233" s="115" t="e">
        <f t="shared" si="104"/>
        <v>#N/A</v>
      </c>
      <c r="N233" s="115" t="e">
        <f t="shared" si="104"/>
        <v>#N/A</v>
      </c>
      <c r="O233" s="116" t="e">
        <f t="shared" si="104"/>
        <v>#N/A</v>
      </c>
      <c r="P233" s="117" t="e">
        <f>SUM(G233:O233)</f>
        <v>#N/A</v>
      </c>
      <c r="Q233" s="116" t="e">
        <f t="shared" ref="Q233:Y233" si="105">IF($Q228&lt;=18,IF(Q232&lt;=$Q228,1,0),IF($Q228&lt;=36,IF(Q232&lt;=($Q228-18),2,1),IF($Q228&lt;=54,IF(Q232&lt;=($Q228-36),3,2),IF($Q228&gt;54,IF(Q232&lt;=($Q228-54),4,3)))))</f>
        <v>#N/A</v>
      </c>
      <c r="R233" s="116" t="e">
        <f t="shared" si="105"/>
        <v>#N/A</v>
      </c>
      <c r="S233" s="116" t="e">
        <f t="shared" si="105"/>
        <v>#N/A</v>
      </c>
      <c r="T233" s="116" t="e">
        <f t="shared" si="105"/>
        <v>#N/A</v>
      </c>
      <c r="U233" s="116" t="e">
        <f t="shared" si="105"/>
        <v>#N/A</v>
      </c>
      <c r="V233" s="116" t="e">
        <f t="shared" si="105"/>
        <v>#N/A</v>
      </c>
      <c r="W233" s="116" t="e">
        <f t="shared" si="105"/>
        <v>#N/A</v>
      </c>
      <c r="X233" s="116" t="e">
        <f t="shared" si="105"/>
        <v>#N/A</v>
      </c>
      <c r="Y233" s="116" t="e">
        <f t="shared" si="105"/>
        <v>#N/A</v>
      </c>
      <c r="Z233" s="118" t="e">
        <f>SUM(Q233:Y233)</f>
        <v>#N/A</v>
      </c>
      <c r="AA233" s="119" t="e">
        <f>P233+Z233</f>
        <v>#N/A</v>
      </c>
      <c r="AB233" s="94"/>
      <c r="AC233" s="94"/>
      <c r="AD233" s="94"/>
      <c r="AE233" s="94"/>
    </row>
    <row r="234" spans="5:35" x14ac:dyDescent="0.25">
      <c r="E234" s="94"/>
      <c r="F234" s="120" t="s">
        <v>80</v>
      </c>
      <c r="G234" s="121">
        <f t="shared" ref="G234:O234" si="106">G17</f>
        <v>10</v>
      </c>
      <c r="H234" s="121">
        <f t="shared" si="106"/>
        <v>10</v>
      </c>
      <c r="I234" s="121">
        <f t="shared" si="106"/>
        <v>10</v>
      </c>
      <c r="J234" s="121">
        <f t="shared" si="106"/>
        <v>10</v>
      </c>
      <c r="K234" s="121">
        <f t="shared" si="106"/>
        <v>10</v>
      </c>
      <c r="L234" s="121">
        <f t="shared" si="106"/>
        <v>10</v>
      </c>
      <c r="M234" s="121">
        <f t="shared" si="106"/>
        <v>10</v>
      </c>
      <c r="N234" s="121">
        <f t="shared" si="106"/>
        <v>10</v>
      </c>
      <c r="O234" s="121">
        <f t="shared" si="106"/>
        <v>10</v>
      </c>
      <c r="P234" s="122">
        <f>SUM(G234:O234)</f>
        <v>90</v>
      </c>
      <c r="Q234" s="123">
        <f t="shared" ref="Q234:Y234" si="107">Q17</f>
        <v>10</v>
      </c>
      <c r="R234" s="121">
        <f t="shared" si="107"/>
        <v>10</v>
      </c>
      <c r="S234" s="121">
        <f t="shared" si="107"/>
        <v>10</v>
      </c>
      <c r="T234" s="121">
        <f t="shared" si="107"/>
        <v>10</v>
      </c>
      <c r="U234" s="121">
        <f t="shared" si="107"/>
        <v>10</v>
      </c>
      <c r="V234" s="121">
        <f t="shared" si="107"/>
        <v>10</v>
      </c>
      <c r="W234" s="121">
        <f t="shared" si="107"/>
        <v>10</v>
      </c>
      <c r="X234" s="121">
        <f t="shared" si="107"/>
        <v>10</v>
      </c>
      <c r="Y234" s="124">
        <f t="shared" si="107"/>
        <v>10</v>
      </c>
      <c r="Z234" s="122">
        <f>SUM(Q234:Y234)</f>
        <v>90</v>
      </c>
      <c r="AA234" s="125">
        <f>P234+Z234</f>
        <v>180</v>
      </c>
      <c r="AB234" s="94"/>
      <c r="AC234" s="94"/>
      <c r="AD234" s="94"/>
      <c r="AE234" s="94"/>
    </row>
    <row r="235" spans="5:35" x14ac:dyDescent="0.25">
      <c r="E235" s="94"/>
      <c r="F235" s="126" t="s">
        <v>81</v>
      </c>
      <c r="G235" s="127">
        <f>IF(G234-G231=-1,3+G233)+IF(G234-G231=0,2+G233)+IF(G234-G231=1,1+G233)+IF(G234-G231=2,G233)+IF(G234-G231=3,IF(G233-1&gt;0,G233-1,0))+IF(G234-G231=4,IF(G233-2&gt;0,G233-2,0))</f>
        <v>0</v>
      </c>
      <c r="H235" s="127">
        <f t="shared" ref="H235:O235" si="108">IF(H234-H231=-1,3+H233)+IF(H234-H231=0,2+H233)+IF(H234-H231=1,1+H233)+IF(H234-H231=2,H233)+IF(H234-H231=3,IF(H233-1&gt;0,H233-1,0))+IF(H234-H231=4,IF(H233-2&gt;0,H233-2,0))</f>
        <v>0</v>
      </c>
      <c r="I235" s="127">
        <f t="shared" si="108"/>
        <v>0</v>
      </c>
      <c r="J235" s="127">
        <f t="shared" si="108"/>
        <v>0</v>
      </c>
      <c r="K235" s="127">
        <f t="shared" si="108"/>
        <v>0</v>
      </c>
      <c r="L235" s="127">
        <f t="shared" si="108"/>
        <v>0</v>
      </c>
      <c r="M235" s="127">
        <f t="shared" si="108"/>
        <v>0</v>
      </c>
      <c r="N235" s="127">
        <f t="shared" si="108"/>
        <v>0</v>
      </c>
      <c r="O235" s="128">
        <f t="shared" si="108"/>
        <v>0</v>
      </c>
      <c r="P235" s="129">
        <f>SUM(G235:O235)</f>
        <v>0</v>
      </c>
      <c r="Q235" s="130">
        <f t="shared" ref="Q235:Y235" si="109">IF(Q234-Q231=-1,3+Q233)+IF(Q234-Q231=0,2+Q233)+IF(Q234-Q231=1,1+Q233)+IF(Q234-Q231=2,Q233)+IF(Q234-Q231=3,IF(Q233-1&gt;0,Q233-1,0))+IF(Q234-Q231=4,IF(Q233-2&gt;0,Q233-2,0))</f>
        <v>0</v>
      </c>
      <c r="R235" s="131">
        <f t="shared" si="109"/>
        <v>0</v>
      </c>
      <c r="S235" s="131">
        <f t="shared" si="109"/>
        <v>0</v>
      </c>
      <c r="T235" s="131">
        <f t="shared" si="109"/>
        <v>0</v>
      </c>
      <c r="U235" s="131">
        <f t="shared" si="109"/>
        <v>0</v>
      </c>
      <c r="V235" s="131">
        <f t="shared" si="109"/>
        <v>0</v>
      </c>
      <c r="W235" s="131">
        <f t="shared" si="109"/>
        <v>0</v>
      </c>
      <c r="X235" s="131">
        <f t="shared" si="109"/>
        <v>0</v>
      </c>
      <c r="Y235" s="128">
        <f t="shared" si="109"/>
        <v>0</v>
      </c>
      <c r="Z235" s="129">
        <f>SUM(Q235:Y235)</f>
        <v>0</v>
      </c>
      <c r="AA235" s="132">
        <f>P235+Z235</f>
        <v>0</v>
      </c>
      <c r="AB235" s="94"/>
      <c r="AC235" s="94"/>
      <c r="AD235" s="94"/>
      <c r="AE235" s="94"/>
    </row>
    <row r="236" spans="5:35" ht="15.75" thickBot="1" x14ac:dyDescent="0.3">
      <c r="E236" s="94"/>
      <c r="F236" s="133" t="s">
        <v>82</v>
      </c>
      <c r="G236" s="134">
        <f t="shared" ref="G236:O236" si="110">IF(G234-G231=-2,4)+IF(G234-G231=-1,3)+IF(G234-G231=0,2)+IF(G234-G231=1,1)+IF(G234-G231&gt;2,0)</f>
        <v>0</v>
      </c>
      <c r="H236" s="134">
        <f t="shared" si="110"/>
        <v>0</v>
      </c>
      <c r="I236" s="134">
        <f t="shared" si="110"/>
        <v>0</v>
      </c>
      <c r="J236" s="134">
        <f t="shared" si="110"/>
        <v>0</v>
      </c>
      <c r="K236" s="134">
        <f t="shared" si="110"/>
        <v>0</v>
      </c>
      <c r="L236" s="134">
        <f t="shared" si="110"/>
        <v>0</v>
      </c>
      <c r="M236" s="134">
        <f t="shared" si="110"/>
        <v>0</v>
      </c>
      <c r="N236" s="134">
        <f t="shared" si="110"/>
        <v>0</v>
      </c>
      <c r="O236" s="135">
        <f t="shared" si="110"/>
        <v>0</v>
      </c>
      <c r="P236" s="136">
        <f>SUM(G236:O236)</f>
        <v>0</v>
      </c>
      <c r="Q236" s="135">
        <f t="shared" ref="Q236:Y236" si="111">IF(Q234-Q231=-2,4)+IF(Q234-Q231=-1,3)+IF(Q234-Q231=0,2)+IF(Q234-Q231=1,1)+IF(Q234-Q231&gt;2,0)</f>
        <v>0</v>
      </c>
      <c r="R236" s="135">
        <f t="shared" si="111"/>
        <v>0</v>
      </c>
      <c r="S236" s="135">
        <f t="shared" si="111"/>
        <v>0</v>
      </c>
      <c r="T236" s="135">
        <f t="shared" si="111"/>
        <v>0</v>
      </c>
      <c r="U236" s="135">
        <f t="shared" si="111"/>
        <v>0</v>
      </c>
      <c r="V236" s="135">
        <f t="shared" si="111"/>
        <v>0</v>
      </c>
      <c r="W236" s="135">
        <f t="shared" si="111"/>
        <v>0</v>
      </c>
      <c r="X236" s="135">
        <f t="shared" si="111"/>
        <v>0</v>
      </c>
      <c r="Y236" s="135">
        <f t="shared" si="111"/>
        <v>0</v>
      </c>
      <c r="Z236" s="136">
        <f>SUM(Q236:Y236)</f>
        <v>0</v>
      </c>
      <c r="AA236" s="137">
        <f>P236+Z236</f>
        <v>0</v>
      </c>
      <c r="AB236" s="94"/>
      <c r="AC236" s="94"/>
      <c r="AD236" s="94"/>
      <c r="AE236" s="94"/>
    </row>
    <row r="237" spans="5:35" x14ac:dyDescent="0.25">
      <c r="E237" s="94"/>
      <c r="F237" s="34"/>
      <c r="G237" s="24">
        <f>G234-G231</f>
        <v>6</v>
      </c>
      <c r="H237" s="24">
        <f t="shared" ref="H237:O237" si="112">H234-H231</f>
        <v>6</v>
      </c>
      <c r="I237" s="24">
        <f t="shared" si="112"/>
        <v>5</v>
      </c>
      <c r="J237" s="24">
        <f t="shared" si="112"/>
        <v>6</v>
      </c>
      <c r="K237" s="24">
        <f t="shared" si="112"/>
        <v>7</v>
      </c>
      <c r="L237" s="24">
        <f t="shared" si="112"/>
        <v>5</v>
      </c>
      <c r="M237" s="24">
        <f t="shared" si="112"/>
        <v>7</v>
      </c>
      <c r="N237" s="24">
        <f t="shared" si="112"/>
        <v>5</v>
      </c>
      <c r="O237" s="15">
        <f t="shared" si="112"/>
        <v>7</v>
      </c>
      <c r="P237" s="15"/>
      <c r="Q237" s="15">
        <f t="shared" ref="Q237:Y237" si="113">Q234-Q231</f>
        <v>6</v>
      </c>
      <c r="R237" s="15">
        <f t="shared" si="113"/>
        <v>6</v>
      </c>
      <c r="S237" s="15">
        <f t="shared" si="113"/>
        <v>7</v>
      </c>
      <c r="T237" s="15">
        <f t="shared" si="113"/>
        <v>5</v>
      </c>
      <c r="U237" s="15">
        <f t="shared" si="113"/>
        <v>7</v>
      </c>
      <c r="V237" s="15">
        <f t="shared" si="113"/>
        <v>6</v>
      </c>
      <c r="W237" s="15">
        <f t="shared" si="113"/>
        <v>6</v>
      </c>
      <c r="X237" s="15">
        <f t="shared" si="113"/>
        <v>5</v>
      </c>
      <c r="Y237" s="15">
        <f t="shared" si="113"/>
        <v>6</v>
      </c>
      <c r="Z237" s="138"/>
      <c r="AA237" s="139"/>
      <c r="AB237" s="94"/>
      <c r="AC237" s="94"/>
      <c r="AD237" s="94"/>
      <c r="AE237" s="94"/>
    </row>
    <row r="238" spans="5:35" x14ac:dyDescent="0.25">
      <c r="E238" s="94"/>
      <c r="F238" s="34"/>
      <c r="G238" s="24"/>
      <c r="H238" s="24"/>
      <c r="I238" s="24"/>
      <c r="J238" s="24"/>
      <c r="K238" s="24"/>
      <c r="L238" s="24"/>
      <c r="M238" s="24"/>
      <c r="N238" s="24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38"/>
      <c r="AA238" s="139"/>
      <c r="AB238" s="94"/>
      <c r="AC238" s="94"/>
      <c r="AD238" s="94"/>
      <c r="AE238" s="94"/>
    </row>
    <row r="239" spans="5:35" ht="15.75" thickBot="1" x14ac:dyDescent="0.3">
      <c r="E239" s="94"/>
      <c r="F239" s="34"/>
      <c r="G239" s="24"/>
      <c r="H239" s="24"/>
      <c r="I239" s="24"/>
      <c r="J239" s="24"/>
      <c r="K239" s="24"/>
      <c r="L239" s="24"/>
      <c r="M239" s="24"/>
      <c r="N239" s="2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94"/>
      <c r="AC239" s="94"/>
      <c r="AD239" s="94"/>
      <c r="AE239" s="94"/>
    </row>
    <row r="240" spans="5:35" ht="15.75" thickBot="1" x14ac:dyDescent="0.3">
      <c r="E240" s="140"/>
      <c r="F240" s="247" t="s">
        <v>83</v>
      </c>
      <c r="G240" s="247"/>
      <c r="H240" s="248" t="s">
        <v>84</v>
      </c>
      <c r="I240" s="248"/>
      <c r="J240" s="248"/>
      <c r="K240" s="248"/>
      <c r="L240" s="141">
        <f>COUNTIF(G237:Y237,"&lt;=-2")</f>
        <v>0</v>
      </c>
      <c r="M240" s="249" t="s">
        <v>85</v>
      </c>
      <c r="N240" s="249"/>
      <c r="O240" s="100">
        <f>COUNTIF(G237:Y237,"=0")</f>
        <v>0</v>
      </c>
      <c r="P240" s="241" t="s">
        <v>86</v>
      </c>
      <c r="Q240" s="241"/>
      <c r="R240" s="241"/>
      <c r="S240" s="241"/>
      <c r="T240" s="241"/>
      <c r="U240" s="141">
        <f>COUNTIF(G237:Y237,"=2")</f>
        <v>0</v>
      </c>
      <c r="V240" s="142"/>
      <c r="W240" s="142"/>
      <c r="X240" s="142"/>
      <c r="Y240" s="142"/>
      <c r="Z240" s="143"/>
      <c r="AA240" s="139"/>
      <c r="AB240" s="140"/>
      <c r="AC240" s="140"/>
      <c r="AD240" s="140"/>
      <c r="AE240" s="140"/>
      <c r="AF240" s="68"/>
      <c r="AG240" s="68"/>
      <c r="AH240" s="68"/>
      <c r="AI240" s="68"/>
    </row>
    <row r="241" spans="5:35" ht="15.75" thickBot="1" x14ac:dyDescent="0.3">
      <c r="E241" s="140"/>
      <c r="F241" s="247"/>
      <c r="G241" s="247"/>
      <c r="H241" s="250" t="s">
        <v>87</v>
      </c>
      <c r="I241" s="250"/>
      <c r="J241" s="250"/>
      <c r="K241" s="250"/>
      <c r="L241" s="144">
        <f>COUNTIF(G237:Y237,"=-1")</f>
        <v>0</v>
      </c>
      <c r="M241" s="251" t="s">
        <v>88</v>
      </c>
      <c r="N241" s="251"/>
      <c r="O241" s="145">
        <f>COUNTIF(G237:Y237,"=1")</f>
        <v>0</v>
      </c>
      <c r="P241" s="241" t="s">
        <v>89</v>
      </c>
      <c r="Q241" s="241"/>
      <c r="R241" s="241"/>
      <c r="S241" s="241"/>
      <c r="T241" s="241"/>
      <c r="U241" s="144">
        <f>COUNTIF(G237:Y237,"&gt;=3")</f>
        <v>18</v>
      </c>
      <c r="V241" s="142"/>
      <c r="W241" s="142"/>
      <c r="X241" s="142"/>
      <c r="Y241" s="142"/>
      <c r="Z241" s="143"/>
      <c r="AA241" s="139"/>
      <c r="AB241" s="140"/>
      <c r="AC241" s="140"/>
      <c r="AD241" s="140"/>
      <c r="AE241" s="140"/>
      <c r="AF241" s="68"/>
      <c r="AG241" s="68"/>
      <c r="AH241" s="68"/>
      <c r="AI241" s="68"/>
    </row>
    <row r="242" spans="5:35" x14ac:dyDescent="0.25">
      <c r="E242" s="140"/>
      <c r="F242" s="146"/>
      <c r="G242" s="146"/>
      <c r="H242" s="242" t="str">
        <f>M240</f>
        <v>Par</v>
      </c>
      <c r="I242" s="242"/>
      <c r="J242" s="24"/>
      <c r="K242" s="24"/>
      <c r="L242" s="24">
        <f>O240</f>
        <v>0</v>
      </c>
      <c r="M242" s="24"/>
      <c r="N242" s="34"/>
      <c r="O242" s="15"/>
      <c r="P242" s="142"/>
      <c r="Q242" s="142"/>
      <c r="R242" s="142"/>
      <c r="S242" s="142"/>
      <c r="T242" s="142"/>
      <c r="U242" s="15"/>
      <c r="V242" s="142"/>
      <c r="W242" s="142"/>
      <c r="X242" s="142"/>
      <c r="Y242" s="142"/>
      <c r="Z242" s="143"/>
      <c r="AA242" s="139"/>
      <c r="AB242" s="140"/>
      <c r="AC242" s="140"/>
      <c r="AD242" s="140"/>
      <c r="AE242" s="140"/>
      <c r="AF242" s="68"/>
      <c r="AG242" s="68"/>
      <c r="AH242" s="68"/>
      <c r="AI242" s="68"/>
    </row>
    <row r="243" spans="5:35" x14ac:dyDescent="0.25">
      <c r="E243" s="140"/>
      <c r="F243" s="146"/>
      <c r="G243" s="146"/>
      <c r="H243" s="243" t="str">
        <f>M241</f>
        <v>Bogey</v>
      </c>
      <c r="I243" s="243"/>
      <c r="J243" s="24"/>
      <c r="K243" s="24"/>
      <c r="L243" s="24">
        <f>O241</f>
        <v>0</v>
      </c>
      <c r="M243" s="24"/>
      <c r="N243" s="34"/>
      <c r="O243" s="15"/>
      <c r="P243" s="142"/>
      <c r="Q243" s="142"/>
      <c r="R243" s="142"/>
      <c r="S243" s="142"/>
      <c r="T243" s="142"/>
      <c r="U243" s="15"/>
      <c r="V243" s="142"/>
      <c r="W243" s="142"/>
      <c r="X243" s="142"/>
      <c r="Y243" s="142"/>
      <c r="Z243" s="143"/>
      <c r="AA243" s="139"/>
      <c r="AB243" s="140"/>
      <c r="AC243" s="140"/>
      <c r="AD243" s="140"/>
      <c r="AE243" s="140"/>
      <c r="AF243" s="68"/>
      <c r="AG243" s="68"/>
      <c r="AH243" s="68"/>
      <c r="AI243" s="68"/>
    </row>
    <row r="244" spans="5:35" x14ac:dyDescent="0.25">
      <c r="E244" s="140"/>
      <c r="F244" s="146"/>
      <c r="G244" s="146"/>
      <c r="H244" s="34" t="str">
        <f>P240</f>
        <v>Double bogey</v>
      </c>
      <c r="I244" s="34"/>
      <c r="J244" s="34"/>
      <c r="K244" s="34"/>
      <c r="L244" s="24">
        <f>U240</f>
        <v>0</v>
      </c>
      <c r="M244" s="24"/>
      <c r="N244" s="34"/>
      <c r="O244" s="15"/>
      <c r="P244" s="142"/>
      <c r="Q244" s="142"/>
      <c r="R244" s="142"/>
      <c r="S244" s="142"/>
      <c r="T244" s="142"/>
      <c r="U244" s="15"/>
      <c r="V244" s="142"/>
      <c r="W244" s="142"/>
      <c r="X244" s="142"/>
      <c r="Y244" s="142"/>
      <c r="Z244" s="143"/>
      <c r="AA244" s="139"/>
      <c r="AB244" s="140"/>
      <c r="AC244" s="140"/>
      <c r="AD244" s="140"/>
      <c r="AE244" s="140"/>
      <c r="AF244" s="68"/>
      <c r="AG244" s="68"/>
      <c r="AH244" s="68"/>
      <c r="AI244" s="68"/>
    </row>
    <row r="245" spans="5:35" x14ac:dyDescent="0.25">
      <c r="E245" s="140"/>
      <c r="F245" s="146"/>
      <c r="G245" s="146"/>
      <c r="H245" s="34" t="str">
        <f>P241</f>
        <v>Triple bogey &amp; plus</v>
      </c>
      <c r="I245" s="34"/>
      <c r="J245" s="34"/>
      <c r="K245" s="34"/>
      <c r="L245" s="24">
        <f>U241</f>
        <v>18</v>
      </c>
      <c r="M245" s="24"/>
      <c r="N245" s="34"/>
      <c r="O245" s="15"/>
      <c r="P245" s="142"/>
      <c r="Q245" s="142"/>
      <c r="R245" s="142"/>
      <c r="S245" s="142"/>
      <c r="T245" s="142"/>
      <c r="U245" s="15"/>
      <c r="V245" s="142"/>
      <c r="W245" s="142"/>
      <c r="X245" s="142"/>
      <c r="Y245" s="142"/>
      <c r="Z245" s="143"/>
      <c r="AA245" s="139"/>
      <c r="AB245" s="140"/>
      <c r="AC245" s="140"/>
      <c r="AD245" s="140"/>
      <c r="AE245" s="140"/>
      <c r="AF245" s="68"/>
      <c r="AG245" s="68"/>
      <c r="AH245" s="68"/>
      <c r="AI245" s="68"/>
    </row>
    <row r="246" spans="5:35" x14ac:dyDescent="0.25">
      <c r="E246" s="140"/>
      <c r="F246" s="146"/>
      <c r="G246" s="146"/>
      <c r="H246" s="34"/>
      <c r="I246" s="34"/>
      <c r="J246" s="34"/>
      <c r="K246" s="34"/>
      <c r="L246" s="24"/>
      <c r="M246" s="34"/>
      <c r="N246" s="34"/>
      <c r="O246" s="15"/>
      <c r="P246" s="142"/>
      <c r="Q246" s="142"/>
      <c r="R246" s="142"/>
      <c r="S246" s="142"/>
      <c r="T246" s="142"/>
      <c r="U246" s="15"/>
      <c r="V246" s="142"/>
      <c r="W246" s="142"/>
      <c r="X246" s="142"/>
      <c r="Y246" s="142"/>
      <c r="Z246" s="143"/>
      <c r="AA246" s="139"/>
      <c r="AB246" s="140"/>
      <c r="AC246" s="140"/>
      <c r="AD246" s="140"/>
      <c r="AE246" s="140"/>
      <c r="AF246" s="68"/>
      <c r="AG246" s="68"/>
      <c r="AH246" s="68"/>
      <c r="AI246" s="68"/>
    </row>
    <row r="247" spans="5:35" x14ac:dyDescent="0.25">
      <c r="E247" s="140"/>
      <c r="F247" s="146"/>
      <c r="G247" s="146"/>
      <c r="H247" s="34"/>
      <c r="I247" s="34"/>
      <c r="J247" s="34"/>
      <c r="K247" s="34"/>
      <c r="L247" s="24"/>
      <c r="M247" s="34"/>
      <c r="N247" s="34"/>
      <c r="O247" s="15"/>
      <c r="P247" s="142"/>
      <c r="Q247" s="142"/>
      <c r="R247" s="142"/>
      <c r="S247" s="142"/>
      <c r="T247" s="142"/>
      <c r="U247" s="15"/>
      <c r="V247" s="142"/>
      <c r="W247" s="142"/>
      <c r="X247" s="142"/>
      <c r="Y247" s="142"/>
      <c r="Z247" s="143"/>
      <c r="AA247" s="139"/>
      <c r="AB247" s="140"/>
      <c r="AC247" s="140"/>
      <c r="AD247" s="140"/>
      <c r="AE247" s="140"/>
      <c r="AF247" s="68"/>
      <c r="AG247" s="68"/>
      <c r="AH247" s="68"/>
      <c r="AI247" s="68"/>
    </row>
    <row r="248" spans="5:35" ht="15.75" thickBot="1" x14ac:dyDescent="0.3">
      <c r="E248" s="147"/>
      <c r="F248" s="148"/>
      <c r="G248" s="148"/>
      <c r="H248" s="149"/>
      <c r="I248" s="149"/>
      <c r="J248" s="149"/>
      <c r="K248" s="149"/>
      <c r="L248" s="149"/>
      <c r="M248" s="149"/>
      <c r="N248" s="149"/>
      <c r="O248" s="150"/>
      <c r="P248" s="150"/>
      <c r="Q248" s="150"/>
      <c r="R248" s="150"/>
      <c r="S248" s="151"/>
      <c r="T248" s="151"/>
      <c r="U248" s="151"/>
      <c r="V248" s="151"/>
      <c r="W248" s="151"/>
      <c r="X248" s="151"/>
      <c r="Y248" s="151"/>
      <c r="Z248" s="152"/>
      <c r="AA248" s="153"/>
      <c r="AB248" s="147"/>
      <c r="AC248" s="147"/>
      <c r="AD248" s="147"/>
      <c r="AE248" s="147"/>
      <c r="AF248" s="154"/>
      <c r="AG248" s="154"/>
      <c r="AH248" s="154"/>
      <c r="AI248" s="154"/>
    </row>
    <row r="249" spans="5:35" ht="16.5" thickTop="1" thickBot="1" x14ac:dyDescent="0.3"/>
    <row r="250" spans="5:35" x14ac:dyDescent="0.25">
      <c r="E250" s="94"/>
      <c r="F250" s="95" t="s">
        <v>17</v>
      </c>
      <c r="G250" s="238">
        <f>C18</f>
        <v>0</v>
      </c>
      <c r="H250" s="238"/>
      <c r="I250" s="238"/>
      <c r="J250" s="238"/>
      <c r="K250" s="68"/>
      <c r="L250" s="239" t="s">
        <v>39</v>
      </c>
      <c r="M250" s="239"/>
      <c r="N250" s="239"/>
      <c r="O250" s="239" t="s">
        <v>40</v>
      </c>
      <c r="P250" s="239"/>
      <c r="Q250" s="240" t="s">
        <v>79</v>
      </c>
      <c r="R250" s="240"/>
      <c r="S250" s="240"/>
      <c r="T250" s="240"/>
      <c r="U250" s="1"/>
      <c r="V250" s="264" t="s">
        <v>107</v>
      </c>
      <c r="W250" s="265"/>
      <c r="X250" s="188" t="e">
        <f>INDEX($C$11:$AC$40,MATCH(G250,$C$11:$C$40,0),27)</f>
        <v>#N/A</v>
      </c>
      <c r="Z250" s="75" t="s">
        <v>16</v>
      </c>
      <c r="AA250" s="96">
        <f>$D$3</f>
        <v>37684</v>
      </c>
      <c r="AB250" s="94"/>
      <c r="AC250" s="94"/>
      <c r="AD250" s="94"/>
      <c r="AE250" s="94"/>
    </row>
    <row r="251" spans="5:35" ht="15.75" thickBot="1" x14ac:dyDescent="0.3">
      <c r="E251" s="94"/>
      <c r="F251" s="97" t="s">
        <v>43</v>
      </c>
      <c r="G251" s="244">
        <f>E18</f>
        <v>20</v>
      </c>
      <c r="H251" s="245"/>
      <c r="I251" s="245"/>
      <c r="J251" s="245"/>
      <c r="K251" s="1"/>
      <c r="L251" s="245" t="e">
        <f>IF(X250="H",IF($X251="Blancs",$G$3,IF($X251="Jaunes",$G$4,IF($X251="Bleus",$G$5,$G$6))),IF($X251="Blancs",$I$3,IF($X251="Jaunes",$I$4,IF($X251="Bleus",$I$5,$I$6))))</f>
        <v>#N/A</v>
      </c>
      <c r="M251" s="245"/>
      <c r="N251" s="245"/>
      <c r="O251" s="245" t="e">
        <f>IF(X250="H",IF($X251="Blancs",$H$3,IF($X251="Jaunes",$H$4,IF($X251="Bleus",$H$5,$H$6))),IF($X251="Blancs",$J$3,IF($X251="Jaunes",$J$4,IF($X251="Bleus",$J$5,$J$6))))</f>
        <v>#N/A</v>
      </c>
      <c r="P251" s="245"/>
      <c r="Q251" s="246" t="e">
        <f>ROUND((G251*(L251/113)+(O251-AA254)),0)</f>
        <v>#N/A</v>
      </c>
      <c r="R251" s="246"/>
      <c r="S251" s="246"/>
      <c r="T251" s="246"/>
      <c r="U251" s="1"/>
      <c r="V251" s="266" t="s">
        <v>108</v>
      </c>
      <c r="W251" s="267"/>
      <c r="X251" s="187" t="e">
        <f>INDEX($C$11:$AC$40,MATCH(G250,$C$11:$C$40,0),26)</f>
        <v>#N/A</v>
      </c>
      <c r="AA251" s="1"/>
      <c r="AB251" s="94"/>
      <c r="AC251" s="94"/>
      <c r="AD251" s="94"/>
      <c r="AE251" s="94"/>
    </row>
    <row r="252" spans="5:35" ht="15.75" thickBot="1" x14ac:dyDescent="0.3">
      <c r="E252" s="9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94"/>
      <c r="AC252" s="94"/>
      <c r="AD252" s="94"/>
      <c r="AE252" s="94"/>
    </row>
    <row r="253" spans="5:35" ht="15.75" thickBot="1" x14ac:dyDescent="0.3">
      <c r="E253" s="94"/>
      <c r="F253" s="98" t="s">
        <v>51</v>
      </c>
      <c r="G253" s="99">
        <v>1</v>
      </c>
      <c r="H253" s="99">
        <v>2</v>
      </c>
      <c r="I253" s="99">
        <v>3</v>
      </c>
      <c r="J253" s="99">
        <v>4</v>
      </c>
      <c r="K253" s="99">
        <v>5</v>
      </c>
      <c r="L253" s="99">
        <v>6</v>
      </c>
      <c r="M253" s="99">
        <v>7</v>
      </c>
      <c r="N253" s="99">
        <v>8</v>
      </c>
      <c r="O253" s="100">
        <v>9</v>
      </c>
      <c r="P253" s="32" t="s">
        <v>45</v>
      </c>
      <c r="Q253" s="101">
        <v>10</v>
      </c>
      <c r="R253" s="99">
        <v>11</v>
      </c>
      <c r="S253" s="99">
        <v>12</v>
      </c>
      <c r="T253" s="99">
        <v>13</v>
      </c>
      <c r="U253" s="99">
        <v>14</v>
      </c>
      <c r="V253" s="99">
        <v>15</v>
      </c>
      <c r="W253" s="99">
        <v>16</v>
      </c>
      <c r="X253" s="99">
        <v>17</v>
      </c>
      <c r="Y253" s="100">
        <v>18</v>
      </c>
      <c r="Z253" s="32" t="s">
        <v>46</v>
      </c>
      <c r="AA253" s="33" t="s">
        <v>47</v>
      </c>
      <c r="AB253" s="94"/>
      <c r="AC253" s="94"/>
      <c r="AD253" s="94"/>
      <c r="AE253" s="94"/>
    </row>
    <row r="254" spans="5:35" x14ac:dyDescent="0.25">
      <c r="E254" s="94"/>
      <c r="F254" s="102" t="s">
        <v>48</v>
      </c>
      <c r="G254" s="103">
        <f>G$9</f>
        <v>4</v>
      </c>
      <c r="H254" s="103">
        <f t="shared" ref="H254:O254" si="114">H$9</f>
        <v>4</v>
      </c>
      <c r="I254" s="103">
        <f t="shared" si="114"/>
        <v>5</v>
      </c>
      <c r="J254" s="103">
        <f t="shared" si="114"/>
        <v>4</v>
      </c>
      <c r="K254" s="103">
        <f t="shared" si="114"/>
        <v>3</v>
      </c>
      <c r="L254" s="103">
        <f t="shared" si="114"/>
        <v>5</v>
      </c>
      <c r="M254" s="103">
        <f t="shared" si="114"/>
        <v>3</v>
      </c>
      <c r="N254" s="103">
        <f t="shared" si="114"/>
        <v>5</v>
      </c>
      <c r="O254" s="103">
        <f t="shared" si="114"/>
        <v>3</v>
      </c>
      <c r="P254" s="104">
        <f>SUM(G254:O254)</f>
        <v>36</v>
      </c>
      <c r="Q254" s="103">
        <f t="shared" ref="Q254:Y254" si="115">Q$9</f>
        <v>4</v>
      </c>
      <c r="R254" s="105">
        <f t="shared" si="115"/>
        <v>4</v>
      </c>
      <c r="S254" s="105">
        <f t="shared" si="115"/>
        <v>3</v>
      </c>
      <c r="T254" s="105">
        <f t="shared" si="115"/>
        <v>5</v>
      </c>
      <c r="U254" s="105">
        <f t="shared" si="115"/>
        <v>3</v>
      </c>
      <c r="V254" s="105">
        <f t="shared" si="115"/>
        <v>4</v>
      </c>
      <c r="W254" s="105">
        <f t="shared" si="115"/>
        <v>4</v>
      </c>
      <c r="X254" s="105">
        <f t="shared" si="115"/>
        <v>5</v>
      </c>
      <c r="Y254" s="106">
        <f t="shared" si="115"/>
        <v>4</v>
      </c>
      <c r="Z254" s="104">
        <f>SUM(Q254:Y254)</f>
        <v>36</v>
      </c>
      <c r="AA254" s="40">
        <f>SUM(P254+Z254)</f>
        <v>72</v>
      </c>
      <c r="AB254" s="94"/>
      <c r="AC254" s="94"/>
      <c r="AD254" s="94"/>
      <c r="AE254" s="94"/>
    </row>
    <row r="255" spans="5:35" x14ac:dyDescent="0.25">
      <c r="E255" s="94"/>
      <c r="F255" s="107" t="s">
        <v>44</v>
      </c>
      <c r="G255" s="108">
        <f>G$10</f>
        <v>4</v>
      </c>
      <c r="H255" s="108">
        <f t="shared" ref="H255:O255" si="116">H$10</f>
        <v>8</v>
      </c>
      <c r="I255" s="108">
        <f t="shared" si="116"/>
        <v>12</v>
      </c>
      <c r="J255" s="108">
        <f t="shared" si="116"/>
        <v>14</v>
      </c>
      <c r="K255" s="108">
        <f t="shared" si="116"/>
        <v>2</v>
      </c>
      <c r="L255" s="108">
        <f t="shared" si="116"/>
        <v>10</v>
      </c>
      <c r="M255" s="108">
        <f t="shared" si="116"/>
        <v>18</v>
      </c>
      <c r="N255" s="108">
        <f t="shared" si="116"/>
        <v>16</v>
      </c>
      <c r="O255" s="109">
        <f t="shared" si="116"/>
        <v>6</v>
      </c>
      <c r="P255" s="110"/>
      <c r="Q255" s="111">
        <f t="shared" ref="Q255:Y255" si="117">Q$10</f>
        <v>1</v>
      </c>
      <c r="R255" s="112">
        <f t="shared" si="117"/>
        <v>9</v>
      </c>
      <c r="S255" s="112">
        <f t="shared" si="117"/>
        <v>11</v>
      </c>
      <c r="T255" s="112">
        <f t="shared" si="117"/>
        <v>5</v>
      </c>
      <c r="U255" s="112">
        <f t="shared" si="117"/>
        <v>17</v>
      </c>
      <c r="V255" s="112">
        <f t="shared" si="117"/>
        <v>15</v>
      </c>
      <c r="W255" s="112">
        <f t="shared" si="117"/>
        <v>3</v>
      </c>
      <c r="X255" s="112">
        <f t="shared" si="117"/>
        <v>13</v>
      </c>
      <c r="Y255" s="109">
        <f t="shared" si="117"/>
        <v>7</v>
      </c>
      <c r="Z255" s="110"/>
      <c r="AA255" s="113"/>
      <c r="AB255" s="94"/>
      <c r="AC255" s="94"/>
      <c r="AD255" s="94"/>
      <c r="AE255" s="94"/>
    </row>
    <row r="256" spans="5:35" ht="15.75" thickBot="1" x14ac:dyDescent="0.3">
      <c r="E256" s="94"/>
      <c r="F256" s="114" t="s">
        <v>79</v>
      </c>
      <c r="G256" s="115" t="e">
        <f>IF($Q251&lt;=18,IF(G255&lt;=$Q251,1,0),IF($Q251&lt;=36,IF(G255&lt;=($Q251-18),2,1),IF($Q251&lt;=54,IF(G255&lt;=($Q251-36),3,2),IF($Q251&gt;54,IF(G255&lt;=($Q251-54),4,3)))))</f>
        <v>#N/A</v>
      </c>
      <c r="H256" s="115" t="e">
        <f t="shared" ref="H256:O256" si="118">IF($Q251&lt;=18,IF(H255&lt;=$Q251,1,0),IF($Q251&lt;=36,IF(H255&lt;=($Q251-18),2,1),IF($Q251&lt;=54,IF(H255&lt;=($Q251-36),3,2),IF($Q251&gt;54,IF(H255&lt;=($Q251-54),4,3)))))</f>
        <v>#N/A</v>
      </c>
      <c r="I256" s="115" t="e">
        <f t="shared" si="118"/>
        <v>#N/A</v>
      </c>
      <c r="J256" s="115" t="e">
        <f t="shared" si="118"/>
        <v>#N/A</v>
      </c>
      <c r="K256" s="115" t="e">
        <f t="shared" si="118"/>
        <v>#N/A</v>
      </c>
      <c r="L256" s="115" t="e">
        <f t="shared" si="118"/>
        <v>#N/A</v>
      </c>
      <c r="M256" s="115" t="e">
        <f t="shared" si="118"/>
        <v>#N/A</v>
      </c>
      <c r="N256" s="115" t="e">
        <f t="shared" si="118"/>
        <v>#N/A</v>
      </c>
      <c r="O256" s="116" t="e">
        <f t="shared" si="118"/>
        <v>#N/A</v>
      </c>
      <c r="P256" s="117" t="e">
        <f>SUM(G256:O256)</f>
        <v>#N/A</v>
      </c>
      <c r="Q256" s="116" t="e">
        <f t="shared" ref="Q256:Y256" si="119">IF($Q251&lt;=18,IF(Q255&lt;=$Q251,1,0),IF($Q251&lt;=36,IF(Q255&lt;=($Q251-18),2,1),IF($Q251&lt;=54,IF(Q255&lt;=($Q251-36),3,2),IF($Q251&gt;54,IF(Q255&lt;=($Q251-54),4,3)))))</f>
        <v>#N/A</v>
      </c>
      <c r="R256" s="116" t="e">
        <f t="shared" si="119"/>
        <v>#N/A</v>
      </c>
      <c r="S256" s="116" t="e">
        <f t="shared" si="119"/>
        <v>#N/A</v>
      </c>
      <c r="T256" s="116" t="e">
        <f t="shared" si="119"/>
        <v>#N/A</v>
      </c>
      <c r="U256" s="116" t="e">
        <f t="shared" si="119"/>
        <v>#N/A</v>
      </c>
      <c r="V256" s="116" t="e">
        <f t="shared" si="119"/>
        <v>#N/A</v>
      </c>
      <c r="W256" s="116" t="e">
        <f t="shared" si="119"/>
        <v>#N/A</v>
      </c>
      <c r="X256" s="116" t="e">
        <f t="shared" si="119"/>
        <v>#N/A</v>
      </c>
      <c r="Y256" s="116" t="e">
        <f t="shared" si="119"/>
        <v>#N/A</v>
      </c>
      <c r="Z256" s="118" t="e">
        <f>SUM(Q256:Y256)</f>
        <v>#N/A</v>
      </c>
      <c r="AA256" s="119" t="e">
        <f>P256+Z256</f>
        <v>#N/A</v>
      </c>
      <c r="AB256" s="94"/>
      <c r="AC256" s="94"/>
      <c r="AD256" s="94"/>
      <c r="AE256" s="94"/>
    </row>
    <row r="257" spans="5:35" x14ac:dyDescent="0.25">
      <c r="E257" s="94"/>
      <c r="F257" s="120" t="s">
        <v>80</v>
      </c>
      <c r="G257" s="121">
        <f t="shared" ref="G257:O257" si="120">G18</f>
        <v>10</v>
      </c>
      <c r="H257" s="121">
        <f t="shared" si="120"/>
        <v>10</v>
      </c>
      <c r="I257" s="121">
        <f t="shared" si="120"/>
        <v>10</v>
      </c>
      <c r="J257" s="121">
        <f t="shared" si="120"/>
        <v>10</v>
      </c>
      <c r="K257" s="121">
        <f t="shared" si="120"/>
        <v>10</v>
      </c>
      <c r="L257" s="121">
        <f t="shared" si="120"/>
        <v>10</v>
      </c>
      <c r="M257" s="121">
        <f t="shared" si="120"/>
        <v>10</v>
      </c>
      <c r="N257" s="121">
        <f t="shared" si="120"/>
        <v>10</v>
      </c>
      <c r="O257" s="121">
        <f t="shared" si="120"/>
        <v>10</v>
      </c>
      <c r="P257" s="122">
        <f>SUM(G257:O257)</f>
        <v>90</v>
      </c>
      <c r="Q257" s="123">
        <f t="shared" ref="Q257:Y257" si="121">Q18</f>
        <v>10</v>
      </c>
      <c r="R257" s="121">
        <f t="shared" si="121"/>
        <v>10</v>
      </c>
      <c r="S257" s="121">
        <f t="shared" si="121"/>
        <v>10</v>
      </c>
      <c r="T257" s="121">
        <f t="shared" si="121"/>
        <v>10</v>
      </c>
      <c r="U257" s="121">
        <f t="shared" si="121"/>
        <v>10</v>
      </c>
      <c r="V257" s="121">
        <f t="shared" si="121"/>
        <v>10</v>
      </c>
      <c r="W257" s="121">
        <f t="shared" si="121"/>
        <v>10</v>
      </c>
      <c r="X257" s="121">
        <f t="shared" si="121"/>
        <v>10</v>
      </c>
      <c r="Y257" s="124">
        <f t="shared" si="121"/>
        <v>10</v>
      </c>
      <c r="Z257" s="122">
        <f>SUM(Q257:Y257)</f>
        <v>90</v>
      </c>
      <c r="AA257" s="125">
        <f>P257+Z257</f>
        <v>180</v>
      </c>
      <c r="AB257" s="94"/>
      <c r="AC257" s="94"/>
      <c r="AD257" s="94"/>
      <c r="AE257" s="94"/>
    </row>
    <row r="258" spans="5:35" x14ac:dyDescent="0.25">
      <c r="E258" s="94"/>
      <c r="F258" s="126" t="s">
        <v>81</v>
      </c>
      <c r="G258" s="127">
        <f>IF(G257-G254=-1,3+G256)+IF(G257-G254=0,2+G256)+IF(G257-G254=1,1+G256)+IF(G257-G254=2,G256)+IF(G257-G254=3,IF(G256-1&gt;0,G256-1,0))+IF(G257-G254=4,IF(G256-2&gt;0,G256-2,0))</f>
        <v>0</v>
      </c>
      <c r="H258" s="127">
        <f t="shared" ref="H258:O258" si="122">IF(H257-H254=-1,3+H256)+IF(H257-H254=0,2+H256)+IF(H257-H254=1,1+H256)+IF(H257-H254=2,H256)+IF(H257-H254=3,IF(H256-1&gt;0,H256-1,0))+IF(H257-H254=4,IF(H256-2&gt;0,H256-2,0))</f>
        <v>0</v>
      </c>
      <c r="I258" s="127">
        <f t="shared" si="122"/>
        <v>0</v>
      </c>
      <c r="J258" s="127">
        <f t="shared" si="122"/>
        <v>0</v>
      </c>
      <c r="K258" s="127">
        <f t="shared" si="122"/>
        <v>0</v>
      </c>
      <c r="L258" s="127">
        <f t="shared" si="122"/>
        <v>0</v>
      </c>
      <c r="M258" s="127">
        <f t="shared" si="122"/>
        <v>0</v>
      </c>
      <c r="N258" s="127">
        <f t="shared" si="122"/>
        <v>0</v>
      </c>
      <c r="O258" s="128">
        <f t="shared" si="122"/>
        <v>0</v>
      </c>
      <c r="P258" s="129">
        <f>SUM(G258:O258)</f>
        <v>0</v>
      </c>
      <c r="Q258" s="130">
        <f t="shared" ref="Q258:Y258" si="123">IF(Q257-Q254=-1,3+Q256)+IF(Q257-Q254=0,2+Q256)+IF(Q257-Q254=1,1+Q256)+IF(Q257-Q254=2,Q256)+IF(Q257-Q254=3,IF(Q256-1&gt;0,Q256-1,0))+IF(Q257-Q254=4,IF(Q256-2&gt;0,Q256-2,0))</f>
        <v>0</v>
      </c>
      <c r="R258" s="131">
        <f t="shared" si="123"/>
        <v>0</v>
      </c>
      <c r="S258" s="131">
        <f t="shared" si="123"/>
        <v>0</v>
      </c>
      <c r="T258" s="131">
        <f t="shared" si="123"/>
        <v>0</v>
      </c>
      <c r="U258" s="131">
        <f t="shared" si="123"/>
        <v>0</v>
      </c>
      <c r="V258" s="131">
        <f t="shared" si="123"/>
        <v>0</v>
      </c>
      <c r="W258" s="131">
        <f t="shared" si="123"/>
        <v>0</v>
      </c>
      <c r="X258" s="131">
        <f t="shared" si="123"/>
        <v>0</v>
      </c>
      <c r="Y258" s="128">
        <f t="shared" si="123"/>
        <v>0</v>
      </c>
      <c r="Z258" s="129">
        <f>SUM(Q258:Y258)</f>
        <v>0</v>
      </c>
      <c r="AA258" s="132">
        <f>P258+Z258</f>
        <v>0</v>
      </c>
      <c r="AB258" s="94"/>
      <c r="AC258" s="94"/>
      <c r="AD258" s="94"/>
      <c r="AE258" s="94"/>
    </row>
    <row r="259" spans="5:35" ht="15.75" thickBot="1" x14ac:dyDescent="0.3">
      <c r="E259" s="94"/>
      <c r="F259" s="133" t="s">
        <v>82</v>
      </c>
      <c r="G259" s="134">
        <f t="shared" ref="G259:O259" si="124">IF(G257-G254=-2,4)+IF(G257-G254=-1,3)+IF(G257-G254=0,2)+IF(G257-G254=1,1)+IF(G257-G254&gt;2,0)</f>
        <v>0</v>
      </c>
      <c r="H259" s="134">
        <f t="shared" si="124"/>
        <v>0</v>
      </c>
      <c r="I259" s="134">
        <f t="shared" si="124"/>
        <v>0</v>
      </c>
      <c r="J259" s="134">
        <f t="shared" si="124"/>
        <v>0</v>
      </c>
      <c r="K259" s="134">
        <f t="shared" si="124"/>
        <v>0</v>
      </c>
      <c r="L259" s="134">
        <f t="shared" si="124"/>
        <v>0</v>
      </c>
      <c r="M259" s="134">
        <f t="shared" si="124"/>
        <v>0</v>
      </c>
      <c r="N259" s="134">
        <f t="shared" si="124"/>
        <v>0</v>
      </c>
      <c r="O259" s="135">
        <f t="shared" si="124"/>
        <v>0</v>
      </c>
      <c r="P259" s="136">
        <f>SUM(G259:O259)</f>
        <v>0</v>
      </c>
      <c r="Q259" s="135">
        <f t="shared" ref="Q259:Y259" si="125">IF(Q257-Q254=-2,4)+IF(Q257-Q254=-1,3)+IF(Q257-Q254=0,2)+IF(Q257-Q254=1,1)+IF(Q257-Q254&gt;2,0)</f>
        <v>0</v>
      </c>
      <c r="R259" s="135">
        <f t="shared" si="125"/>
        <v>0</v>
      </c>
      <c r="S259" s="135">
        <f t="shared" si="125"/>
        <v>0</v>
      </c>
      <c r="T259" s="135">
        <f t="shared" si="125"/>
        <v>0</v>
      </c>
      <c r="U259" s="135">
        <f t="shared" si="125"/>
        <v>0</v>
      </c>
      <c r="V259" s="135">
        <f t="shared" si="125"/>
        <v>0</v>
      </c>
      <c r="W259" s="135">
        <f t="shared" si="125"/>
        <v>0</v>
      </c>
      <c r="X259" s="135">
        <f t="shared" si="125"/>
        <v>0</v>
      </c>
      <c r="Y259" s="135">
        <f t="shared" si="125"/>
        <v>0</v>
      </c>
      <c r="Z259" s="136">
        <f>SUM(Q259:Y259)</f>
        <v>0</v>
      </c>
      <c r="AA259" s="137">
        <f>P259+Z259</f>
        <v>0</v>
      </c>
      <c r="AB259" s="94"/>
      <c r="AC259" s="94"/>
      <c r="AD259" s="94"/>
      <c r="AE259" s="94"/>
    </row>
    <row r="260" spans="5:35" x14ac:dyDescent="0.25">
      <c r="E260" s="94"/>
      <c r="F260" s="34"/>
      <c r="G260" s="24">
        <f>G257-G254</f>
        <v>6</v>
      </c>
      <c r="H260" s="24">
        <f t="shared" ref="H260:O260" si="126">H257-H254</f>
        <v>6</v>
      </c>
      <c r="I260" s="24">
        <f t="shared" si="126"/>
        <v>5</v>
      </c>
      <c r="J260" s="24">
        <f t="shared" si="126"/>
        <v>6</v>
      </c>
      <c r="K260" s="24">
        <f t="shared" si="126"/>
        <v>7</v>
      </c>
      <c r="L260" s="24">
        <f t="shared" si="126"/>
        <v>5</v>
      </c>
      <c r="M260" s="24">
        <f t="shared" si="126"/>
        <v>7</v>
      </c>
      <c r="N260" s="24">
        <f t="shared" si="126"/>
        <v>5</v>
      </c>
      <c r="O260" s="15">
        <f t="shared" si="126"/>
        <v>7</v>
      </c>
      <c r="P260" s="15"/>
      <c r="Q260" s="15">
        <f t="shared" ref="Q260:Y260" si="127">Q257-Q254</f>
        <v>6</v>
      </c>
      <c r="R260" s="15">
        <f t="shared" si="127"/>
        <v>6</v>
      </c>
      <c r="S260" s="15">
        <f t="shared" si="127"/>
        <v>7</v>
      </c>
      <c r="T260" s="15">
        <f t="shared" si="127"/>
        <v>5</v>
      </c>
      <c r="U260" s="15">
        <f t="shared" si="127"/>
        <v>7</v>
      </c>
      <c r="V260" s="15">
        <f t="shared" si="127"/>
        <v>6</v>
      </c>
      <c r="W260" s="15">
        <f t="shared" si="127"/>
        <v>6</v>
      </c>
      <c r="X260" s="15">
        <f t="shared" si="127"/>
        <v>5</v>
      </c>
      <c r="Y260" s="15">
        <f t="shared" si="127"/>
        <v>6</v>
      </c>
      <c r="Z260" s="138"/>
      <c r="AA260" s="139"/>
      <c r="AB260" s="94"/>
      <c r="AC260" s="94"/>
      <c r="AD260" s="94"/>
      <c r="AE260" s="94"/>
    </row>
    <row r="261" spans="5:35" x14ac:dyDescent="0.25">
      <c r="E261" s="94"/>
      <c r="F261" s="34"/>
      <c r="G261" s="24"/>
      <c r="H261" s="24"/>
      <c r="I261" s="24"/>
      <c r="J261" s="24"/>
      <c r="K261" s="24"/>
      <c r="L261" s="24"/>
      <c r="M261" s="24"/>
      <c r="N261" s="24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38"/>
      <c r="AA261" s="139"/>
      <c r="AB261" s="94"/>
      <c r="AC261" s="94"/>
      <c r="AD261" s="94"/>
      <c r="AE261" s="94"/>
    </row>
    <row r="262" spans="5:35" ht="15.75" thickBot="1" x14ac:dyDescent="0.3">
      <c r="E262" s="94"/>
      <c r="F262" s="34"/>
      <c r="G262" s="24"/>
      <c r="H262" s="24"/>
      <c r="I262" s="24"/>
      <c r="J262" s="24"/>
      <c r="K262" s="24"/>
      <c r="L262" s="24"/>
      <c r="M262" s="24"/>
      <c r="N262" s="2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94"/>
      <c r="AC262" s="94"/>
      <c r="AD262" s="94"/>
      <c r="AE262" s="94"/>
    </row>
    <row r="263" spans="5:35" ht="15.75" thickBot="1" x14ac:dyDescent="0.3">
      <c r="E263" s="140"/>
      <c r="F263" s="247" t="s">
        <v>83</v>
      </c>
      <c r="G263" s="247"/>
      <c r="H263" s="248" t="s">
        <v>84</v>
      </c>
      <c r="I263" s="248"/>
      <c r="J263" s="248"/>
      <c r="K263" s="248"/>
      <c r="L263" s="141">
        <f>COUNTIF(G260:Y260,"&lt;=-2")</f>
        <v>0</v>
      </c>
      <c r="M263" s="249" t="s">
        <v>85</v>
      </c>
      <c r="N263" s="249"/>
      <c r="O263" s="100">
        <f>COUNTIF(G260:Y260,"=0")</f>
        <v>0</v>
      </c>
      <c r="P263" s="241" t="s">
        <v>86</v>
      </c>
      <c r="Q263" s="241"/>
      <c r="R263" s="241"/>
      <c r="S263" s="241"/>
      <c r="T263" s="241"/>
      <c r="U263" s="141">
        <f>COUNTIF(G260:Y260,"=2")</f>
        <v>0</v>
      </c>
      <c r="V263" s="142"/>
      <c r="W263" s="142"/>
      <c r="X263" s="142"/>
      <c r="Y263" s="142"/>
      <c r="Z263" s="143"/>
      <c r="AA263" s="139"/>
      <c r="AB263" s="140"/>
      <c r="AC263" s="140"/>
      <c r="AD263" s="140"/>
      <c r="AE263" s="140"/>
      <c r="AF263" s="68"/>
      <c r="AG263" s="68"/>
      <c r="AH263" s="68"/>
      <c r="AI263" s="68"/>
    </row>
    <row r="264" spans="5:35" ht="15.75" thickBot="1" x14ac:dyDescent="0.3">
      <c r="E264" s="140"/>
      <c r="F264" s="247"/>
      <c r="G264" s="247"/>
      <c r="H264" s="250" t="s">
        <v>87</v>
      </c>
      <c r="I264" s="250"/>
      <c r="J264" s="250"/>
      <c r="K264" s="250"/>
      <c r="L264" s="144">
        <f>COUNTIF(G260:Y260,"=-1")</f>
        <v>0</v>
      </c>
      <c r="M264" s="251" t="s">
        <v>88</v>
      </c>
      <c r="N264" s="251"/>
      <c r="O264" s="145">
        <f>COUNTIF(G260:Y260,"=1")</f>
        <v>0</v>
      </c>
      <c r="P264" s="241" t="s">
        <v>89</v>
      </c>
      <c r="Q264" s="241"/>
      <c r="R264" s="241"/>
      <c r="S264" s="241"/>
      <c r="T264" s="241"/>
      <c r="U264" s="144">
        <f>COUNTIF(G260:Y260,"&gt;=3")</f>
        <v>18</v>
      </c>
      <c r="V264" s="142"/>
      <c r="W264" s="142"/>
      <c r="X264" s="142"/>
      <c r="Y264" s="142"/>
      <c r="Z264" s="143"/>
      <c r="AA264" s="139"/>
      <c r="AB264" s="140"/>
      <c r="AC264" s="140"/>
      <c r="AD264" s="140"/>
      <c r="AE264" s="140"/>
      <c r="AF264" s="68"/>
      <c r="AG264" s="68"/>
      <c r="AH264" s="68"/>
      <c r="AI264" s="68"/>
    </row>
    <row r="265" spans="5:35" x14ac:dyDescent="0.25">
      <c r="E265" s="140"/>
      <c r="F265" s="146"/>
      <c r="G265" s="146"/>
      <c r="H265" s="242" t="str">
        <f>M263</f>
        <v>Par</v>
      </c>
      <c r="I265" s="242"/>
      <c r="J265" s="24"/>
      <c r="K265" s="24"/>
      <c r="L265" s="24">
        <f>O263</f>
        <v>0</v>
      </c>
      <c r="M265" s="24"/>
      <c r="N265" s="34"/>
      <c r="O265" s="15"/>
      <c r="P265" s="142"/>
      <c r="Q265" s="142"/>
      <c r="R265" s="142"/>
      <c r="S265" s="142"/>
      <c r="T265" s="142"/>
      <c r="U265" s="15"/>
      <c r="V265" s="142"/>
      <c r="W265" s="142"/>
      <c r="X265" s="142"/>
      <c r="Y265" s="142"/>
      <c r="Z265" s="143"/>
      <c r="AA265" s="139"/>
      <c r="AB265" s="140"/>
      <c r="AC265" s="140"/>
      <c r="AD265" s="140"/>
      <c r="AE265" s="140"/>
      <c r="AF265" s="68"/>
      <c r="AG265" s="68"/>
      <c r="AH265" s="68"/>
      <c r="AI265" s="68"/>
    </row>
    <row r="266" spans="5:35" x14ac:dyDescent="0.25">
      <c r="E266" s="140"/>
      <c r="F266" s="146"/>
      <c r="G266" s="146"/>
      <c r="H266" s="243" t="str">
        <f>M264</f>
        <v>Bogey</v>
      </c>
      <c r="I266" s="243"/>
      <c r="J266" s="24"/>
      <c r="K266" s="24"/>
      <c r="L266" s="24">
        <f>O264</f>
        <v>0</v>
      </c>
      <c r="M266" s="24"/>
      <c r="N266" s="34"/>
      <c r="O266" s="15"/>
      <c r="P266" s="142"/>
      <c r="Q266" s="142"/>
      <c r="R266" s="142"/>
      <c r="S266" s="142"/>
      <c r="T266" s="142"/>
      <c r="U266" s="15"/>
      <c r="V266" s="142"/>
      <c r="W266" s="142"/>
      <c r="X266" s="142"/>
      <c r="Y266" s="142"/>
      <c r="Z266" s="143"/>
      <c r="AA266" s="139"/>
      <c r="AB266" s="140"/>
      <c r="AC266" s="140"/>
      <c r="AD266" s="140"/>
      <c r="AE266" s="140"/>
      <c r="AF266" s="68"/>
      <c r="AG266" s="68"/>
      <c r="AH266" s="68"/>
      <c r="AI266" s="68"/>
    </row>
    <row r="267" spans="5:35" x14ac:dyDescent="0.25">
      <c r="E267" s="140"/>
      <c r="F267" s="146"/>
      <c r="G267" s="146"/>
      <c r="H267" s="34" t="str">
        <f>P263</f>
        <v>Double bogey</v>
      </c>
      <c r="I267" s="34"/>
      <c r="J267" s="34"/>
      <c r="K267" s="34"/>
      <c r="L267" s="24">
        <f>U263</f>
        <v>0</v>
      </c>
      <c r="M267" s="24"/>
      <c r="N267" s="34"/>
      <c r="O267" s="15"/>
      <c r="P267" s="142"/>
      <c r="Q267" s="142"/>
      <c r="R267" s="142"/>
      <c r="S267" s="142"/>
      <c r="T267" s="142"/>
      <c r="U267" s="15"/>
      <c r="V267" s="142"/>
      <c r="W267" s="142"/>
      <c r="X267" s="142"/>
      <c r="Y267" s="142"/>
      <c r="Z267" s="143"/>
      <c r="AA267" s="139"/>
      <c r="AB267" s="140"/>
      <c r="AC267" s="140"/>
      <c r="AD267" s="140"/>
      <c r="AE267" s="140"/>
      <c r="AF267" s="68"/>
      <c r="AG267" s="68"/>
      <c r="AH267" s="68"/>
      <c r="AI267" s="68"/>
    </row>
    <row r="268" spans="5:35" x14ac:dyDescent="0.25">
      <c r="E268" s="140"/>
      <c r="F268" s="146"/>
      <c r="G268" s="146"/>
      <c r="H268" s="34" t="str">
        <f>P264</f>
        <v>Triple bogey &amp; plus</v>
      </c>
      <c r="I268" s="34"/>
      <c r="J268" s="34"/>
      <c r="K268" s="34"/>
      <c r="L268" s="24">
        <f>U264</f>
        <v>18</v>
      </c>
      <c r="M268" s="24"/>
      <c r="N268" s="34"/>
      <c r="O268" s="15"/>
      <c r="P268" s="142"/>
      <c r="Q268" s="142"/>
      <c r="R268" s="142"/>
      <c r="S268" s="142"/>
      <c r="T268" s="142"/>
      <c r="U268" s="15"/>
      <c r="V268" s="142"/>
      <c r="W268" s="142"/>
      <c r="X268" s="142"/>
      <c r="Y268" s="142"/>
      <c r="Z268" s="143"/>
      <c r="AA268" s="139"/>
      <c r="AB268" s="140"/>
      <c r="AC268" s="140"/>
      <c r="AD268" s="140"/>
      <c r="AE268" s="140"/>
      <c r="AF268" s="68"/>
      <c r="AG268" s="68"/>
      <c r="AH268" s="68"/>
      <c r="AI268" s="68"/>
    </row>
    <row r="269" spans="5:35" x14ac:dyDescent="0.25">
      <c r="E269" s="140"/>
      <c r="F269" s="146"/>
      <c r="G269" s="146"/>
      <c r="H269" s="34"/>
      <c r="I269" s="34"/>
      <c r="J269" s="34"/>
      <c r="K269" s="34"/>
      <c r="L269" s="24"/>
      <c r="M269" s="34"/>
      <c r="N269" s="34"/>
      <c r="O269" s="15"/>
      <c r="P269" s="142"/>
      <c r="Q269" s="142"/>
      <c r="R269" s="142"/>
      <c r="S269" s="142"/>
      <c r="T269" s="142"/>
      <c r="U269" s="15"/>
      <c r="V269" s="142"/>
      <c r="W269" s="142"/>
      <c r="X269" s="142"/>
      <c r="Y269" s="142"/>
      <c r="Z269" s="143"/>
      <c r="AA269" s="139"/>
      <c r="AB269" s="140"/>
      <c r="AC269" s="140"/>
      <c r="AD269" s="140"/>
      <c r="AE269" s="140"/>
      <c r="AF269" s="68"/>
      <c r="AG269" s="68"/>
      <c r="AH269" s="68"/>
      <c r="AI269" s="68"/>
    </row>
    <row r="270" spans="5:35" x14ac:dyDescent="0.25">
      <c r="E270" s="140"/>
      <c r="F270" s="146"/>
      <c r="G270" s="146"/>
      <c r="H270" s="34"/>
      <c r="I270" s="34"/>
      <c r="J270" s="34"/>
      <c r="K270" s="34"/>
      <c r="L270" s="24"/>
      <c r="M270" s="34"/>
      <c r="N270" s="34"/>
      <c r="O270" s="15"/>
      <c r="P270" s="142"/>
      <c r="Q270" s="142"/>
      <c r="R270" s="142"/>
      <c r="S270" s="142"/>
      <c r="T270" s="142"/>
      <c r="U270" s="15"/>
      <c r="V270" s="142"/>
      <c r="W270" s="142"/>
      <c r="X270" s="142"/>
      <c r="Y270" s="142"/>
      <c r="Z270" s="143"/>
      <c r="AA270" s="139"/>
      <c r="AB270" s="140"/>
      <c r="AC270" s="140"/>
      <c r="AD270" s="140"/>
      <c r="AE270" s="140"/>
      <c r="AF270" s="68"/>
      <c r="AG270" s="68"/>
      <c r="AH270" s="68"/>
      <c r="AI270" s="68"/>
    </row>
    <row r="271" spans="5:35" ht="15.75" thickBot="1" x14ac:dyDescent="0.3">
      <c r="E271" s="147"/>
      <c r="F271" s="148"/>
      <c r="G271" s="148"/>
      <c r="H271" s="149"/>
      <c r="I271" s="149"/>
      <c r="J271" s="149"/>
      <c r="K271" s="149"/>
      <c r="L271" s="149"/>
      <c r="M271" s="149"/>
      <c r="N271" s="149"/>
      <c r="O271" s="150"/>
      <c r="P271" s="150"/>
      <c r="Q271" s="150"/>
      <c r="R271" s="150"/>
      <c r="S271" s="151"/>
      <c r="T271" s="151"/>
      <c r="U271" s="151"/>
      <c r="V271" s="151"/>
      <c r="W271" s="151"/>
      <c r="X271" s="151"/>
      <c r="Y271" s="151"/>
      <c r="Z271" s="152"/>
      <c r="AA271" s="153"/>
      <c r="AB271" s="147"/>
      <c r="AC271" s="147"/>
      <c r="AD271" s="147"/>
      <c r="AE271" s="147"/>
      <c r="AF271" s="154"/>
      <c r="AG271" s="154"/>
      <c r="AH271" s="154"/>
      <c r="AI271" s="154"/>
    </row>
    <row r="272" spans="5:35" ht="16.5" thickTop="1" thickBot="1" x14ac:dyDescent="0.3"/>
    <row r="273" spans="5:35" x14ac:dyDescent="0.25">
      <c r="E273" s="94"/>
      <c r="F273" s="95" t="s">
        <v>17</v>
      </c>
      <c r="G273" s="238">
        <f>C19</f>
        <v>0</v>
      </c>
      <c r="H273" s="238"/>
      <c r="I273" s="238"/>
      <c r="J273" s="238"/>
      <c r="K273" s="68"/>
      <c r="L273" s="239" t="s">
        <v>39</v>
      </c>
      <c r="M273" s="239"/>
      <c r="N273" s="239"/>
      <c r="O273" s="239" t="s">
        <v>40</v>
      </c>
      <c r="P273" s="239"/>
      <c r="Q273" s="240" t="s">
        <v>79</v>
      </c>
      <c r="R273" s="240"/>
      <c r="S273" s="240"/>
      <c r="T273" s="240"/>
      <c r="U273" s="1"/>
      <c r="V273" s="264" t="s">
        <v>107</v>
      </c>
      <c r="W273" s="265"/>
      <c r="X273" s="188" t="e">
        <f>INDEX($C$11:$AC$40,MATCH(G273,$C$11:$C$40,0),27)</f>
        <v>#N/A</v>
      </c>
      <c r="Z273" s="75" t="s">
        <v>16</v>
      </c>
      <c r="AA273" s="96">
        <f>$D$3</f>
        <v>37684</v>
      </c>
      <c r="AB273" s="94"/>
      <c r="AC273" s="94"/>
      <c r="AD273" s="94"/>
      <c r="AE273" s="94"/>
    </row>
    <row r="274" spans="5:35" ht="15.75" thickBot="1" x14ac:dyDescent="0.3">
      <c r="E274" s="94"/>
      <c r="F274" s="97" t="s">
        <v>43</v>
      </c>
      <c r="G274" s="244">
        <f>E19</f>
        <v>20</v>
      </c>
      <c r="H274" s="245"/>
      <c r="I274" s="245"/>
      <c r="J274" s="245"/>
      <c r="K274" s="1"/>
      <c r="L274" s="245" t="e">
        <f>IF(X273="H",IF($X274="Blancs",$G$3,IF($X274="Jaunes",$G$4,IF($X274="Bleus",$G$5,$G$6))),IF($X274="Blancs",$I$3,IF($X274="Jaunes",$I$4,IF($X274="Bleus",$I$5,$I$6))))</f>
        <v>#N/A</v>
      </c>
      <c r="M274" s="245"/>
      <c r="N274" s="245"/>
      <c r="O274" s="245" t="e">
        <f>IF(X273="H",IF($X274="Blancs",$H$3,IF($X274="Jaunes",$H$4,IF($X274="Bleus",$H$5,$H$6))),IF($X274="Blancs",$J$3,IF($X274="Jaunes",$J$4,IF($X274="Bleus",$J$5,$J$6))))</f>
        <v>#N/A</v>
      </c>
      <c r="P274" s="245"/>
      <c r="Q274" s="246" t="e">
        <f>ROUND((G274*(L274/113)+(O274-AA277)),0)</f>
        <v>#N/A</v>
      </c>
      <c r="R274" s="246"/>
      <c r="S274" s="246"/>
      <c r="T274" s="246"/>
      <c r="U274" s="1"/>
      <c r="V274" s="266" t="s">
        <v>108</v>
      </c>
      <c r="W274" s="267"/>
      <c r="X274" s="187" t="e">
        <f>INDEX($C$11:$AC$40,MATCH(G273,$C$11:$C$40,0),26)</f>
        <v>#N/A</v>
      </c>
      <c r="AA274" s="1"/>
      <c r="AB274" s="94"/>
      <c r="AC274" s="94"/>
      <c r="AD274" s="94"/>
      <c r="AE274" s="94"/>
    </row>
    <row r="275" spans="5:35" ht="15.75" thickBot="1" x14ac:dyDescent="0.3">
      <c r="E275" s="9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94"/>
      <c r="AC275" s="94"/>
      <c r="AD275" s="94"/>
      <c r="AE275" s="94"/>
    </row>
    <row r="276" spans="5:35" ht="15.75" thickBot="1" x14ac:dyDescent="0.3">
      <c r="E276" s="94"/>
      <c r="F276" s="98" t="s">
        <v>51</v>
      </c>
      <c r="G276" s="99">
        <v>1</v>
      </c>
      <c r="H276" s="99">
        <v>2</v>
      </c>
      <c r="I276" s="99">
        <v>3</v>
      </c>
      <c r="J276" s="99">
        <v>4</v>
      </c>
      <c r="K276" s="99">
        <v>5</v>
      </c>
      <c r="L276" s="99">
        <v>6</v>
      </c>
      <c r="M276" s="99">
        <v>7</v>
      </c>
      <c r="N276" s="99">
        <v>8</v>
      </c>
      <c r="O276" s="100">
        <v>9</v>
      </c>
      <c r="P276" s="32" t="s">
        <v>45</v>
      </c>
      <c r="Q276" s="101">
        <v>10</v>
      </c>
      <c r="R276" s="99">
        <v>11</v>
      </c>
      <c r="S276" s="99">
        <v>12</v>
      </c>
      <c r="T276" s="99">
        <v>13</v>
      </c>
      <c r="U276" s="99">
        <v>14</v>
      </c>
      <c r="V276" s="99">
        <v>15</v>
      </c>
      <c r="W276" s="99">
        <v>16</v>
      </c>
      <c r="X276" s="99">
        <v>17</v>
      </c>
      <c r="Y276" s="100">
        <v>18</v>
      </c>
      <c r="Z276" s="32" t="s">
        <v>46</v>
      </c>
      <c r="AA276" s="33" t="s">
        <v>47</v>
      </c>
      <c r="AB276" s="94"/>
      <c r="AC276" s="94"/>
      <c r="AD276" s="94"/>
      <c r="AE276" s="94"/>
    </row>
    <row r="277" spans="5:35" x14ac:dyDescent="0.25">
      <c r="E277" s="94"/>
      <c r="F277" s="102" t="s">
        <v>48</v>
      </c>
      <c r="G277" s="103">
        <f>G$9</f>
        <v>4</v>
      </c>
      <c r="H277" s="103">
        <f t="shared" ref="H277:O277" si="128">H$9</f>
        <v>4</v>
      </c>
      <c r="I277" s="103">
        <f t="shared" si="128"/>
        <v>5</v>
      </c>
      <c r="J277" s="103">
        <f t="shared" si="128"/>
        <v>4</v>
      </c>
      <c r="K277" s="103">
        <f t="shared" si="128"/>
        <v>3</v>
      </c>
      <c r="L277" s="103">
        <f t="shared" si="128"/>
        <v>5</v>
      </c>
      <c r="M277" s="103">
        <f t="shared" si="128"/>
        <v>3</v>
      </c>
      <c r="N277" s="103">
        <f t="shared" si="128"/>
        <v>5</v>
      </c>
      <c r="O277" s="103">
        <f t="shared" si="128"/>
        <v>3</v>
      </c>
      <c r="P277" s="104">
        <f>SUM(G277:O277)</f>
        <v>36</v>
      </c>
      <c r="Q277" s="103">
        <f t="shared" ref="Q277:Y277" si="129">Q$9</f>
        <v>4</v>
      </c>
      <c r="R277" s="105">
        <f t="shared" si="129"/>
        <v>4</v>
      </c>
      <c r="S277" s="105">
        <f t="shared" si="129"/>
        <v>3</v>
      </c>
      <c r="T277" s="105">
        <f t="shared" si="129"/>
        <v>5</v>
      </c>
      <c r="U277" s="105">
        <f t="shared" si="129"/>
        <v>3</v>
      </c>
      <c r="V277" s="105">
        <f t="shared" si="129"/>
        <v>4</v>
      </c>
      <c r="W277" s="105">
        <f t="shared" si="129"/>
        <v>4</v>
      </c>
      <c r="X277" s="105">
        <f t="shared" si="129"/>
        <v>5</v>
      </c>
      <c r="Y277" s="106">
        <f t="shared" si="129"/>
        <v>4</v>
      </c>
      <c r="Z277" s="104">
        <f>SUM(Q277:Y277)</f>
        <v>36</v>
      </c>
      <c r="AA277" s="40">
        <f>SUM(P277+Z277)</f>
        <v>72</v>
      </c>
      <c r="AB277" s="94"/>
      <c r="AC277" s="94"/>
      <c r="AD277" s="94"/>
      <c r="AE277" s="94"/>
    </row>
    <row r="278" spans="5:35" x14ac:dyDescent="0.25">
      <c r="E278" s="94"/>
      <c r="F278" s="107" t="s">
        <v>44</v>
      </c>
      <c r="G278" s="108">
        <f>G$10</f>
        <v>4</v>
      </c>
      <c r="H278" s="108">
        <f t="shared" ref="H278:O278" si="130">H$10</f>
        <v>8</v>
      </c>
      <c r="I278" s="108">
        <f t="shared" si="130"/>
        <v>12</v>
      </c>
      <c r="J278" s="108">
        <f t="shared" si="130"/>
        <v>14</v>
      </c>
      <c r="K278" s="108">
        <f t="shared" si="130"/>
        <v>2</v>
      </c>
      <c r="L278" s="108">
        <f t="shared" si="130"/>
        <v>10</v>
      </c>
      <c r="M278" s="108">
        <f t="shared" si="130"/>
        <v>18</v>
      </c>
      <c r="N278" s="108">
        <f t="shared" si="130"/>
        <v>16</v>
      </c>
      <c r="O278" s="109">
        <f t="shared" si="130"/>
        <v>6</v>
      </c>
      <c r="P278" s="110"/>
      <c r="Q278" s="111">
        <f t="shared" ref="Q278:Y278" si="131">Q$10</f>
        <v>1</v>
      </c>
      <c r="R278" s="112">
        <f t="shared" si="131"/>
        <v>9</v>
      </c>
      <c r="S278" s="112">
        <f t="shared" si="131"/>
        <v>11</v>
      </c>
      <c r="T278" s="112">
        <f t="shared" si="131"/>
        <v>5</v>
      </c>
      <c r="U278" s="112">
        <f t="shared" si="131"/>
        <v>17</v>
      </c>
      <c r="V278" s="112">
        <f t="shared" si="131"/>
        <v>15</v>
      </c>
      <c r="W278" s="112">
        <f t="shared" si="131"/>
        <v>3</v>
      </c>
      <c r="X278" s="112">
        <f t="shared" si="131"/>
        <v>13</v>
      </c>
      <c r="Y278" s="109">
        <f t="shared" si="131"/>
        <v>7</v>
      </c>
      <c r="Z278" s="110"/>
      <c r="AA278" s="113"/>
      <c r="AB278" s="94"/>
      <c r="AC278" s="94"/>
      <c r="AD278" s="94"/>
      <c r="AE278" s="94"/>
    </row>
    <row r="279" spans="5:35" ht="15.75" thickBot="1" x14ac:dyDescent="0.3">
      <c r="E279" s="94"/>
      <c r="F279" s="114" t="s">
        <v>79</v>
      </c>
      <c r="G279" s="115" t="e">
        <f>IF($Q274&lt;=18,IF(G278&lt;=$Q274,1,0),IF($Q274&lt;=36,IF(G278&lt;=($Q274-18),2,1),IF($Q274&lt;=54,IF(G278&lt;=($Q274-36),3,2),IF($Q274&gt;54,IF(G278&lt;=($Q274-54),4,3)))))</f>
        <v>#N/A</v>
      </c>
      <c r="H279" s="115" t="e">
        <f t="shared" ref="H279:O279" si="132">IF($Q274&lt;=18,IF(H278&lt;=$Q274,1,0),IF($Q274&lt;=36,IF(H278&lt;=($Q274-18),2,1),IF($Q274&lt;=54,IF(H278&lt;=($Q274-36),3,2),IF($Q274&gt;54,IF(H278&lt;=($Q274-54),4,3)))))</f>
        <v>#N/A</v>
      </c>
      <c r="I279" s="115" t="e">
        <f t="shared" si="132"/>
        <v>#N/A</v>
      </c>
      <c r="J279" s="115" t="e">
        <f t="shared" si="132"/>
        <v>#N/A</v>
      </c>
      <c r="K279" s="115" t="e">
        <f t="shared" si="132"/>
        <v>#N/A</v>
      </c>
      <c r="L279" s="115" t="e">
        <f t="shared" si="132"/>
        <v>#N/A</v>
      </c>
      <c r="M279" s="115" t="e">
        <f t="shared" si="132"/>
        <v>#N/A</v>
      </c>
      <c r="N279" s="115" t="e">
        <f t="shared" si="132"/>
        <v>#N/A</v>
      </c>
      <c r="O279" s="116" t="e">
        <f t="shared" si="132"/>
        <v>#N/A</v>
      </c>
      <c r="P279" s="117" t="e">
        <f>SUM(G279:O279)</f>
        <v>#N/A</v>
      </c>
      <c r="Q279" s="116" t="e">
        <f t="shared" ref="Q279:Y279" si="133">IF($Q274&lt;=18,IF(Q278&lt;=$Q274,1,0),IF($Q274&lt;=36,IF(Q278&lt;=($Q274-18),2,1),IF($Q274&lt;=54,IF(Q278&lt;=($Q274-36),3,2),IF($Q274&gt;54,IF(Q278&lt;=($Q274-54),4,3)))))</f>
        <v>#N/A</v>
      </c>
      <c r="R279" s="116" t="e">
        <f t="shared" si="133"/>
        <v>#N/A</v>
      </c>
      <c r="S279" s="116" t="e">
        <f t="shared" si="133"/>
        <v>#N/A</v>
      </c>
      <c r="T279" s="116" t="e">
        <f t="shared" si="133"/>
        <v>#N/A</v>
      </c>
      <c r="U279" s="116" t="e">
        <f t="shared" si="133"/>
        <v>#N/A</v>
      </c>
      <c r="V279" s="116" t="e">
        <f t="shared" si="133"/>
        <v>#N/A</v>
      </c>
      <c r="W279" s="116" t="e">
        <f t="shared" si="133"/>
        <v>#N/A</v>
      </c>
      <c r="X279" s="116" t="e">
        <f t="shared" si="133"/>
        <v>#N/A</v>
      </c>
      <c r="Y279" s="116" t="e">
        <f t="shared" si="133"/>
        <v>#N/A</v>
      </c>
      <c r="Z279" s="118" t="e">
        <f>SUM(Q279:Y279)</f>
        <v>#N/A</v>
      </c>
      <c r="AA279" s="119" t="e">
        <f>P279+Z279</f>
        <v>#N/A</v>
      </c>
      <c r="AB279" s="94"/>
      <c r="AC279" s="94"/>
      <c r="AD279" s="94"/>
      <c r="AE279" s="94"/>
    </row>
    <row r="280" spans="5:35" x14ac:dyDescent="0.25">
      <c r="E280" s="94"/>
      <c r="F280" s="120" t="s">
        <v>80</v>
      </c>
      <c r="G280" s="121">
        <f t="shared" ref="G280:O280" si="134">G19</f>
        <v>10</v>
      </c>
      <c r="H280" s="121">
        <f t="shared" si="134"/>
        <v>10</v>
      </c>
      <c r="I280" s="121">
        <f t="shared" si="134"/>
        <v>10</v>
      </c>
      <c r="J280" s="121">
        <f t="shared" si="134"/>
        <v>10</v>
      </c>
      <c r="K280" s="121">
        <f t="shared" si="134"/>
        <v>10</v>
      </c>
      <c r="L280" s="121">
        <f t="shared" si="134"/>
        <v>10</v>
      </c>
      <c r="M280" s="121">
        <f t="shared" si="134"/>
        <v>10</v>
      </c>
      <c r="N280" s="121">
        <f t="shared" si="134"/>
        <v>10</v>
      </c>
      <c r="O280" s="121">
        <f t="shared" si="134"/>
        <v>10</v>
      </c>
      <c r="P280" s="122">
        <f>SUM(G280:O280)</f>
        <v>90</v>
      </c>
      <c r="Q280" s="123">
        <f t="shared" ref="Q280:Y280" si="135">Q19</f>
        <v>10</v>
      </c>
      <c r="R280" s="121">
        <f t="shared" si="135"/>
        <v>10</v>
      </c>
      <c r="S280" s="121">
        <f t="shared" si="135"/>
        <v>10</v>
      </c>
      <c r="T280" s="121">
        <f t="shared" si="135"/>
        <v>10</v>
      </c>
      <c r="U280" s="121">
        <f t="shared" si="135"/>
        <v>10</v>
      </c>
      <c r="V280" s="121">
        <f t="shared" si="135"/>
        <v>10</v>
      </c>
      <c r="W280" s="121">
        <f t="shared" si="135"/>
        <v>10</v>
      </c>
      <c r="X280" s="121">
        <f t="shared" si="135"/>
        <v>10</v>
      </c>
      <c r="Y280" s="124">
        <f t="shared" si="135"/>
        <v>10</v>
      </c>
      <c r="Z280" s="122">
        <f>SUM(Q280:Y280)</f>
        <v>90</v>
      </c>
      <c r="AA280" s="125">
        <f>P280+Z280</f>
        <v>180</v>
      </c>
      <c r="AB280" s="94"/>
      <c r="AC280" s="94"/>
      <c r="AD280" s="94"/>
      <c r="AE280" s="94"/>
    </row>
    <row r="281" spans="5:35" x14ac:dyDescent="0.25">
      <c r="E281" s="94"/>
      <c r="F281" s="126" t="s">
        <v>81</v>
      </c>
      <c r="G281" s="127">
        <f>IF(G280-G277=-1,3+G279)+IF(G280-G277=0,2+G279)+IF(G280-G277=1,1+G279)+IF(G280-G277=2,G279)+IF(G280-G277=3,IF(G279-1&gt;0,G279-1,0))+IF(G280-G277=4,IF(G279-2&gt;0,G279-2,0))</f>
        <v>0</v>
      </c>
      <c r="H281" s="127">
        <f t="shared" ref="H281:O281" si="136">IF(H280-H277=-1,3+H279)+IF(H280-H277=0,2+H279)+IF(H280-H277=1,1+H279)+IF(H280-H277=2,H279)+IF(H280-H277=3,IF(H279-1&gt;0,H279-1,0))+IF(H280-H277=4,IF(H279-2&gt;0,H279-2,0))</f>
        <v>0</v>
      </c>
      <c r="I281" s="127">
        <f t="shared" si="136"/>
        <v>0</v>
      </c>
      <c r="J281" s="127">
        <f t="shared" si="136"/>
        <v>0</v>
      </c>
      <c r="K281" s="127">
        <f t="shared" si="136"/>
        <v>0</v>
      </c>
      <c r="L281" s="127">
        <f t="shared" si="136"/>
        <v>0</v>
      </c>
      <c r="M281" s="127">
        <f t="shared" si="136"/>
        <v>0</v>
      </c>
      <c r="N281" s="127">
        <f t="shared" si="136"/>
        <v>0</v>
      </c>
      <c r="O281" s="128">
        <f t="shared" si="136"/>
        <v>0</v>
      </c>
      <c r="P281" s="129">
        <f>SUM(G281:O281)</f>
        <v>0</v>
      </c>
      <c r="Q281" s="130">
        <f t="shared" ref="Q281:Y281" si="137">IF(Q280-Q277=-1,3+Q279)+IF(Q280-Q277=0,2+Q279)+IF(Q280-Q277=1,1+Q279)+IF(Q280-Q277=2,Q279)+IF(Q280-Q277=3,IF(Q279-1&gt;0,Q279-1,0))+IF(Q280-Q277=4,IF(Q279-2&gt;0,Q279-2,0))</f>
        <v>0</v>
      </c>
      <c r="R281" s="131">
        <f t="shared" si="137"/>
        <v>0</v>
      </c>
      <c r="S281" s="131">
        <f t="shared" si="137"/>
        <v>0</v>
      </c>
      <c r="T281" s="131">
        <f t="shared" si="137"/>
        <v>0</v>
      </c>
      <c r="U281" s="131">
        <f t="shared" si="137"/>
        <v>0</v>
      </c>
      <c r="V281" s="131">
        <f t="shared" si="137"/>
        <v>0</v>
      </c>
      <c r="W281" s="131">
        <f t="shared" si="137"/>
        <v>0</v>
      </c>
      <c r="X281" s="131">
        <f t="shared" si="137"/>
        <v>0</v>
      </c>
      <c r="Y281" s="128">
        <f t="shared" si="137"/>
        <v>0</v>
      </c>
      <c r="Z281" s="129">
        <f>SUM(Q281:Y281)</f>
        <v>0</v>
      </c>
      <c r="AA281" s="132">
        <f>P281+Z281</f>
        <v>0</v>
      </c>
      <c r="AB281" s="94"/>
      <c r="AC281" s="94"/>
      <c r="AD281" s="94"/>
      <c r="AE281" s="94"/>
    </row>
    <row r="282" spans="5:35" ht="15.75" thickBot="1" x14ac:dyDescent="0.3">
      <c r="E282" s="94"/>
      <c r="F282" s="133" t="s">
        <v>82</v>
      </c>
      <c r="G282" s="134">
        <f t="shared" ref="G282:O282" si="138">IF(G280-G277=-2,4)+IF(G280-G277=-1,3)+IF(G280-G277=0,2)+IF(G280-G277=1,1)+IF(G280-G277&gt;2,0)</f>
        <v>0</v>
      </c>
      <c r="H282" s="134">
        <f t="shared" si="138"/>
        <v>0</v>
      </c>
      <c r="I282" s="134">
        <f t="shared" si="138"/>
        <v>0</v>
      </c>
      <c r="J282" s="134">
        <f t="shared" si="138"/>
        <v>0</v>
      </c>
      <c r="K282" s="134">
        <f t="shared" si="138"/>
        <v>0</v>
      </c>
      <c r="L282" s="134">
        <f t="shared" si="138"/>
        <v>0</v>
      </c>
      <c r="M282" s="134">
        <f t="shared" si="138"/>
        <v>0</v>
      </c>
      <c r="N282" s="134">
        <f t="shared" si="138"/>
        <v>0</v>
      </c>
      <c r="O282" s="135">
        <f t="shared" si="138"/>
        <v>0</v>
      </c>
      <c r="P282" s="136">
        <f>SUM(G282:O282)</f>
        <v>0</v>
      </c>
      <c r="Q282" s="135">
        <f t="shared" ref="Q282:Y282" si="139">IF(Q280-Q277=-2,4)+IF(Q280-Q277=-1,3)+IF(Q280-Q277=0,2)+IF(Q280-Q277=1,1)+IF(Q280-Q277&gt;2,0)</f>
        <v>0</v>
      </c>
      <c r="R282" s="135">
        <f t="shared" si="139"/>
        <v>0</v>
      </c>
      <c r="S282" s="135">
        <f t="shared" si="139"/>
        <v>0</v>
      </c>
      <c r="T282" s="135">
        <f t="shared" si="139"/>
        <v>0</v>
      </c>
      <c r="U282" s="135">
        <f t="shared" si="139"/>
        <v>0</v>
      </c>
      <c r="V282" s="135">
        <f t="shared" si="139"/>
        <v>0</v>
      </c>
      <c r="W282" s="135">
        <f t="shared" si="139"/>
        <v>0</v>
      </c>
      <c r="X282" s="135">
        <f t="shared" si="139"/>
        <v>0</v>
      </c>
      <c r="Y282" s="135">
        <f t="shared" si="139"/>
        <v>0</v>
      </c>
      <c r="Z282" s="136">
        <f>SUM(Q282:Y282)</f>
        <v>0</v>
      </c>
      <c r="AA282" s="137">
        <f>P282+Z282</f>
        <v>0</v>
      </c>
      <c r="AB282" s="94"/>
      <c r="AC282" s="94"/>
      <c r="AD282" s="94"/>
      <c r="AE282" s="94"/>
    </row>
    <row r="283" spans="5:35" x14ac:dyDescent="0.25">
      <c r="E283" s="94"/>
      <c r="F283" s="34"/>
      <c r="G283" s="24">
        <f>G280-G277</f>
        <v>6</v>
      </c>
      <c r="H283" s="24">
        <f t="shared" ref="H283:O283" si="140">H280-H277</f>
        <v>6</v>
      </c>
      <c r="I283" s="24">
        <f t="shared" si="140"/>
        <v>5</v>
      </c>
      <c r="J283" s="24">
        <f t="shared" si="140"/>
        <v>6</v>
      </c>
      <c r="K283" s="24">
        <f t="shared" si="140"/>
        <v>7</v>
      </c>
      <c r="L283" s="24">
        <f t="shared" si="140"/>
        <v>5</v>
      </c>
      <c r="M283" s="24">
        <f t="shared" si="140"/>
        <v>7</v>
      </c>
      <c r="N283" s="24">
        <f t="shared" si="140"/>
        <v>5</v>
      </c>
      <c r="O283" s="15">
        <f t="shared" si="140"/>
        <v>7</v>
      </c>
      <c r="P283" s="15"/>
      <c r="Q283" s="15">
        <f t="shared" ref="Q283:Y283" si="141">Q280-Q277</f>
        <v>6</v>
      </c>
      <c r="R283" s="15">
        <f t="shared" si="141"/>
        <v>6</v>
      </c>
      <c r="S283" s="15">
        <f t="shared" si="141"/>
        <v>7</v>
      </c>
      <c r="T283" s="15">
        <f t="shared" si="141"/>
        <v>5</v>
      </c>
      <c r="U283" s="15">
        <f t="shared" si="141"/>
        <v>7</v>
      </c>
      <c r="V283" s="15">
        <f t="shared" si="141"/>
        <v>6</v>
      </c>
      <c r="W283" s="15">
        <f t="shared" si="141"/>
        <v>6</v>
      </c>
      <c r="X283" s="15">
        <f t="shared" si="141"/>
        <v>5</v>
      </c>
      <c r="Y283" s="15">
        <f t="shared" si="141"/>
        <v>6</v>
      </c>
      <c r="Z283" s="138"/>
      <c r="AA283" s="139"/>
      <c r="AB283" s="94"/>
      <c r="AC283" s="94"/>
      <c r="AD283" s="94"/>
      <c r="AE283" s="94"/>
    </row>
    <row r="284" spans="5:35" x14ac:dyDescent="0.25">
      <c r="E284" s="94"/>
      <c r="F284" s="34"/>
      <c r="G284" s="24"/>
      <c r="H284" s="24"/>
      <c r="I284" s="24"/>
      <c r="J284" s="24"/>
      <c r="K284" s="24"/>
      <c r="L284" s="24"/>
      <c r="M284" s="24"/>
      <c r="N284" s="24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38"/>
      <c r="AA284" s="139"/>
      <c r="AB284" s="94"/>
      <c r="AC284" s="94"/>
      <c r="AD284" s="94"/>
      <c r="AE284" s="94"/>
    </row>
    <row r="285" spans="5:35" ht="15.75" thickBot="1" x14ac:dyDescent="0.3">
      <c r="E285" s="94"/>
      <c r="F285" s="34"/>
      <c r="G285" s="24"/>
      <c r="H285" s="24"/>
      <c r="I285" s="24"/>
      <c r="J285" s="24"/>
      <c r="K285" s="24"/>
      <c r="L285" s="24"/>
      <c r="M285" s="24"/>
      <c r="N285" s="2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94"/>
      <c r="AC285" s="94"/>
      <c r="AD285" s="94"/>
      <c r="AE285" s="94"/>
    </row>
    <row r="286" spans="5:35" ht="15.75" thickBot="1" x14ac:dyDescent="0.3">
      <c r="E286" s="140"/>
      <c r="F286" s="247" t="s">
        <v>83</v>
      </c>
      <c r="G286" s="247"/>
      <c r="H286" s="248" t="s">
        <v>84</v>
      </c>
      <c r="I286" s="248"/>
      <c r="J286" s="248"/>
      <c r="K286" s="248"/>
      <c r="L286" s="141">
        <f>COUNTIF(G283:Y283,"&lt;=-2")</f>
        <v>0</v>
      </c>
      <c r="M286" s="249" t="s">
        <v>85</v>
      </c>
      <c r="N286" s="249"/>
      <c r="O286" s="100">
        <f>COUNTIF(G283:Y283,"=0")</f>
        <v>0</v>
      </c>
      <c r="P286" s="241" t="s">
        <v>86</v>
      </c>
      <c r="Q286" s="241"/>
      <c r="R286" s="241"/>
      <c r="S286" s="241"/>
      <c r="T286" s="241"/>
      <c r="U286" s="141">
        <f>COUNTIF(G283:Y283,"=2")</f>
        <v>0</v>
      </c>
      <c r="V286" s="142"/>
      <c r="W286" s="142"/>
      <c r="X286" s="142"/>
      <c r="Y286" s="142"/>
      <c r="Z286" s="143"/>
      <c r="AA286" s="139"/>
      <c r="AB286" s="140"/>
      <c r="AC286" s="140"/>
      <c r="AD286" s="140"/>
      <c r="AE286" s="140"/>
      <c r="AF286" s="68"/>
      <c r="AG286" s="68"/>
      <c r="AH286" s="68"/>
      <c r="AI286" s="68"/>
    </row>
    <row r="287" spans="5:35" ht="15.75" thickBot="1" x14ac:dyDescent="0.3">
      <c r="E287" s="140"/>
      <c r="F287" s="247"/>
      <c r="G287" s="247"/>
      <c r="H287" s="250" t="s">
        <v>87</v>
      </c>
      <c r="I287" s="250"/>
      <c r="J287" s="250"/>
      <c r="K287" s="250"/>
      <c r="L287" s="144">
        <f>COUNTIF(G283:Y283,"=-1")</f>
        <v>0</v>
      </c>
      <c r="M287" s="251" t="s">
        <v>88</v>
      </c>
      <c r="N287" s="251"/>
      <c r="O287" s="145">
        <f>COUNTIF(G283:Y283,"=1")</f>
        <v>0</v>
      </c>
      <c r="P287" s="241" t="s">
        <v>89</v>
      </c>
      <c r="Q287" s="241"/>
      <c r="R287" s="241"/>
      <c r="S287" s="241"/>
      <c r="T287" s="241"/>
      <c r="U287" s="144">
        <f>COUNTIF(G283:Y283,"&gt;=3")</f>
        <v>18</v>
      </c>
      <c r="V287" s="142"/>
      <c r="W287" s="142"/>
      <c r="X287" s="142"/>
      <c r="Y287" s="142"/>
      <c r="Z287" s="143"/>
      <c r="AA287" s="139"/>
      <c r="AB287" s="140"/>
      <c r="AC287" s="140"/>
      <c r="AD287" s="140"/>
      <c r="AE287" s="140"/>
      <c r="AF287" s="68"/>
      <c r="AG287" s="68"/>
      <c r="AH287" s="68"/>
      <c r="AI287" s="68"/>
    </row>
    <row r="288" spans="5:35" x14ac:dyDescent="0.25">
      <c r="E288" s="140"/>
      <c r="F288" s="146"/>
      <c r="G288" s="146"/>
      <c r="H288" s="242" t="str">
        <f>M286</f>
        <v>Par</v>
      </c>
      <c r="I288" s="242"/>
      <c r="J288" s="24"/>
      <c r="K288" s="24"/>
      <c r="L288" s="24">
        <f>O286</f>
        <v>0</v>
      </c>
      <c r="M288" s="24"/>
      <c r="N288" s="34"/>
      <c r="O288" s="15"/>
      <c r="P288" s="142"/>
      <c r="Q288" s="142"/>
      <c r="R288" s="142"/>
      <c r="S288" s="142"/>
      <c r="T288" s="142"/>
      <c r="U288" s="15"/>
      <c r="V288" s="142"/>
      <c r="W288" s="142"/>
      <c r="X288" s="142"/>
      <c r="Y288" s="142"/>
      <c r="Z288" s="143"/>
      <c r="AA288" s="139"/>
      <c r="AB288" s="140"/>
      <c r="AC288" s="140"/>
      <c r="AD288" s="140"/>
      <c r="AE288" s="140"/>
      <c r="AF288" s="68"/>
      <c r="AG288" s="68"/>
      <c r="AH288" s="68"/>
      <c r="AI288" s="68"/>
    </row>
    <row r="289" spans="5:35" x14ac:dyDescent="0.25">
      <c r="E289" s="140"/>
      <c r="F289" s="146"/>
      <c r="G289" s="146"/>
      <c r="H289" s="243" t="str">
        <f>M287</f>
        <v>Bogey</v>
      </c>
      <c r="I289" s="243"/>
      <c r="J289" s="24"/>
      <c r="K289" s="24"/>
      <c r="L289" s="24">
        <f>O287</f>
        <v>0</v>
      </c>
      <c r="M289" s="24"/>
      <c r="N289" s="34"/>
      <c r="O289" s="15"/>
      <c r="P289" s="142"/>
      <c r="Q289" s="142"/>
      <c r="R289" s="142"/>
      <c r="S289" s="142"/>
      <c r="T289" s="142"/>
      <c r="U289" s="15"/>
      <c r="V289" s="142"/>
      <c r="W289" s="142"/>
      <c r="X289" s="142"/>
      <c r="Y289" s="142"/>
      <c r="Z289" s="143"/>
      <c r="AA289" s="139"/>
      <c r="AB289" s="140"/>
      <c r="AC289" s="140"/>
      <c r="AD289" s="140"/>
      <c r="AE289" s="140"/>
      <c r="AF289" s="68"/>
      <c r="AG289" s="68"/>
      <c r="AH289" s="68"/>
      <c r="AI289" s="68"/>
    </row>
    <row r="290" spans="5:35" x14ac:dyDescent="0.25">
      <c r="E290" s="140"/>
      <c r="F290" s="146"/>
      <c r="G290" s="146"/>
      <c r="H290" s="34" t="str">
        <f>P286</f>
        <v>Double bogey</v>
      </c>
      <c r="I290" s="34"/>
      <c r="J290" s="34"/>
      <c r="K290" s="34"/>
      <c r="L290" s="24">
        <f>U286</f>
        <v>0</v>
      </c>
      <c r="M290" s="24"/>
      <c r="N290" s="34"/>
      <c r="O290" s="15"/>
      <c r="P290" s="142"/>
      <c r="Q290" s="142"/>
      <c r="R290" s="142"/>
      <c r="S290" s="142"/>
      <c r="T290" s="142"/>
      <c r="U290" s="15"/>
      <c r="V290" s="142"/>
      <c r="W290" s="142"/>
      <c r="X290" s="142"/>
      <c r="Y290" s="142"/>
      <c r="Z290" s="143"/>
      <c r="AA290" s="139"/>
      <c r="AB290" s="140"/>
      <c r="AC290" s="140"/>
      <c r="AD290" s="140"/>
      <c r="AE290" s="140"/>
      <c r="AF290" s="68"/>
      <c r="AG290" s="68"/>
      <c r="AH290" s="68"/>
      <c r="AI290" s="68"/>
    </row>
    <row r="291" spans="5:35" x14ac:dyDescent="0.25">
      <c r="E291" s="140"/>
      <c r="F291" s="146"/>
      <c r="G291" s="146"/>
      <c r="H291" s="34" t="str">
        <f>P287</f>
        <v>Triple bogey &amp; plus</v>
      </c>
      <c r="I291" s="34"/>
      <c r="J291" s="34"/>
      <c r="K291" s="34"/>
      <c r="L291" s="24">
        <f>U287</f>
        <v>18</v>
      </c>
      <c r="M291" s="24"/>
      <c r="N291" s="34"/>
      <c r="O291" s="15"/>
      <c r="P291" s="142"/>
      <c r="Q291" s="142"/>
      <c r="R291" s="142"/>
      <c r="S291" s="142"/>
      <c r="T291" s="142"/>
      <c r="U291" s="15"/>
      <c r="V291" s="142"/>
      <c r="W291" s="142"/>
      <c r="X291" s="142"/>
      <c r="Y291" s="142"/>
      <c r="Z291" s="143"/>
      <c r="AA291" s="139"/>
      <c r="AB291" s="140"/>
      <c r="AC291" s="140"/>
      <c r="AD291" s="140"/>
      <c r="AE291" s="140"/>
      <c r="AF291" s="68"/>
      <c r="AG291" s="68"/>
      <c r="AH291" s="68"/>
      <c r="AI291" s="68"/>
    </row>
    <row r="292" spans="5:35" x14ac:dyDescent="0.25">
      <c r="E292" s="140"/>
      <c r="F292" s="146"/>
      <c r="G292" s="146"/>
      <c r="H292" s="34"/>
      <c r="I292" s="34"/>
      <c r="J292" s="34"/>
      <c r="K292" s="34"/>
      <c r="L292" s="24"/>
      <c r="M292" s="34"/>
      <c r="N292" s="34"/>
      <c r="O292" s="15"/>
      <c r="P292" s="142"/>
      <c r="Q292" s="142"/>
      <c r="R292" s="142"/>
      <c r="S292" s="142"/>
      <c r="T292" s="142"/>
      <c r="U292" s="15"/>
      <c r="V292" s="142"/>
      <c r="W292" s="142"/>
      <c r="X292" s="142"/>
      <c r="Y292" s="142"/>
      <c r="Z292" s="143"/>
      <c r="AA292" s="139"/>
      <c r="AB292" s="140"/>
      <c r="AC292" s="140"/>
      <c r="AD292" s="140"/>
      <c r="AE292" s="140"/>
      <c r="AF292" s="68"/>
      <c r="AG292" s="68"/>
      <c r="AH292" s="68"/>
      <c r="AI292" s="68"/>
    </row>
    <row r="293" spans="5:35" x14ac:dyDescent="0.25">
      <c r="E293" s="140"/>
      <c r="F293" s="146"/>
      <c r="G293" s="146"/>
      <c r="H293" s="34"/>
      <c r="I293" s="34"/>
      <c r="J293" s="34"/>
      <c r="K293" s="34"/>
      <c r="L293" s="24"/>
      <c r="M293" s="34"/>
      <c r="N293" s="34"/>
      <c r="O293" s="15"/>
      <c r="P293" s="142"/>
      <c r="Q293" s="142"/>
      <c r="R293" s="142"/>
      <c r="S293" s="142"/>
      <c r="T293" s="142"/>
      <c r="U293" s="15"/>
      <c r="V293" s="142"/>
      <c r="W293" s="142"/>
      <c r="X293" s="142"/>
      <c r="Y293" s="142"/>
      <c r="Z293" s="143"/>
      <c r="AA293" s="139"/>
      <c r="AB293" s="140"/>
      <c r="AC293" s="140"/>
      <c r="AD293" s="140"/>
      <c r="AE293" s="140"/>
      <c r="AF293" s="68"/>
      <c r="AG293" s="68"/>
      <c r="AH293" s="68"/>
      <c r="AI293" s="68"/>
    </row>
    <row r="294" spans="5:35" ht="15.75" thickBot="1" x14ac:dyDescent="0.3">
      <c r="E294" s="147"/>
      <c r="F294" s="148"/>
      <c r="G294" s="148"/>
      <c r="H294" s="149"/>
      <c r="I294" s="149"/>
      <c r="J294" s="149"/>
      <c r="K294" s="149"/>
      <c r="L294" s="149"/>
      <c r="M294" s="149"/>
      <c r="N294" s="149"/>
      <c r="O294" s="150"/>
      <c r="P294" s="150"/>
      <c r="Q294" s="150"/>
      <c r="R294" s="150"/>
      <c r="S294" s="151"/>
      <c r="T294" s="151"/>
      <c r="U294" s="151"/>
      <c r="V294" s="151"/>
      <c r="W294" s="151"/>
      <c r="X294" s="151"/>
      <c r="Y294" s="151"/>
      <c r="Z294" s="152"/>
      <c r="AA294" s="153"/>
      <c r="AB294" s="147"/>
      <c r="AC294" s="147"/>
      <c r="AD294" s="147"/>
      <c r="AE294" s="147"/>
      <c r="AF294" s="154"/>
      <c r="AG294" s="154"/>
      <c r="AH294" s="154"/>
      <c r="AI294" s="154"/>
    </row>
    <row r="295" spans="5:35" ht="16.5" thickTop="1" thickBot="1" x14ac:dyDescent="0.3"/>
    <row r="296" spans="5:35" x14ac:dyDescent="0.25">
      <c r="E296" s="94"/>
      <c r="F296" s="95" t="s">
        <v>17</v>
      </c>
      <c r="G296" s="238">
        <f>C20</f>
        <v>0</v>
      </c>
      <c r="H296" s="238"/>
      <c r="I296" s="238"/>
      <c r="J296" s="238"/>
      <c r="K296" s="68"/>
      <c r="L296" s="239" t="s">
        <v>39</v>
      </c>
      <c r="M296" s="239"/>
      <c r="N296" s="239"/>
      <c r="O296" s="239" t="s">
        <v>40</v>
      </c>
      <c r="P296" s="239"/>
      <c r="Q296" s="240" t="s">
        <v>79</v>
      </c>
      <c r="R296" s="240"/>
      <c r="S296" s="240"/>
      <c r="T296" s="240"/>
      <c r="U296" s="1"/>
      <c r="V296" s="264" t="s">
        <v>107</v>
      </c>
      <c r="W296" s="265"/>
      <c r="X296" s="188" t="e">
        <f>INDEX($C$11:$AC$40,MATCH(G296,$C$11:$C$40,0),27)</f>
        <v>#N/A</v>
      </c>
      <c r="Z296" s="75" t="s">
        <v>16</v>
      </c>
      <c r="AA296" s="96">
        <f>$D$3</f>
        <v>37684</v>
      </c>
      <c r="AB296" s="94"/>
      <c r="AC296" s="94"/>
      <c r="AD296" s="94"/>
      <c r="AE296" s="94"/>
    </row>
    <row r="297" spans="5:35" ht="15.75" thickBot="1" x14ac:dyDescent="0.3">
      <c r="E297" s="94"/>
      <c r="F297" s="97" t="s">
        <v>43</v>
      </c>
      <c r="G297" s="244">
        <f>E20</f>
        <v>20</v>
      </c>
      <c r="H297" s="245"/>
      <c r="I297" s="245"/>
      <c r="J297" s="245"/>
      <c r="K297" s="1"/>
      <c r="L297" s="245" t="e">
        <f>IF(X296="H",IF($X297="Blancs",$G$3,IF($X297="Jaunes",$G$4,IF($X297="Bleus",$G$5,$G$6))),IF($X297="Blancs",$I$3,IF($X297="Jaunes",$I$4,IF($X297="Bleus",$I$5,$I$6))))</f>
        <v>#N/A</v>
      </c>
      <c r="M297" s="245"/>
      <c r="N297" s="245"/>
      <c r="O297" s="245" t="e">
        <f>IF(X296="H",IF($X297="Blancs",$H$3,IF($X297="Jaunes",$H$4,IF($X297="Bleus",$H$5,$H$6))),IF($X297="Blancs",$J$3,IF($X297="Jaunes",$J$4,IF($X297="Bleus",$J$5,$J$6))))</f>
        <v>#N/A</v>
      </c>
      <c r="P297" s="245"/>
      <c r="Q297" s="246" t="e">
        <f>ROUND((G297*(L297/113)+(O297-AA300)),0)</f>
        <v>#N/A</v>
      </c>
      <c r="R297" s="246"/>
      <c r="S297" s="246"/>
      <c r="T297" s="246"/>
      <c r="U297" s="1"/>
      <c r="V297" s="266" t="s">
        <v>108</v>
      </c>
      <c r="W297" s="267"/>
      <c r="X297" s="187" t="e">
        <f>INDEX($C$11:$AC$40,MATCH(G296,$C$11:$C$40,0),26)</f>
        <v>#N/A</v>
      </c>
      <c r="AA297" s="1"/>
      <c r="AB297" s="94"/>
      <c r="AC297" s="94"/>
      <c r="AD297" s="94"/>
      <c r="AE297" s="94"/>
    </row>
    <row r="298" spans="5:35" ht="15.75" thickBot="1" x14ac:dyDescent="0.3">
      <c r="E298" s="9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94"/>
      <c r="AC298" s="94"/>
      <c r="AD298" s="94"/>
      <c r="AE298" s="94"/>
    </row>
    <row r="299" spans="5:35" ht="15.75" thickBot="1" x14ac:dyDescent="0.3">
      <c r="E299" s="94"/>
      <c r="F299" s="98" t="s">
        <v>51</v>
      </c>
      <c r="G299" s="99">
        <v>1</v>
      </c>
      <c r="H299" s="99">
        <v>2</v>
      </c>
      <c r="I299" s="99">
        <v>3</v>
      </c>
      <c r="J299" s="99">
        <v>4</v>
      </c>
      <c r="K299" s="99">
        <v>5</v>
      </c>
      <c r="L299" s="99">
        <v>6</v>
      </c>
      <c r="M299" s="99">
        <v>7</v>
      </c>
      <c r="N299" s="99">
        <v>8</v>
      </c>
      <c r="O299" s="100">
        <v>9</v>
      </c>
      <c r="P299" s="32" t="s">
        <v>45</v>
      </c>
      <c r="Q299" s="101">
        <v>10</v>
      </c>
      <c r="R299" s="99">
        <v>11</v>
      </c>
      <c r="S299" s="99">
        <v>12</v>
      </c>
      <c r="T299" s="99">
        <v>13</v>
      </c>
      <c r="U299" s="99">
        <v>14</v>
      </c>
      <c r="V299" s="99">
        <v>15</v>
      </c>
      <c r="W299" s="99">
        <v>16</v>
      </c>
      <c r="X299" s="99">
        <v>17</v>
      </c>
      <c r="Y299" s="100">
        <v>18</v>
      </c>
      <c r="Z299" s="32" t="s">
        <v>46</v>
      </c>
      <c r="AA299" s="33" t="s">
        <v>47</v>
      </c>
      <c r="AB299" s="94"/>
      <c r="AC299" s="94"/>
      <c r="AD299" s="94"/>
      <c r="AE299" s="94"/>
    </row>
    <row r="300" spans="5:35" x14ac:dyDescent="0.25">
      <c r="E300" s="94"/>
      <c r="F300" s="102" t="s">
        <v>48</v>
      </c>
      <c r="G300" s="103">
        <f>G$9</f>
        <v>4</v>
      </c>
      <c r="H300" s="103">
        <f t="shared" ref="H300:O300" si="142">H$9</f>
        <v>4</v>
      </c>
      <c r="I300" s="103">
        <f t="shared" si="142"/>
        <v>5</v>
      </c>
      <c r="J300" s="103">
        <f t="shared" si="142"/>
        <v>4</v>
      </c>
      <c r="K300" s="103">
        <f t="shared" si="142"/>
        <v>3</v>
      </c>
      <c r="L300" s="103">
        <f t="shared" si="142"/>
        <v>5</v>
      </c>
      <c r="M300" s="103">
        <f t="shared" si="142"/>
        <v>3</v>
      </c>
      <c r="N300" s="103">
        <f t="shared" si="142"/>
        <v>5</v>
      </c>
      <c r="O300" s="103">
        <f t="shared" si="142"/>
        <v>3</v>
      </c>
      <c r="P300" s="104">
        <f>SUM(G300:O300)</f>
        <v>36</v>
      </c>
      <c r="Q300" s="103">
        <f t="shared" ref="Q300:Y300" si="143">Q$9</f>
        <v>4</v>
      </c>
      <c r="R300" s="105">
        <f t="shared" si="143"/>
        <v>4</v>
      </c>
      <c r="S300" s="105">
        <f t="shared" si="143"/>
        <v>3</v>
      </c>
      <c r="T300" s="105">
        <f t="shared" si="143"/>
        <v>5</v>
      </c>
      <c r="U300" s="105">
        <f t="shared" si="143"/>
        <v>3</v>
      </c>
      <c r="V300" s="105">
        <f t="shared" si="143"/>
        <v>4</v>
      </c>
      <c r="W300" s="105">
        <f t="shared" si="143"/>
        <v>4</v>
      </c>
      <c r="X300" s="105">
        <f t="shared" si="143"/>
        <v>5</v>
      </c>
      <c r="Y300" s="106">
        <f t="shared" si="143"/>
        <v>4</v>
      </c>
      <c r="Z300" s="104">
        <f>SUM(Q300:Y300)</f>
        <v>36</v>
      </c>
      <c r="AA300" s="40">
        <f>SUM(P300+Z300)</f>
        <v>72</v>
      </c>
      <c r="AB300" s="94"/>
      <c r="AC300" s="94"/>
      <c r="AD300" s="94"/>
      <c r="AE300" s="94"/>
    </row>
    <row r="301" spans="5:35" x14ac:dyDescent="0.25">
      <c r="E301" s="94"/>
      <c r="F301" s="107" t="s">
        <v>44</v>
      </c>
      <c r="G301" s="108">
        <f>G$10</f>
        <v>4</v>
      </c>
      <c r="H301" s="108">
        <f t="shared" ref="H301:O301" si="144">H$10</f>
        <v>8</v>
      </c>
      <c r="I301" s="108">
        <f t="shared" si="144"/>
        <v>12</v>
      </c>
      <c r="J301" s="108">
        <f t="shared" si="144"/>
        <v>14</v>
      </c>
      <c r="K301" s="108">
        <f t="shared" si="144"/>
        <v>2</v>
      </c>
      <c r="L301" s="108">
        <f t="shared" si="144"/>
        <v>10</v>
      </c>
      <c r="M301" s="108">
        <f t="shared" si="144"/>
        <v>18</v>
      </c>
      <c r="N301" s="108">
        <f t="shared" si="144"/>
        <v>16</v>
      </c>
      <c r="O301" s="109">
        <f t="shared" si="144"/>
        <v>6</v>
      </c>
      <c r="P301" s="110"/>
      <c r="Q301" s="111">
        <f t="shared" ref="Q301:Y301" si="145">Q$10</f>
        <v>1</v>
      </c>
      <c r="R301" s="112">
        <f t="shared" si="145"/>
        <v>9</v>
      </c>
      <c r="S301" s="112">
        <f t="shared" si="145"/>
        <v>11</v>
      </c>
      <c r="T301" s="112">
        <f t="shared" si="145"/>
        <v>5</v>
      </c>
      <c r="U301" s="112">
        <f t="shared" si="145"/>
        <v>17</v>
      </c>
      <c r="V301" s="112">
        <f t="shared" si="145"/>
        <v>15</v>
      </c>
      <c r="W301" s="112">
        <f t="shared" si="145"/>
        <v>3</v>
      </c>
      <c r="X301" s="112">
        <f t="shared" si="145"/>
        <v>13</v>
      </c>
      <c r="Y301" s="109">
        <f t="shared" si="145"/>
        <v>7</v>
      </c>
      <c r="Z301" s="110"/>
      <c r="AA301" s="113"/>
      <c r="AB301" s="94"/>
      <c r="AC301" s="94"/>
      <c r="AD301" s="94"/>
      <c r="AE301" s="94"/>
    </row>
    <row r="302" spans="5:35" ht="15.75" thickBot="1" x14ac:dyDescent="0.3">
      <c r="E302" s="94"/>
      <c r="F302" s="114" t="s">
        <v>79</v>
      </c>
      <c r="G302" s="115" t="e">
        <f>IF($Q297&lt;=18,IF(G301&lt;=$Q297,1,0),IF($Q297&lt;=36,IF(G301&lt;=($Q297-18),2,1),IF($Q297&lt;=54,IF(G301&lt;=($Q297-36),3,2),IF($Q297&gt;54,IF(G301&lt;=($Q297-54),4,3)))))</f>
        <v>#N/A</v>
      </c>
      <c r="H302" s="115" t="e">
        <f t="shared" ref="H302:O302" si="146">IF($Q297&lt;=18,IF(H301&lt;=$Q297,1,0),IF($Q297&lt;=36,IF(H301&lt;=($Q297-18),2,1),IF($Q297&lt;=54,IF(H301&lt;=($Q297-36),3,2),IF($Q297&gt;54,IF(H301&lt;=($Q297-54),4,3)))))</f>
        <v>#N/A</v>
      </c>
      <c r="I302" s="115" t="e">
        <f t="shared" si="146"/>
        <v>#N/A</v>
      </c>
      <c r="J302" s="115" t="e">
        <f t="shared" si="146"/>
        <v>#N/A</v>
      </c>
      <c r="K302" s="115" t="e">
        <f t="shared" si="146"/>
        <v>#N/A</v>
      </c>
      <c r="L302" s="115" t="e">
        <f t="shared" si="146"/>
        <v>#N/A</v>
      </c>
      <c r="M302" s="115" t="e">
        <f t="shared" si="146"/>
        <v>#N/A</v>
      </c>
      <c r="N302" s="115" t="e">
        <f t="shared" si="146"/>
        <v>#N/A</v>
      </c>
      <c r="O302" s="116" t="e">
        <f t="shared" si="146"/>
        <v>#N/A</v>
      </c>
      <c r="P302" s="117" t="e">
        <f>SUM(G302:O302)</f>
        <v>#N/A</v>
      </c>
      <c r="Q302" s="116" t="e">
        <f t="shared" ref="Q302:Y302" si="147">IF($Q297&lt;=18,IF(Q301&lt;=$Q297,1,0),IF($Q297&lt;=36,IF(Q301&lt;=($Q297-18),2,1),IF($Q297&lt;=54,IF(Q301&lt;=($Q297-36),3,2),IF($Q297&gt;54,IF(Q301&lt;=($Q297-54),4,3)))))</f>
        <v>#N/A</v>
      </c>
      <c r="R302" s="116" t="e">
        <f t="shared" si="147"/>
        <v>#N/A</v>
      </c>
      <c r="S302" s="116" t="e">
        <f t="shared" si="147"/>
        <v>#N/A</v>
      </c>
      <c r="T302" s="116" t="e">
        <f t="shared" si="147"/>
        <v>#N/A</v>
      </c>
      <c r="U302" s="116" t="e">
        <f t="shared" si="147"/>
        <v>#N/A</v>
      </c>
      <c r="V302" s="116" t="e">
        <f t="shared" si="147"/>
        <v>#N/A</v>
      </c>
      <c r="W302" s="116" t="e">
        <f t="shared" si="147"/>
        <v>#N/A</v>
      </c>
      <c r="X302" s="116" t="e">
        <f t="shared" si="147"/>
        <v>#N/A</v>
      </c>
      <c r="Y302" s="116" t="e">
        <f t="shared" si="147"/>
        <v>#N/A</v>
      </c>
      <c r="Z302" s="118" t="e">
        <f>SUM(Q302:Y302)</f>
        <v>#N/A</v>
      </c>
      <c r="AA302" s="119" t="e">
        <f>P302+Z302</f>
        <v>#N/A</v>
      </c>
      <c r="AB302" s="94"/>
      <c r="AC302" s="94"/>
      <c r="AD302" s="94"/>
      <c r="AE302" s="94"/>
    </row>
    <row r="303" spans="5:35" x14ac:dyDescent="0.25">
      <c r="E303" s="94"/>
      <c r="F303" s="120" t="s">
        <v>80</v>
      </c>
      <c r="G303" s="121">
        <f t="shared" ref="G303:O303" si="148">G20</f>
        <v>10</v>
      </c>
      <c r="H303" s="121">
        <f t="shared" si="148"/>
        <v>10</v>
      </c>
      <c r="I303" s="121">
        <f t="shared" si="148"/>
        <v>10</v>
      </c>
      <c r="J303" s="121">
        <f t="shared" si="148"/>
        <v>10</v>
      </c>
      <c r="K303" s="121">
        <f t="shared" si="148"/>
        <v>10</v>
      </c>
      <c r="L303" s="121">
        <f t="shared" si="148"/>
        <v>10</v>
      </c>
      <c r="M303" s="121">
        <f t="shared" si="148"/>
        <v>10</v>
      </c>
      <c r="N303" s="121">
        <f t="shared" si="148"/>
        <v>10</v>
      </c>
      <c r="O303" s="121">
        <f t="shared" si="148"/>
        <v>10</v>
      </c>
      <c r="P303" s="122">
        <f>SUM(G303:O303)</f>
        <v>90</v>
      </c>
      <c r="Q303" s="123">
        <f t="shared" ref="Q303:Y303" si="149">Q20</f>
        <v>10</v>
      </c>
      <c r="R303" s="121">
        <f t="shared" si="149"/>
        <v>10</v>
      </c>
      <c r="S303" s="121">
        <f t="shared" si="149"/>
        <v>10</v>
      </c>
      <c r="T303" s="121">
        <f t="shared" si="149"/>
        <v>10</v>
      </c>
      <c r="U303" s="121">
        <f t="shared" si="149"/>
        <v>10</v>
      </c>
      <c r="V303" s="121">
        <f t="shared" si="149"/>
        <v>10</v>
      </c>
      <c r="W303" s="121">
        <f t="shared" si="149"/>
        <v>10</v>
      </c>
      <c r="X303" s="121">
        <f t="shared" si="149"/>
        <v>10</v>
      </c>
      <c r="Y303" s="124">
        <f t="shared" si="149"/>
        <v>10</v>
      </c>
      <c r="Z303" s="122">
        <f>SUM(Q303:Y303)</f>
        <v>90</v>
      </c>
      <c r="AA303" s="125">
        <f>P303+Z303</f>
        <v>180</v>
      </c>
      <c r="AB303" s="94"/>
      <c r="AC303" s="94"/>
      <c r="AD303" s="94"/>
      <c r="AE303" s="94"/>
    </row>
    <row r="304" spans="5:35" x14ac:dyDescent="0.25">
      <c r="E304" s="94"/>
      <c r="F304" s="126" t="s">
        <v>81</v>
      </c>
      <c r="G304" s="127">
        <f>IF(G303-G300=-1,3+G302)+IF(G303-G300=0,2+G302)+IF(G303-G300=1,1+G302)+IF(G303-G300=2,G302)+IF(G303-G300=3,IF(G302-1&gt;0,G302-1,0))+IF(G303-G300=4,IF(G302-2&gt;0,G302-2,0))</f>
        <v>0</v>
      </c>
      <c r="H304" s="127">
        <f t="shared" ref="H304:O304" si="150">IF(H303-H300=-1,3+H302)+IF(H303-H300=0,2+H302)+IF(H303-H300=1,1+H302)+IF(H303-H300=2,H302)+IF(H303-H300=3,IF(H302-1&gt;0,H302-1,0))+IF(H303-H300=4,IF(H302-2&gt;0,H302-2,0))</f>
        <v>0</v>
      </c>
      <c r="I304" s="127">
        <f t="shared" si="150"/>
        <v>0</v>
      </c>
      <c r="J304" s="127">
        <f t="shared" si="150"/>
        <v>0</v>
      </c>
      <c r="K304" s="127">
        <f t="shared" si="150"/>
        <v>0</v>
      </c>
      <c r="L304" s="127">
        <f t="shared" si="150"/>
        <v>0</v>
      </c>
      <c r="M304" s="127">
        <f t="shared" si="150"/>
        <v>0</v>
      </c>
      <c r="N304" s="127">
        <f t="shared" si="150"/>
        <v>0</v>
      </c>
      <c r="O304" s="128">
        <f t="shared" si="150"/>
        <v>0</v>
      </c>
      <c r="P304" s="129">
        <f>SUM(G304:O304)</f>
        <v>0</v>
      </c>
      <c r="Q304" s="130">
        <f t="shared" ref="Q304:Y304" si="151">IF(Q303-Q300=-1,3+Q302)+IF(Q303-Q300=0,2+Q302)+IF(Q303-Q300=1,1+Q302)+IF(Q303-Q300=2,Q302)+IF(Q303-Q300=3,IF(Q302-1&gt;0,Q302-1,0))+IF(Q303-Q300=4,IF(Q302-2&gt;0,Q302-2,0))</f>
        <v>0</v>
      </c>
      <c r="R304" s="131">
        <f t="shared" si="151"/>
        <v>0</v>
      </c>
      <c r="S304" s="131">
        <f t="shared" si="151"/>
        <v>0</v>
      </c>
      <c r="T304" s="131">
        <f t="shared" si="151"/>
        <v>0</v>
      </c>
      <c r="U304" s="131">
        <f t="shared" si="151"/>
        <v>0</v>
      </c>
      <c r="V304" s="131">
        <f t="shared" si="151"/>
        <v>0</v>
      </c>
      <c r="W304" s="131">
        <f t="shared" si="151"/>
        <v>0</v>
      </c>
      <c r="X304" s="131">
        <f t="shared" si="151"/>
        <v>0</v>
      </c>
      <c r="Y304" s="128">
        <f t="shared" si="151"/>
        <v>0</v>
      </c>
      <c r="Z304" s="129">
        <f>SUM(Q304:Y304)</f>
        <v>0</v>
      </c>
      <c r="AA304" s="132">
        <f>P304+Z304</f>
        <v>0</v>
      </c>
      <c r="AB304" s="94"/>
      <c r="AC304" s="94"/>
      <c r="AD304" s="94"/>
      <c r="AE304" s="94"/>
    </row>
    <row r="305" spans="5:35" ht="15.75" thickBot="1" x14ac:dyDescent="0.3">
      <c r="E305" s="94"/>
      <c r="F305" s="133" t="s">
        <v>82</v>
      </c>
      <c r="G305" s="134">
        <f t="shared" ref="G305:O305" si="152">IF(G303-G300=-2,4)+IF(G303-G300=-1,3)+IF(G303-G300=0,2)+IF(G303-G300=1,1)+IF(G303-G300&gt;2,0)</f>
        <v>0</v>
      </c>
      <c r="H305" s="134">
        <f t="shared" si="152"/>
        <v>0</v>
      </c>
      <c r="I305" s="134">
        <f t="shared" si="152"/>
        <v>0</v>
      </c>
      <c r="J305" s="134">
        <f t="shared" si="152"/>
        <v>0</v>
      </c>
      <c r="K305" s="134">
        <f t="shared" si="152"/>
        <v>0</v>
      </c>
      <c r="L305" s="134">
        <f t="shared" si="152"/>
        <v>0</v>
      </c>
      <c r="M305" s="134">
        <f t="shared" si="152"/>
        <v>0</v>
      </c>
      <c r="N305" s="134">
        <f t="shared" si="152"/>
        <v>0</v>
      </c>
      <c r="O305" s="135">
        <f t="shared" si="152"/>
        <v>0</v>
      </c>
      <c r="P305" s="136">
        <f>SUM(G305:O305)</f>
        <v>0</v>
      </c>
      <c r="Q305" s="135">
        <f t="shared" ref="Q305:Y305" si="153">IF(Q303-Q300=-2,4)+IF(Q303-Q300=-1,3)+IF(Q303-Q300=0,2)+IF(Q303-Q300=1,1)+IF(Q303-Q300&gt;2,0)</f>
        <v>0</v>
      </c>
      <c r="R305" s="135">
        <f t="shared" si="153"/>
        <v>0</v>
      </c>
      <c r="S305" s="135">
        <f t="shared" si="153"/>
        <v>0</v>
      </c>
      <c r="T305" s="135">
        <f t="shared" si="153"/>
        <v>0</v>
      </c>
      <c r="U305" s="135">
        <f t="shared" si="153"/>
        <v>0</v>
      </c>
      <c r="V305" s="135">
        <f t="shared" si="153"/>
        <v>0</v>
      </c>
      <c r="W305" s="135">
        <f t="shared" si="153"/>
        <v>0</v>
      </c>
      <c r="X305" s="135">
        <f t="shared" si="153"/>
        <v>0</v>
      </c>
      <c r="Y305" s="135">
        <f t="shared" si="153"/>
        <v>0</v>
      </c>
      <c r="Z305" s="136">
        <f>SUM(Q305:Y305)</f>
        <v>0</v>
      </c>
      <c r="AA305" s="137">
        <f>P305+Z305</f>
        <v>0</v>
      </c>
      <c r="AB305" s="94"/>
      <c r="AC305" s="94"/>
      <c r="AD305" s="94"/>
      <c r="AE305" s="94"/>
    </row>
    <row r="306" spans="5:35" x14ac:dyDescent="0.25">
      <c r="E306" s="94"/>
      <c r="F306" s="34"/>
      <c r="G306" s="24">
        <f>G303-G300</f>
        <v>6</v>
      </c>
      <c r="H306" s="24">
        <f t="shared" ref="H306:O306" si="154">H303-H300</f>
        <v>6</v>
      </c>
      <c r="I306" s="24">
        <f t="shared" si="154"/>
        <v>5</v>
      </c>
      <c r="J306" s="24">
        <f t="shared" si="154"/>
        <v>6</v>
      </c>
      <c r="K306" s="24">
        <f t="shared" si="154"/>
        <v>7</v>
      </c>
      <c r="L306" s="24">
        <f t="shared" si="154"/>
        <v>5</v>
      </c>
      <c r="M306" s="24">
        <f t="shared" si="154"/>
        <v>7</v>
      </c>
      <c r="N306" s="24">
        <f t="shared" si="154"/>
        <v>5</v>
      </c>
      <c r="O306" s="15">
        <f t="shared" si="154"/>
        <v>7</v>
      </c>
      <c r="P306" s="15"/>
      <c r="Q306" s="15">
        <f t="shared" ref="Q306:Y306" si="155">Q303-Q300</f>
        <v>6</v>
      </c>
      <c r="R306" s="15">
        <f t="shared" si="155"/>
        <v>6</v>
      </c>
      <c r="S306" s="15">
        <f t="shared" si="155"/>
        <v>7</v>
      </c>
      <c r="T306" s="15">
        <f t="shared" si="155"/>
        <v>5</v>
      </c>
      <c r="U306" s="15">
        <f t="shared" si="155"/>
        <v>7</v>
      </c>
      <c r="V306" s="15">
        <f t="shared" si="155"/>
        <v>6</v>
      </c>
      <c r="W306" s="15">
        <f t="shared" si="155"/>
        <v>6</v>
      </c>
      <c r="X306" s="15">
        <f t="shared" si="155"/>
        <v>5</v>
      </c>
      <c r="Y306" s="15">
        <f t="shared" si="155"/>
        <v>6</v>
      </c>
      <c r="Z306" s="138"/>
      <c r="AA306" s="139"/>
      <c r="AB306" s="94"/>
      <c r="AC306" s="94"/>
      <c r="AD306" s="94"/>
      <c r="AE306" s="94"/>
    </row>
    <row r="307" spans="5:35" x14ac:dyDescent="0.25">
      <c r="E307" s="94"/>
      <c r="F307" s="34"/>
      <c r="G307" s="24"/>
      <c r="H307" s="24"/>
      <c r="I307" s="24"/>
      <c r="J307" s="24"/>
      <c r="K307" s="24"/>
      <c r="L307" s="24"/>
      <c r="M307" s="24"/>
      <c r="N307" s="24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38"/>
      <c r="AA307" s="139"/>
      <c r="AB307" s="94"/>
      <c r="AC307" s="94"/>
      <c r="AD307" s="94"/>
      <c r="AE307" s="94"/>
    </row>
    <row r="308" spans="5:35" ht="15.75" thickBot="1" x14ac:dyDescent="0.3">
      <c r="E308" s="94"/>
      <c r="F308" s="34"/>
      <c r="G308" s="24"/>
      <c r="H308" s="24"/>
      <c r="I308" s="24"/>
      <c r="J308" s="24"/>
      <c r="K308" s="24"/>
      <c r="L308" s="24"/>
      <c r="M308" s="24"/>
      <c r="N308" s="2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94"/>
      <c r="AC308" s="94"/>
      <c r="AD308" s="94"/>
      <c r="AE308" s="94"/>
    </row>
    <row r="309" spans="5:35" ht="15.75" thickBot="1" x14ac:dyDescent="0.3">
      <c r="E309" s="140"/>
      <c r="F309" s="247" t="s">
        <v>83</v>
      </c>
      <c r="G309" s="247"/>
      <c r="H309" s="248" t="s">
        <v>84</v>
      </c>
      <c r="I309" s="248"/>
      <c r="J309" s="248"/>
      <c r="K309" s="248"/>
      <c r="L309" s="141">
        <f>COUNTIF(G306:Y306,"&lt;=-2")</f>
        <v>0</v>
      </c>
      <c r="M309" s="249" t="s">
        <v>85</v>
      </c>
      <c r="N309" s="249"/>
      <c r="O309" s="100">
        <f>COUNTIF(G306:Y306,"=0")</f>
        <v>0</v>
      </c>
      <c r="P309" s="241" t="s">
        <v>86</v>
      </c>
      <c r="Q309" s="241"/>
      <c r="R309" s="241"/>
      <c r="S309" s="241"/>
      <c r="T309" s="241"/>
      <c r="U309" s="141">
        <f>COUNTIF(G306:Y306,"=2")</f>
        <v>0</v>
      </c>
      <c r="V309" s="142"/>
      <c r="W309" s="142"/>
      <c r="X309" s="142"/>
      <c r="Y309" s="142"/>
      <c r="Z309" s="143"/>
      <c r="AA309" s="139"/>
      <c r="AB309" s="140"/>
      <c r="AC309" s="140"/>
      <c r="AD309" s="140"/>
      <c r="AE309" s="140"/>
      <c r="AF309" s="68"/>
      <c r="AG309" s="68"/>
      <c r="AH309" s="68"/>
      <c r="AI309" s="68"/>
    </row>
    <row r="310" spans="5:35" ht="15.75" thickBot="1" x14ac:dyDescent="0.3">
      <c r="E310" s="140"/>
      <c r="F310" s="247"/>
      <c r="G310" s="247"/>
      <c r="H310" s="250" t="s">
        <v>87</v>
      </c>
      <c r="I310" s="250"/>
      <c r="J310" s="250"/>
      <c r="K310" s="250"/>
      <c r="L310" s="144">
        <f>COUNTIF(G306:Y306,"=-1")</f>
        <v>0</v>
      </c>
      <c r="M310" s="251" t="s">
        <v>88</v>
      </c>
      <c r="N310" s="251"/>
      <c r="O310" s="145">
        <f>COUNTIF(G306:Y306,"=1")</f>
        <v>0</v>
      </c>
      <c r="P310" s="241" t="s">
        <v>89</v>
      </c>
      <c r="Q310" s="241"/>
      <c r="R310" s="241"/>
      <c r="S310" s="241"/>
      <c r="T310" s="241"/>
      <c r="U310" s="144">
        <f>COUNTIF(G306:Y306,"&gt;=3")</f>
        <v>18</v>
      </c>
      <c r="V310" s="142"/>
      <c r="W310" s="142"/>
      <c r="X310" s="142"/>
      <c r="Y310" s="142"/>
      <c r="Z310" s="143"/>
      <c r="AA310" s="139"/>
      <c r="AB310" s="140"/>
      <c r="AC310" s="140"/>
      <c r="AD310" s="140"/>
      <c r="AE310" s="140"/>
      <c r="AF310" s="68"/>
      <c r="AG310" s="68"/>
      <c r="AH310" s="68"/>
      <c r="AI310" s="68"/>
    </row>
    <row r="311" spans="5:35" x14ac:dyDescent="0.25">
      <c r="E311" s="140"/>
      <c r="F311" s="146"/>
      <c r="G311" s="146"/>
      <c r="H311" s="242" t="str">
        <f>M309</f>
        <v>Par</v>
      </c>
      <c r="I311" s="242"/>
      <c r="J311" s="24"/>
      <c r="K311" s="24"/>
      <c r="L311" s="24">
        <f>O309</f>
        <v>0</v>
      </c>
      <c r="M311" s="24"/>
      <c r="N311" s="34"/>
      <c r="O311" s="15"/>
      <c r="P311" s="142"/>
      <c r="Q311" s="142"/>
      <c r="R311" s="142"/>
      <c r="S311" s="142"/>
      <c r="T311" s="142"/>
      <c r="U311" s="15"/>
      <c r="V311" s="142"/>
      <c r="W311" s="142"/>
      <c r="X311" s="142"/>
      <c r="Y311" s="142"/>
      <c r="Z311" s="143"/>
      <c r="AA311" s="139"/>
      <c r="AB311" s="140"/>
      <c r="AC311" s="140"/>
      <c r="AD311" s="140"/>
      <c r="AE311" s="140"/>
      <c r="AF311" s="68"/>
      <c r="AG311" s="68"/>
      <c r="AH311" s="68"/>
      <c r="AI311" s="68"/>
    </row>
    <row r="312" spans="5:35" x14ac:dyDescent="0.25">
      <c r="E312" s="140"/>
      <c r="F312" s="146"/>
      <c r="G312" s="146"/>
      <c r="H312" s="243" t="str">
        <f>M310</f>
        <v>Bogey</v>
      </c>
      <c r="I312" s="243"/>
      <c r="J312" s="24"/>
      <c r="K312" s="24"/>
      <c r="L312" s="24">
        <f>O310</f>
        <v>0</v>
      </c>
      <c r="M312" s="24"/>
      <c r="N312" s="34"/>
      <c r="O312" s="15"/>
      <c r="P312" s="142"/>
      <c r="Q312" s="142"/>
      <c r="R312" s="142"/>
      <c r="S312" s="142"/>
      <c r="T312" s="142"/>
      <c r="U312" s="15"/>
      <c r="V312" s="142"/>
      <c r="W312" s="142"/>
      <c r="X312" s="142"/>
      <c r="Y312" s="142"/>
      <c r="Z312" s="143"/>
      <c r="AA312" s="139"/>
      <c r="AB312" s="140"/>
      <c r="AC312" s="140"/>
      <c r="AD312" s="140"/>
      <c r="AE312" s="140"/>
      <c r="AF312" s="68"/>
      <c r="AG312" s="68"/>
      <c r="AH312" s="68"/>
      <c r="AI312" s="68"/>
    </row>
    <row r="313" spans="5:35" x14ac:dyDescent="0.25">
      <c r="E313" s="140"/>
      <c r="F313" s="146"/>
      <c r="G313" s="146"/>
      <c r="H313" s="34" t="str">
        <f>P309</f>
        <v>Double bogey</v>
      </c>
      <c r="I313" s="34"/>
      <c r="J313" s="34"/>
      <c r="K313" s="34"/>
      <c r="L313" s="24">
        <f>U309</f>
        <v>0</v>
      </c>
      <c r="M313" s="24"/>
      <c r="N313" s="34"/>
      <c r="O313" s="15"/>
      <c r="P313" s="142"/>
      <c r="Q313" s="142"/>
      <c r="R313" s="142"/>
      <c r="S313" s="142"/>
      <c r="T313" s="142"/>
      <c r="U313" s="15"/>
      <c r="V313" s="142"/>
      <c r="W313" s="142"/>
      <c r="X313" s="142"/>
      <c r="Y313" s="142"/>
      <c r="Z313" s="143"/>
      <c r="AA313" s="139"/>
      <c r="AB313" s="140"/>
      <c r="AC313" s="140"/>
      <c r="AD313" s="140"/>
      <c r="AE313" s="140"/>
      <c r="AF313" s="68"/>
      <c r="AG313" s="68"/>
      <c r="AH313" s="68"/>
      <c r="AI313" s="68"/>
    </row>
    <row r="314" spans="5:35" x14ac:dyDescent="0.25">
      <c r="E314" s="140"/>
      <c r="F314" s="146"/>
      <c r="G314" s="146"/>
      <c r="H314" s="34" t="str">
        <f>P310</f>
        <v>Triple bogey &amp; plus</v>
      </c>
      <c r="I314" s="34"/>
      <c r="J314" s="34"/>
      <c r="K314" s="34"/>
      <c r="L314" s="24">
        <f>U310</f>
        <v>18</v>
      </c>
      <c r="M314" s="24"/>
      <c r="N314" s="34"/>
      <c r="O314" s="15"/>
      <c r="P314" s="142"/>
      <c r="Q314" s="142"/>
      <c r="R314" s="142"/>
      <c r="S314" s="142"/>
      <c r="T314" s="142"/>
      <c r="U314" s="15"/>
      <c r="V314" s="142"/>
      <c r="W314" s="142"/>
      <c r="X314" s="142"/>
      <c r="Y314" s="142"/>
      <c r="Z314" s="143"/>
      <c r="AA314" s="139"/>
      <c r="AB314" s="140"/>
      <c r="AC314" s="140"/>
      <c r="AD314" s="140"/>
      <c r="AE314" s="140"/>
      <c r="AF314" s="68"/>
      <c r="AG314" s="68"/>
      <c r="AH314" s="68"/>
      <c r="AI314" s="68"/>
    </row>
    <row r="315" spans="5:35" x14ac:dyDescent="0.25">
      <c r="E315" s="140"/>
      <c r="F315" s="146"/>
      <c r="G315" s="146"/>
      <c r="H315" s="34"/>
      <c r="I315" s="34"/>
      <c r="J315" s="34"/>
      <c r="K315" s="34"/>
      <c r="L315" s="24"/>
      <c r="M315" s="34"/>
      <c r="N315" s="34"/>
      <c r="O315" s="15"/>
      <c r="P315" s="142"/>
      <c r="Q315" s="142"/>
      <c r="R315" s="142"/>
      <c r="S315" s="142"/>
      <c r="T315" s="142"/>
      <c r="U315" s="15"/>
      <c r="V315" s="142"/>
      <c r="W315" s="142"/>
      <c r="X315" s="142"/>
      <c r="Y315" s="142"/>
      <c r="Z315" s="143"/>
      <c r="AA315" s="139"/>
      <c r="AB315" s="140"/>
      <c r="AC315" s="140"/>
      <c r="AD315" s="140"/>
      <c r="AE315" s="140"/>
      <c r="AF315" s="68"/>
      <c r="AG315" s="68"/>
      <c r="AH315" s="68"/>
      <c r="AI315" s="68"/>
    </row>
    <row r="316" spans="5:35" x14ac:dyDescent="0.25">
      <c r="E316" s="140"/>
      <c r="F316" s="146"/>
      <c r="G316" s="146"/>
      <c r="H316" s="34"/>
      <c r="I316" s="34"/>
      <c r="J316" s="34"/>
      <c r="K316" s="34"/>
      <c r="L316" s="24"/>
      <c r="M316" s="34"/>
      <c r="N316" s="34"/>
      <c r="O316" s="15"/>
      <c r="P316" s="142"/>
      <c r="Q316" s="142"/>
      <c r="R316" s="142"/>
      <c r="S316" s="142"/>
      <c r="T316" s="142"/>
      <c r="U316" s="15"/>
      <c r="V316" s="142"/>
      <c r="W316" s="142"/>
      <c r="X316" s="142"/>
      <c r="Y316" s="142"/>
      <c r="Z316" s="143"/>
      <c r="AA316" s="139"/>
      <c r="AB316" s="140"/>
      <c r="AC316" s="140"/>
      <c r="AD316" s="140"/>
      <c r="AE316" s="140"/>
      <c r="AF316" s="68"/>
      <c r="AG316" s="68"/>
      <c r="AH316" s="68"/>
      <c r="AI316" s="68"/>
    </row>
    <row r="317" spans="5:35" ht="15.75" thickBot="1" x14ac:dyDescent="0.3">
      <c r="E317" s="147"/>
      <c r="F317" s="148"/>
      <c r="G317" s="148"/>
      <c r="H317" s="149"/>
      <c r="I317" s="149"/>
      <c r="J317" s="149"/>
      <c r="K317" s="149"/>
      <c r="L317" s="149"/>
      <c r="M317" s="149"/>
      <c r="N317" s="149"/>
      <c r="O317" s="150"/>
      <c r="P317" s="150"/>
      <c r="Q317" s="150"/>
      <c r="R317" s="150"/>
      <c r="S317" s="151"/>
      <c r="T317" s="151"/>
      <c r="U317" s="151"/>
      <c r="V317" s="151"/>
      <c r="W317" s="151"/>
      <c r="X317" s="151"/>
      <c r="Y317" s="151"/>
      <c r="Z317" s="152"/>
      <c r="AA317" s="153"/>
      <c r="AB317" s="147"/>
      <c r="AC317" s="147"/>
      <c r="AD317" s="147"/>
      <c r="AE317" s="147"/>
      <c r="AF317" s="154"/>
      <c r="AG317" s="154"/>
      <c r="AH317" s="154"/>
      <c r="AI317" s="154"/>
    </row>
    <row r="318" spans="5:35" ht="16.5" thickTop="1" thickBot="1" x14ac:dyDescent="0.3"/>
    <row r="319" spans="5:35" x14ac:dyDescent="0.25">
      <c r="E319" s="94"/>
      <c r="F319" s="95" t="s">
        <v>17</v>
      </c>
      <c r="G319" s="238">
        <f>C21</f>
        <v>0</v>
      </c>
      <c r="H319" s="238"/>
      <c r="I319" s="238"/>
      <c r="J319" s="238"/>
      <c r="K319" s="68"/>
      <c r="L319" s="239" t="s">
        <v>39</v>
      </c>
      <c r="M319" s="239"/>
      <c r="N319" s="239"/>
      <c r="O319" s="239" t="s">
        <v>40</v>
      </c>
      <c r="P319" s="239"/>
      <c r="Q319" s="240" t="s">
        <v>79</v>
      </c>
      <c r="R319" s="240"/>
      <c r="S319" s="240"/>
      <c r="T319" s="240"/>
      <c r="U319" s="1"/>
      <c r="V319" s="264" t="s">
        <v>107</v>
      </c>
      <c r="W319" s="265"/>
      <c r="X319" s="188" t="e">
        <f>INDEX($C$11:$AC$40,MATCH(G319,$C$11:$C$40,0),27)</f>
        <v>#N/A</v>
      </c>
      <c r="Z319" s="75" t="s">
        <v>16</v>
      </c>
      <c r="AA319" s="96">
        <f>$D$3</f>
        <v>37684</v>
      </c>
      <c r="AB319" s="94"/>
      <c r="AC319" s="94"/>
      <c r="AD319" s="94"/>
      <c r="AE319" s="94"/>
    </row>
    <row r="320" spans="5:35" ht="15.75" thickBot="1" x14ac:dyDescent="0.3">
      <c r="E320" s="94"/>
      <c r="F320" s="97" t="s">
        <v>43</v>
      </c>
      <c r="G320" s="244">
        <f>E21</f>
        <v>20</v>
      </c>
      <c r="H320" s="245"/>
      <c r="I320" s="245"/>
      <c r="J320" s="245"/>
      <c r="K320" s="1"/>
      <c r="L320" s="245" t="e">
        <f>IF(X319="H",IF($X320="Blancs",$G$3,IF($X320="Jaunes",$G$4,IF($X320="Bleus",$G$5,$G$6))),IF($X320="Blancs",$I$3,IF($X320="Jaunes",$I$4,IF($X320="Bleus",$I$5,$I$6))))</f>
        <v>#N/A</v>
      </c>
      <c r="M320" s="245"/>
      <c r="N320" s="245"/>
      <c r="O320" s="245" t="e">
        <f>IF(X319="H",IF($X320="Blancs",$H$3,IF($X320="Jaunes",$H$4,IF($X320="Bleus",$H$5,$H$6))),IF($X320="Blancs",$J$3,IF($X320="Jaunes",$J$4,IF($X320="Bleus",$J$5,$J$6))))</f>
        <v>#N/A</v>
      </c>
      <c r="P320" s="245"/>
      <c r="Q320" s="246" t="e">
        <f>ROUND((G320*(L320/113)+(O320-AA323)),0)</f>
        <v>#N/A</v>
      </c>
      <c r="R320" s="246"/>
      <c r="S320" s="246"/>
      <c r="T320" s="246"/>
      <c r="U320" s="1"/>
      <c r="V320" s="266" t="s">
        <v>108</v>
      </c>
      <c r="W320" s="267"/>
      <c r="X320" s="187" t="e">
        <f>INDEX($C$11:$AC$40,MATCH(G319,$C$11:$C$40,0),26)</f>
        <v>#N/A</v>
      </c>
      <c r="AA320" s="1"/>
      <c r="AB320" s="94"/>
      <c r="AC320" s="94"/>
      <c r="AD320" s="94"/>
      <c r="AE320" s="94"/>
    </row>
    <row r="321" spans="5:35" ht="15.75" thickBot="1" x14ac:dyDescent="0.3">
      <c r="E321" s="9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94"/>
      <c r="AC321" s="94"/>
      <c r="AD321" s="94"/>
      <c r="AE321" s="94"/>
    </row>
    <row r="322" spans="5:35" ht="15.75" thickBot="1" x14ac:dyDescent="0.3">
      <c r="E322" s="94"/>
      <c r="F322" s="98" t="s">
        <v>51</v>
      </c>
      <c r="G322" s="99">
        <v>1</v>
      </c>
      <c r="H322" s="99">
        <v>2</v>
      </c>
      <c r="I322" s="99">
        <v>3</v>
      </c>
      <c r="J322" s="99">
        <v>4</v>
      </c>
      <c r="K322" s="99">
        <v>5</v>
      </c>
      <c r="L322" s="99">
        <v>6</v>
      </c>
      <c r="M322" s="99">
        <v>7</v>
      </c>
      <c r="N322" s="99">
        <v>8</v>
      </c>
      <c r="O322" s="100">
        <v>9</v>
      </c>
      <c r="P322" s="32" t="s">
        <v>45</v>
      </c>
      <c r="Q322" s="101">
        <v>10</v>
      </c>
      <c r="R322" s="99">
        <v>11</v>
      </c>
      <c r="S322" s="99">
        <v>12</v>
      </c>
      <c r="T322" s="99">
        <v>13</v>
      </c>
      <c r="U322" s="99">
        <v>14</v>
      </c>
      <c r="V322" s="99">
        <v>15</v>
      </c>
      <c r="W322" s="99">
        <v>16</v>
      </c>
      <c r="X322" s="99">
        <v>17</v>
      </c>
      <c r="Y322" s="100">
        <v>18</v>
      </c>
      <c r="Z322" s="32" t="s">
        <v>46</v>
      </c>
      <c r="AA322" s="33" t="s">
        <v>47</v>
      </c>
      <c r="AB322" s="94"/>
      <c r="AC322" s="94"/>
      <c r="AD322" s="94"/>
      <c r="AE322" s="94"/>
    </row>
    <row r="323" spans="5:35" x14ac:dyDescent="0.25">
      <c r="E323" s="94"/>
      <c r="F323" s="102" t="s">
        <v>48</v>
      </c>
      <c r="G323" s="103">
        <f>G$9</f>
        <v>4</v>
      </c>
      <c r="H323" s="103">
        <f t="shared" ref="H323:O323" si="156">H$9</f>
        <v>4</v>
      </c>
      <c r="I323" s="103">
        <f t="shared" si="156"/>
        <v>5</v>
      </c>
      <c r="J323" s="103">
        <f t="shared" si="156"/>
        <v>4</v>
      </c>
      <c r="K323" s="103">
        <f t="shared" si="156"/>
        <v>3</v>
      </c>
      <c r="L323" s="103">
        <f t="shared" si="156"/>
        <v>5</v>
      </c>
      <c r="M323" s="103">
        <f t="shared" si="156"/>
        <v>3</v>
      </c>
      <c r="N323" s="103">
        <f t="shared" si="156"/>
        <v>5</v>
      </c>
      <c r="O323" s="103">
        <f t="shared" si="156"/>
        <v>3</v>
      </c>
      <c r="P323" s="104">
        <f>SUM(G323:O323)</f>
        <v>36</v>
      </c>
      <c r="Q323" s="103">
        <f t="shared" ref="Q323:Y323" si="157">Q$9</f>
        <v>4</v>
      </c>
      <c r="R323" s="105">
        <f t="shared" si="157"/>
        <v>4</v>
      </c>
      <c r="S323" s="105">
        <f t="shared" si="157"/>
        <v>3</v>
      </c>
      <c r="T323" s="105">
        <f t="shared" si="157"/>
        <v>5</v>
      </c>
      <c r="U323" s="105">
        <f t="shared" si="157"/>
        <v>3</v>
      </c>
      <c r="V323" s="105">
        <f t="shared" si="157"/>
        <v>4</v>
      </c>
      <c r="W323" s="105">
        <f t="shared" si="157"/>
        <v>4</v>
      </c>
      <c r="X323" s="105">
        <f t="shared" si="157"/>
        <v>5</v>
      </c>
      <c r="Y323" s="106">
        <f t="shared" si="157"/>
        <v>4</v>
      </c>
      <c r="Z323" s="104">
        <f>SUM(Q323:Y323)</f>
        <v>36</v>
      </c>
      <c r="AA323" s="40">
        <f>SUM(P323+Z323)</f>
        <v>72</v>
      </c>
      <c r="AB323" s="94"/>
      <c r="AC323" s="94"/>
      <c r="AD323" s="94"/>
      <c r="AE323" s="94"/>
    </row>
    <row r="324" spans="5:35" x14ac:dyDescent="0.25">
      <c r="E324" s="94"/>
      <c r="F324" s="107" t="s">
        <v>44</v>
      </c>
      <c r="G324" s="108">
        <f>G$10</f>
        <v>4</v>
      </c>
      <c r="H324" s="108">
        <f t="shared" ref="H324:O324" si="158">H$10</f>
        <v>8</v>
      </c>
      <c r="I324" s="108">
        <f t="shared" si="158"/>
        <v>12</v>
      </c>
      <c r="J324" s="108">
        <f t="shared" si="158"/>
        <v>14</v>
      </c>
      <c r="K324" s="108">
        <f t="shared" si="158"/>
        <v>2</v>
      </c>
      <c r="L324" s="108">
        <f t="shared" si="158"/>
        <v>10</v>
      </c>
      <c r="M324" s="108">
        <f t="shared" si="158"/>
        <v>18</v>
      </c>
      <c r="N324" s="108">
        <f t="shared" si="158"/>
        <v>16</v>
      </c>
      <c r="O324" s="109">
        <f t="shared" si="158"/>
        <v>6</v>
      </c>
      <c r="P324" s="110"/>
      <c r="Q324" s="111">
        <f t="shared" ref="Q324:Y324" si="159">Q$10</f>
        <v>1</v>
      </c>
      <c r="R324" s="112">
        <f t="shared" si="159"/>
        <v>9</v>
      </c>
      <c r="S324" s="112">
        <f t="shared" si="159"/>
        <v>11</v>
      </c>
      <c r="T324" s="112">
        <f t="shared" si="159"/>
        <v>5</v>
      </c>
      <c r="U324" s="112">
        <f t="shared" si="159"/>
        <v>17</v>
      </c>
      <c r="V324" s="112">
        <f t="shared" si="159"/>
        <v>15</v>
      </c>
      <c r="W324" s="112">
        <f t="shared" si="159"/>
        <v>3</v>
      </c>
      <c r="X324" s="112">
        <f t="shared" si="159"/>
        <v>13</v>
      </c>
      <c r="Y324" s="109">
        <f t="shared" si="159"/>
        <v>7</v>
      </c>
      <c r="Z324" s="110"/>
      <c r="AA324" s="113"/>
      <c r="AB324" s="94"/>
      <c r="AC324" s="94"/>
      <c r="AD324" s="94"/>
      <c r="AE324" s="94"/>
    </row>
    <row r="325" spans="5:35" ht="15.75" thickBot="1" x14ac:dyDescent="0.3">
      <c r="E325" s="94"/>
      <c r="F325" s="114" t="s">
        <v>79</v>
      </c>
      <c r="G325" s="115" t="e">
        <f>IF($Q320&lt;=18,IF(G324&lt;=$Q320,1,0),IF($Q320&lt;=36,IF(G324&lt;=($Q320-18),2,1),IF($Q320&lt;=54,IF(G324&lt;=($Q320-36),3,2),IF($Q320&gt;54,IF(G324&lt;=($Q320-54),4,3)))))</f>
        <v>#N/A</v>
      </c>
      <c r="H325" s="115" t="e">
        <f t="shared" ref="H325:O325" si="160">IF($Q320&lt;=18,IF(H324&lt;=$Q320,1,0),IF($Q320&lt;=36,IF(H324&lt;=($Q320-18),2,1),IF($Q320&lt;=54,IF(H324&lt;=($Q320-36),3,2),IF($Q320&gt;54,IF(H324&lt;=($Q320-54),4,3)))))</f>
        <v>#N/A</v>
      </c>
      <c r="I325" s="115" t="e">
        <f t="shared" si="160"/>
        <v>#N/A</v>
      </c>
      <c r="J325" s="115" t="e">
        <f t="shared" si="160"/>
        <v>#N/A</v>
      </c>
      <c r="K325" s="115" t="e">
        <f t="shared" si="160"/>
        <v>#N/A</v>
      </c>
      <c r="L325" s="115" t="e">
        <f t="shared" si="160"/>
        <v>#N/A</v>
      </c>
      <c r="M325" s="115" t="e">
        <f t="shared" si="160"/>
        <v>#N/A</v>
      </c>
      <c r="N325" s="115" t="e">
        <f t="shared" si="160"/>
        <v>#N/A</v>
      </c>
      <c r="O325" s="116" t="e">
        <f t="shared" si="160"/>
        <v>#N/A</v>
      </c>
      <c r="P325" s="117" t="e">
        <f>SUM(G325:O325)</f>
        <v>#N/A</v>
      </c>
      <c r="Q325" s="116" t="e">
        <f t="shared" ref="Q325:Y325" si="161">IF($Q320&lt;=18,IF(Q324&lt;=$Q320,1,0),IF($Q320&lt;=36,IF(Q324&lt;=($Q320-18),2,1),IF($Q320&lt;=54,IF(Q324&lt;=($Q320-36),3,2),IF($Q320&gt;54,IF(Q324&lt;=($Q320-54),4,3)))))</f>
        <v>#N/A</v>
      </c>
      <c r="R325" s="116" t="e">
        <f t="shared" si="161"/>
        <v>#N/A</v>
      </c>
      <c r="S325" s="116" t="e">
        <f t="shared" si="161"/>
        <v>#N/A</v>
      </c>
      <c r="T325" s="116" t="e">
        <f t="shared" si="161"/>
        <v>#N/A</v>
      </c>
      <c r="U325" s="116" t="e">
        <f t="shared" si="161"/>
        <v>#N/A</v>
      </c>
      <c r="V325" s="116" t="e">
        <f t="shared" si="161"/>
        <v>#N/A</v>
      </c>
      <c r="W325" s="116" t="e">
        <f t="shared" si="161"/>
        <v>#N/A</v>
      </c>
      <c r="X325" s="116" t="e">
        <f t="shared" si="161"/>
        <v>#N/A</v>
      </c>
      <c r="Y325" s="116" t="e">
        <f t="shared" si="161"/>
        <v>#N/A</v>
      </c>
      <c r="Z325" s="118" t="e">
        <f>SUM(Q325:Y325)</f>
        <v>#N/A</v>
      </c>
      <c r="AA325" s="119" t="e">
        <f>P325+Z325</f>
        <v>#N/A</v>
      </c>
      <c r="AB325" s="94"/>
      <c r="AC325" s="94"/>
      <c r="AD325" s="94"/>
      <c r="AE325" s="94"/>
    </row>
    <row r="326" spans="5:35" x14ac:dyDescent="0.25">
      <c r="E326" s="94"/>
      <c r="F326" s="120" t="s">
        <v>80</v>
      </c>
      <c r="G326" s="121">
        <f t="shared" ref="G326:O326" si="162">G21</f>
        <v>10</v>
      </c>
      <c r="H326" s="121">
        <f t="shared" si="162"/>
        <v>10</v>
      </c>
      <c r="I326" s="121">
        <f t="shared" si="162"/>
        <v>10</v>
      </c>
      <c r="J326" s="121">
        <f t="shared" si="162"/>
        <v>10</v>
      </c>
      <c r="K326" s="121">
        <f t="shared" si="162"/>
        <v>10</v>
      </c>
      <c r="L326" s="121">
        <f t="shared" si="162"/>
        <v>10</v>
      </c>
      <c r="M326" s="121">
        <f t="shared" si="162"/>
        <v>10</v>
      </c>
      <c r="N326" s="121">
        <f t="shared" si="162"/>
        <v>10</v>
      </c>
      <c r="O326" s="121">
        <f t="shared" si="162"/>
        <v>10</v>
      </c>
      <c r="P326" s="122">
        <f>SUM(G326:O326)</f>
        <v>90</v>
      </c>
      <c r="Q326" s="123">
        <f t="shared" ref="Q326:Y326" si="163">Q21</f>
        <v>10</v>
      </c>
      <c r="R326" s="121">
        <f t="shared" si="163"/>
        <v>10</v>
      </c>
      <c r="S326" s="121">
        <f t="shared" si="163"/>
        <v>10</v>
      </c>
      <c r="T326" s="121">
        <f t="shared" si="163"/>
        <v>10</v>
      </c>
      <c r="U326" s="121">
        <f t="shared" si="163"/>
        <v>10</v>
      </c>
      <c r="V326" s="121">
        <f t="shared" si="163"/>
        <v>10</v>
      </c>
      <c r="W326" s="121">
        <f t="shared" si="163"/>
        <v>10</v>
      </c>
      <c r="X326" s="121">
        <f t="shared" si="163"/>
        <v>10</v>
      </c>
      <c r="Y326" s="124">
        <f t="shared" si="163"/>
        <v>10</v>
      </c>
      <c r="Z326" s="122">
        <f>SUM(Q326:Y326)</f>
        <v>90</v>
      </c>
      <c r="AA326" s="125">
        <f>P326+Z326</f>
        <v>180</v>
      </c>
      <c r="AB326" s="94"/>
      <c r="AC326" s="94"/>
      <c r="AD326" s="94"/>
      <c r="AE326" s="94"/>
    </row>
    <row r="327" spans="5:35" x14ac:dyDescent="0.25">
      <c r="E327" s="94"/>
      <c r="F327" s="126" t="s">
        <v>81</v>
      </c>
      <c r="G327" s="127">
        <f>IF(G326-G323=-1,3+G325)+IF(G326-G323=0,2+G325)+IF(G326-G323=1,1+G325)+IF(G326-G323=2,G325)+IF(G326-G323=3,IF(G325-1&gt;0,G325-1,0))+IF(G326-G323=4,IF(G325-2&gt;0,G325-2,0))</f>
        <v>0</v>
      </c>
      <c r="H327" s="127">
        <f t="shared" ref="H327:O327" si="164">IF(H326-H323=-1,3+H325)+IF(H326-H323=0,2+H325)+IF(H326-H323=1,1+H325)+IF(H326-H323=2,H325)+IF(H326-H323=3,IF(H325-1&gt;0,H325-1,0))+IF(H326-H323=4,IF(H325-2&gt;0,H325-2,0))</f>
        <v>0</v>
      </c>
      <c r="I327" s="127">
        <f t="shared" si="164"/>
        <v>0</v>
      </c>
      <c r="J327" s="127">
        <f t="shared" si="164"/>
        <v>0</v>
      </c>
      <c r="K327" s="127">
        <f t="shared" si="164"/>
        <v>0</v>
      </c>
      <c r="L327" s="127">
        <f t="shared" si="164"/>
        <v>0</v>
      </c>
      <c r="M327" s="127">
        <f t="shared" si="164"/>
        <v>0</v>
      </c>
      <c r="N327" s="127">
        <f t="shared" si="164"/>
        <v>0</v>
      </c>
      <c r="O327" s="128">
        <f t="shared" si="164"/>
        <v>0</v>
      </c>
      <c r="P327" s="129">
        <f>SUM(G327:O327)</f>
        <v>0</v>
      </c>
      <c r="Q327" s="130">
        <f t="shared" ref="Q327:Y327" si="165">IF(Q326-Q323=-1,3+Q325)+IF(Q326-Q323=0,2+Q325)+IF(Q326-Q323=1,1+Q325)+IF(Q326-Q323=2,Q325)+IF(Q326-Q323=3,IF(Q325-1&gt;0,Q325-1,0))+IF(Q326-Q323=4,IF(Q325-2&gt;0,Q325-2,0))</f>
        <v>0</v>
      </c>
      <c r="R327" s="131">
        <f t="shared" si="165"/>
        <v>0</v>
      </c>
      <c r="S327" s="131">
        <f t="shared" si="165"/>
        <v>0</v>
      </c>
      <c r="T327" s="131">
        <f t="shared" si="165"/>
        <v>0</v>
      </c>
      <c r="U327" s="131">
        <f t="shared" si="165"/>
        <v>0</v>
      </c>
      <c r="V327" s="131">
        <f t="shared" si="165"/>
        <v>0</v>
      </c>
      <c r="W327" s="131">
        <f t="shared" si="165"/>
        <v>0</v>
      </c>
      <c r="X327" s="131">
        <f t="shared" si="165"/>
        <v>0</v>
      </c>
      <c r="Y327" s="128">
        <f t="shared" si="165"/>
        <v>0</v>
      </c>
      <c r="Z327" s="129">
        <f>SUM(Q327:Y327)</f>
        <v>0</v>
      </c>
      <c r="AA327" s="132">
        <f>P327+Z327</f>
        <v>0</v>
      </c>
      <c r="AB327" s="94"/>
      <c r="AC327" s="94"/>
      <c r="AD327" s="94"/>
      <c r="AE327" s="94"/>
    </row>
    <row r="328" spans="5:35" ht="15.75" thickBot="1" x14ac:dyDescent="0.3">
      <c r="E328" s="94"/>
      <c r="F328" s="133" t="s">
        <v>82</v>
      </c>
      <c r="G328" s="134">
        <f t="shared" ref="G328:O328" si="166">IF(G326-G323=-2,4)+IF(G326-G323=-1,3)+IF(G326-G323=0,2)+IF(G326-G323=1,1)+IF(G326-G323&gt;2,0)</f>
        <v>0</v>
      </c>
      <c r="H328" s="134">
        <f t="shared" si="166"/>
        <v>0</v>
      </c>
      <c r="I328" s="134">
        <f t="shared" si="166"/>
        <v>0</v>
      </c>
      <c r="J328" s="134">
        <f t="shared" si="166"/>
        <v>0</v>
      </c>
      <c r="K328" s="134">
        <f t="shared" si="166"/>
        <v>0</v>
      </c>
      <c r="L328" s="134">
        <f t="shared" si="166"/>
        <v>0</v>
      </c>
      <c r="M328" s="134">
        <f t="shared" si="166"/>
        <v>0</v>
      </c>
      <c r="N328" s="134">
        <f t="shared" si="166"/>
        <v>0</v>
      </c>
      <c r="O328" s="135">
        <f t="shared" si="166"/>
        <v>0</v>
      </c>
      <c r="P328" s="136">
        <f>SUM(G328:O328)</f>
        <v>0</v>
      </c>
      <c r="Q328" s="135">
        <f t="shared" ref="Q328:Y328" si="167">IF(Q326-Q323=-2,4)+IF(Q326-Q323=-1,3)+IF(Q326-Q323=0,2)+IF(Q326-Q323=1,1)+IF(Q326-Q323&gt;2,0)</f>
        <v>0</v>
      </c>
      <c r="R328" s="135">
        <f t="shared" si="167"/>
        <v>0</v>
      </c>
      <c r="S328" s="135">
        <f t="shared" si="167"/>
        <v>0</v>
      </c>
      <c r="T328" s="135">
        <f t="shared" si="167"/>
        <v>0</v>
      </c>
      <c r="U328" s="135">
        <f t="shared" si="167"/>
        <v>0</v>
      </c>
      <c r="V328" s="135">
        <f t="shared" si="167"/>
        <v>0</v>
      </c>
      <c r="W328" s="135">
        <f t="shared" si="167"/>
        <v>0</v>
      </c>
      <c r="X328" s="135">
        <f t="shared" si="167"/>
        <v>0</v>
      </c>
      <c r="Y328" s="135">
        <f t="shared" si="167"/>
        <v>0</v>
      </c>
      <c r="Z328" s="136">
        <f>SUM(Q328:Y328)</f>
        <v>0</v>
      </c>
      <c r="AA328" s="137">
        <f>P328+Z328</f>
        <v>0</v>
      </c>
      <c r="AB328" s="94"/>
      <c r="AC328" s="94"/>
      <c r="AD328" s="94"/>
      <c r="AE328" s="94"/>
    </row>
    <row r="329" spans="5:35" x14ac:dyDescent="0.25">
      <c r="E329" s="94"/>
      <c r="F329" s="34"/>
      <c r="G329" s="24">
        <f>G326-G323</f>
        <v>6</v>
      </c>
      <c r="H329" s="24">
        <f t="shared" ref="H329:O329" si="168">H326-H323</f>
        <v>6</v>
      </c>
      <c r="I329" s="24">
        <f t="shared" si="168"/>
        <v>5</v>
      </c>
      <c r="J329" s="24">
        <f t="shared" si="168"/>
        <v>6</v>
      </c>
      <c r="K329" s="24">
        <f t="shared" si="168"/>
        <v>7</v>
      </c>
      <c r="L329" s="24">
        <f t="shared" si="168"/>
        <v>5</v>
      </c>
      <c r="M329" s="24">
        <f t="shared" si="168"/>
        <v>7</v>
      </c>
      <c r="N329" s="24">
        <f t="shared" si="168"/>
        <v>5</v>
      </c>
      <c r="O329" s="15">
        <f t="shared" si="168"/>
        <v>7</v>
      </c>
      <c r="P329" s="15"/>
      <c r="Q329" s="15">
        <f t="shared" ref="Q329:Y329" si="169">Q326-Q323</f>
        <v>6</v>
      </c>
      <c r="R329" s="15">
        <f t="shared" si="169"/>
        <v>6</v>
      </c>
      <c r="S329" s="15">
        <f t="shared" si="169"/>
        <v>7</v>
      </c>
      <c r="T329" s="15">
        <f t="shared" si="169"/>
        <v>5</v>
      </c>
      <c r="U329" s="15">
        <f t="shared" si="169"/>
        <v>7</v>
      </c>
      <c r="V329" s="15">
        <f t="shared" si="169"/>
        <v>6</v>
      </c>
      <c r="W329" s="15">
        <f t="shared" si="169"/>
        <v>6</v>
      </c>
      <c r="X329" s="15">
        <f t="shared" si="169"/>
        <v>5</v>
      </c>
      <c r="Y329" s="15">
        <f t="shared" si="169"/>
        <v>6</v>
      </c>
      <c r="Z329" s="138"/>
      <c r="AA329" s="139"/>
      <c r="AB329" s="94"/>
      <c r="AC329" s="94"/>
      <c r="AD329" s="94"/>
      <c r="AE329" s="94"/>
    </row>
    <row r="330" spans="5:35" x14ac:dyDescent="0.25">
      <c r="E330" s="94"/>
      <c r="F330" s="34"/>
      <c r="G330" s="24"/>
      <c r="H330" s="24"/>
      <c r="I330" s="24"/>
      <c r="J330" s="24"/>
      <c r="K330" s="24"/>
      <c r="L330" s="24"/>
      <c r="M330" s="24"/>
      <c r="N330" s="24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38"/>
      <c r="AA330" s="139"/>
      <c r="AB330" s="94"/>
      <c r="AC330" s="94"/>
      <c r="AD330" s="94"/>
      <c r="AE330" s="94"/>
    </row>
    <row r="331" spans="5:35" ht="15.75" thickBot="1" x14ac:dyDescent="0.3">
      <c r="E331" s="94"/>
      <c r="F331" s="34"/>
      <c r="G331" s="24"/>
      <c r="H331" s="24"/>
      <c r="I331" s="24"/>
      <c r="J331" s="24"/>
      <c r="K331" s="24"/>
      <c r="L331" s="24"/>
      <c r="M331" s="24"/>
      <c r="N331" s="2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94"/>
      <c r="AC331" s="94"/>
      <c r="AD331" s="94"/>
      <c r="AE331" s="94"/>
    </row>
    <row r="332" spans="5:35" ht="15.75" thickBot="1" x14ac:dyDescent="0.3">
      <c r="E332" s="140"/>
      <c r="F332" s="247" t="s">
        <v>83</v>
      </c>
      <c r="G332" s="247"/>
      <c r="H332" s="248" t="s">
        <v>84</v>
      </c>
      <c r="I332" s="248"/>
      <c r="J332" s="248"/>
      <c r="K332" s="248"/>
      <c r="L332" s="141">
        <f>COUNTIF(G329:Y329,"&lt;=-2")</f>
        <v>0</v>
      </c>
      <c r="M332" s="249" t="s">
        <v>85</v>
      </c>
      <c r="N332" s="249"/>
      <c r="O332" s="100">
        <f>COUNTIF(G329:Y329,"=0")</f>
        <v>0</v>
      </c>
      <c r="P332" s="241" t="s">
        <v>86</v>
      </c>
      <c r="Q332" s="241"/>
      <c r="R332" s="241"/>
      <c r="S332" s="241"/>
      <c r="T332" s="241"/>
      <c r="U332" s="141">
        <f>COUNTIF(G329:Y329,"=2")</f>
        <v>0</v>
      </c>
      <c r="V332" s="142"/>
      <c r="W332" s="142"/>
      <c r="X332" s="142"/>
      <c r="Y332" s="142"/>
      <c r="Z332" s="143"/>
      <c r="AA332" s="139"/>
      <c r="AB332" s="140"/>
      <c r="AC332" s="140"/>
      <c r="AD332" s="140"/>
      <c r="AE332" s="140"/>
      <c r="AF332" s="68"/>
      <c r="AG332" s="68"/>
      <c r="AH332" s="68"/>
      <c r="AI332" s="68"/>
    </row>
    <row r="333" spans="5:35" ht="15.75" thickBot="1" x14ac:dyDescent="0.3">
      <c r="E333" s="140"/>
      <c r="F333" s="247"/>
      <c r="G333" s="247"/>
      <c r="H333" s="250" t="s">
        <v>87</v>
      </c>
      <c r="I333" s="250"/>
      <c r="J333" s="250"/>
      <c r="K333" s="250"/>
      <c r="L333" s="144">
        <f>COUNTIF(G329:Y329,"=-1")</f>
        <v>0</v>
      </c>
      <c r="M333" s="251" t="s">
        <v>88</v>
      </c>
      <c r="N333" s="251"/>
      <c r="O333" s="145">
        <f>COUNTIF(G329:Y329,"=1")</f>
        <v>0</v>
      </c>
      <c r="P333" s="241" t="s">
        <v>89</v>
      </c>
      <c r="Q333" s="241"/>
      <c r="R333" s="241"/>
      <c r="S333" s="241"/>
      <c r="T333" s="241"/>
      <c r="U333" s="144">
        <f>COUNTIF(G329:Y329,"&gt;=3")</f>
        <v>18</v>
      </c>
      <c r="V333" s="142"/>
      <c r="W333" s="142"/>
      <c r="X333" s="142"/>
      <c r="Y333" s="142"/>
      <c r="Z333" s="143"/>
      <c r="AA333" s="139"/>
      <c r="AB333" s="140"/>
      <c r="AC333" s="140"/>
      <c r="AD333" s="140"/>
      <c r="AE333" s="140"/>
      <c r="AF333" s="68"/>
      <c r="AG333" s="68"/>
      <c r="AH333" s="68"/>
      <c r="AI333" s="68"/>
    </row>
    <row r="334" spans="5:35" x14ac:dyDescent="0.25">
      <c r="E334" s="140"/>
      <c r="F334" s="146"/>
      <c r="G334" s="146"/>
      <c r="H334" s="242" t="str">
        <f>M332</f>
        <v>Par</v>
      </c>
      <c r="I334" s="242"/>
      <c r="J334" s="24"/>
      <c r="K334" s="24"/>
      <c r="L334" s="24">
        <f>O332</f>
        <v>0</v>
      </c>
      <c r="M334" s="24"/>
      <c r="N334" s="34"/>
      <c r="O334" s="15"/>
      <c r="P334" s="142"/>
      <c r="Q334" s="142"/>
      <c r="R334" s="142"/>
      <c r="S334" s="142"/>
      <c r="T334" s="142"/>
      <c r="U334" s="15"/>
      <c r="V334" s="142"/>
      <c r="W334" s="142"/>
      <c r="X334" s="142"/>
      <c r="Y334" s="142"/>
      <c r="Z334" s="143"/>
      <c r="AA334" s="139"/>
      <c r="AB334" s="140"/>
      <c r="AC334" s="140"/>
      <c r="AD334" s="140"/>
      <c r="AE334" s="140"/>
      <c r="AF334" s="68"/>
      <c r="AG334" s="68"/>
      <c r="AH334" s="68"/>
      <c r="AI334" s="68"/>
    </row>
    <row r="335" spans="5:35" x14ac:dyDescent="0.25">
      <c r="E335" s="140"/>
      <c r="F335" s="146"/>
      <c r="G335" s="146"/>
      <c r="H335" s="243" t="str">
        <f>M333</f>
        <v>Bogey</v>
      </c>
      <c r="I335" s="243"/>
      <c r="J335" s="24"/>
      <c r="K335" s="24"/>
      <c r="L335" s="24">
        <f>O333</f>
        <v>0</v>
      </c>
      <c r="M335" s="24"/>
      <c r="N335" s="34"/>
      <c r="O335" s="15"/>
      <c r="P335" s="142"/>
      <c r="Q335" s="142"/>
      <c r="R335" s="142"/>
      <c r="S335" s="142"/>
      <c r="T335" s="142"/>
      <c r="U335" s="15"/>
      <c r="V335" s="142"/>
      <c r="W335" s="142"/>
      <c r="X335" s="142"/>
      <c r="Y335" s="142"/>
      <c r="Z335" s="143"/>
      <c r="AA335" s="139"/>
      <c r="AB335" s="140"/>
      <c r="AC335" s="140"/>
      <c r="AD335" s="140"/>
      <c r="AE335" s="140"/>
      <c r="AF335" s="68"/>
      <c r="AG335" s="68"/>
      <c r="AH335" s="68"/>
      <c r="AI335" s="68"/>
    </row>
    <row r="336" spans="5:35" x14ac:dyDescent="0.25">
      <c r="E336" s="140"/>
      <c r="F336" s="146"/>
      <c r="G336" s="146"/>
      <c r="H336" s="34" t="str">
        <f>P332</f>
        <v>Double bogey</v>
      </c>
      <c r="I336" s="34"/>
      <c r="J336" s="34"/>
      <c r="K336" s="34"/>
      <c r="L336" s="24">
        <f>U332</f>
        <v>0</v>
      </c>
      <c r="M336" s="24"/>
      <c r="N336" s="34"/>
      <c r="O336" s="15"/>
      <c r="P336" s="142"/>
      <c r="Q336" s="142"/>
      <c r="R336" s="142"/>
      <c r="S336" s="142"/>
      <c r="T336" s="142"/>
      <c r="U336" s="15"/>
      <c r="V336" s="142"/>
      <c r="W336" s="142"/>
      <c r="X336" s="142"/>
      <c r="Y336" s="142"/>
      <c r="Z336" s="143"/>
      <c r="AA336" s="139"/>
      <c r="AB336" s="140"/>
      <c r="AC336" s="140"/>
      <c r="AD336" s="140"/>
      <c r="AE336" s="140"/>
      <c r="AF336" s="68"/>
      <c r="AG336" s="68"/>
      <c r="AH336" s="68"/>
      <c r="AI336" s="68"/>
    </row>
    <row r="337" spans="5:35" x14ac:dyDescent="0.25">
      <c r="E337" s="140"/>
      <c r="F337" s="146"/>
      <c r="G337" s="146"/>
      <c r="H337" s="34" t="str">
        <f>P333</f>
        <v>Triple bogey &amp; plus</v>
      </c>
      <c r="I337" s="34"/>
      <c r="J337" s="34"/>
      <c r="K337" s="34"/>
      <c r="L337" s="24">
        <f>U333</f>
        <v>18</v>
      </c>
      <c r="M337" s="24"/>
      <c r="N337" s="34"/>
      <c r="O337" s="15"/>
      <c r="P337" s="142"/>
      <c r="Q337" s="142"/>
      <c r="R337" s="142"/>
      <c r="S337" s="142"/>
      <c r="T337" s="142"/>
      <c r="U337" s="15"/>
      <c r="V337" s="142"/>
      <c r="W337" s="142"/>
      <c r="X337" s="142"/>
      <c r="Y337" s="142"/>
      <c r="Z337" s="143"/>
      <c r="AA337" s="139"/>
      <c r="AB337" s="140"/>
      <c r="AC337" s="140"/>
      <c r="AD337" s="140"/>
      <c r="AE337" s="140"/>
      <c r="AF337" s="68"/>
      <c r="AG337" s="68"/>
      <c r="AH337" s="68"/>
      <c r="AI337" s="68"/>
    </row>
    <row r="338" spans="5:35" x14ac:dyDescent="0.25">
      <c r="E338" s="140"/>
      <c r="F338" s="146"/>
      <c r="G338" s="146"/>
      <c r="H338" s="34"/>
      <c r="I338" s="34"/>
      <c r="J338" s="34"/>
      <c r="K338" s="34"/>
      <c r="L338" s="24"/>
      <c r="M338" s="34"/>
      <c r="N338" s="34"/>
      <c r="O338" s="15"/>
      <c r="P338" s="142"/>
      <c r="Q338" s="142"/>
      <c r="R338" s="142"/>
      <c r="S338" s="142"/>
      <c r="T338" s="142"/>
      <c r="U338" s="15"/>
      <c r="V338" s="142"/>
      <c r="W338" s="142"/>
      <c r="X338" s="142"/>
      <c r="Y338" s="142"/>
      <c r="Z338" s="143"/>
      <c r="AA338" s="139"/>
      <c r="AB338" s="140"/>
      <c r="AC338" s="140"/>
      <c r="AD338" s="140"/>
      <c r="AE338" s="140"/>
      <c r="AF338" s="68"/>
      <c r="AG338" s="68"/>
      <c r="AH338" s="68"/>
      <c r="AI338" s="68"/>
    </row>
    <row r="339" spans="5:35" x14ac:dyDescent="0.25">
      <c r="E339" s="140"/>
      <c r="F339" s="146"/>
      <c r="G339" s="146"/>
      <c r="H339" s="34"/>
      <c r="I339" s="34"/>
      <c r="J339" s="34"/>
      <c r="K339" s="34"/>
      <c r="L339" s="24"/>
      <c r="M339" s="34"/>
      <c r="N339" s="34"/>
      <c r="O339" s="15"/>
      <c r="P339" s="142"/>
      <c r="Q339" s="142"/>
      <c r="R339" s="142"/>
      <c r="S339" s="142"/>
      <c r="T339" s="142"/>
      <c r="U339" s="15"/>
      <c r="V339" s="142"/>
      <c r="W339" s="142"/>
      <c r="X339" s="142"/>
      <c r="Y339" s="142"/>
      <c r="Z339" s="143"/>
      <c r="AA339" s="139"/>
      <c r="AB339" s="140"/>
      <c r="AC339" s="140"/>
      <c r="AD339" s="140"/>
      <c r="AE339" s="140"/>
      <c r="AF339" s="68"/>
      <c r="AG339" s="68"/>
      <c r="AH339" s="68"/>
      <c r="AI339" s="68"/>
    </row>
    <row r="340" spans="5:35" ht="15.75" thickBot="1" x14ac:dyDescent="0.3">
      <c r="E340" s="147"/>
      <c r="F340" s="148"/>
      <c r="G340" s="148"/>
      <c r="H340" s="149"/>
      <c r="I340" s="149"/>
      <c r="J340" s="149"/>
      <c r="K340" s="149"/>
      <c r="L340" s="149"/>
      <c r="M340" s="149"/>
      <c r="N340" s="149"/>
      <c r="O340" s="150"/>
      <c r="P340" s="150"/>
      <c r="Q340" s="150"/>
      <c r="R340" s="150"/>
      <c r="S340" s="151"/>
      <c r="T340" s="151"/>
      <c r="U340" s="151"/>
      <c r="V340" s="151"/>
      <c r="W340" s="151"/>
      <c r="X340" s="151"/>
      <c r="Y340" s="151"/>
      <c r="Z340" s="152"/>
      <c r="AA340" s="153"/>
      <c r="AB340" s="147"/>
      <c r="AC340" s="147"/>
      <c r="AD340" s="147"/>
      <c r="AE340" s="147"/>
      <c r="AF340" s="154"/>
      <c r="AG340" s="154"/>
      <c r="AH340" s="154"/>
      <c r="AI340" s="154"/>
    </row>
    <row r="341" spans="5:35" ht="16.5" thickTop="1" thickBot="1" x14ac:dyDescent="0.3"/>
    <row r="342" spans="5:35" x14ac:dyDescent="0.25">
      <c r="E342" s="94"/>
      <c r="F342" s="95" t="s">
        <v>17</v>
      </c>
      <c r="G342" s="238">
        <f>C22</f>
        <v>0</v>
      </c>
      <c r="H342" s="238"/>
      <c r="I342" s="238"/>
      <c r="J342" s="238"/>
      <c r="K342" s="68"/>
      <c r="L342" s="239" t="s">
        <v>39</v>
      </c>
      <c r="M342" s="239"/>
      <c r="N342" s="239"/>
      <c r="O342" s="239" t="s">
        <v>40</v>
      </c>
      <c r="P342" s="239"/>
      <c r="Q342" s="240" t="s">
        <v>79</v>
      </c>
      <c r="R342" s="240"/>
      <c r="S342" s="240"/>
      <c r="T342" s="240"/>
      <c r="U342" s="1"/>
      <c r="V342" s="264" t="s">
        <v>107</v>
      </c>
      <c r="W342" s="265"/>
      <c r="X342" s="188" t="e">
        <f>INDEX($C$11:$AC$40,MATCH(G342,$C$11:$C$40,0),27)</f>
        <v>#N/A</v>
      </c>
      <c r="Z342" s="75" t="s">
        <v>16</v>
      </c>
      <c r="AA342" s="96">
        <f>$D$3</f>
        <v>37684</v>
      </c>
      <c r="AB342" s="94"/>
      <c r="AC342" s="94"/>
      <c r="AD342" s="94"/>
      <c r="AE342" s="94"/>
    </row>
    <row r="343" spans="5:35" ht="15.75" thickBot="1" x14ac:dyDescent="0.3">
      <c r="E343" s="94"/>
      <c r="F343" s="97" t="s">
        <v>43</v>
      </c>
      <c r="G343" s="244">
        <f>E22</f>
        <v>20</v>
      </c>
      <c r="H343" s="245"/>
      <c r="I343" s="245"/>
      <c r="J343" s="245"/>
      <c r="K343" s="1"/>
      <c r="L343" s="245" t="e">
        <f>IF(X342="H",IF($X343="Blancs",$G$3,IF($X343="Jaunes",$G$4,IF($X343="Bleus",$G$5,$G$6))),IF($X343="Blancs",$I$3,IF($X343="Jaunes",$I$4,IF($X343="Bleus",$I$5,$I$6))))</f>
        <v>#N/A</v>
      </c>
      <c r="M343" s="245"/>
      <c r="N343" s="245"/>
      <c r="O343" s="245" t="e">
        <f>IF(X342="H",IF($X343="Blancs",$H$3,IF($X343="Jaunes",$H$4,IF($X343="Bleus",$H$5,$H$6))),IF($X343="Blancs",$J$3,IF($X343="Jaunes",$J$4,IF($X343="Bleus",$J$5,$J$6))))</f>
        <v>#N/A</v>
      </c>
      <c r="P343" s="245"/>
      <c r="Q343" s="246" t="e">
        <f>ROUND((G343*(L343/113)+(O343-AA346)),0)</f>
        <v>#N/A</v>
      </c>
      <c r="R343" s="246"/>
      <c r="S343" s="246"/>
      <c r="T343" s="246"/>
      <c r="U343" s="1"/>
      <c r="V343" s="266" t="s">
        <v>108</v>
      </c>
      <c r="W343" s="267"/>
      <c r="X343" s="187" t="e">
        <f>INDEX($C$11:$AC$40,MATCH(G342,$C$11:$C$40,0),26)</f>
        <v>#N/A</v>
      </c>
      <c r="AA343" s="1"/>
      <c r="AB343" s="94"/>
      <c r="AC343" s="94"/>
      <c r="AD343" s="94"/>
      <c r="AE343" s="94"/>
    </row>
    <row r="344" spans="5:35" ht="15.75" thickBot="1" x14ac:dyDescent="0.3">
      <c r="E344" s="9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94"/>
      <c r="AC344" s="94"/>
      <c r="AD344" s="94"/>
      <c r="AE344" s="94"/>
    </row>
    <row r="345" spans="5:35" ht="15.75" thickBot="1" x14ac:dyDescent="0.3">
      <c r="E345" s="94"/>
      <c r="F345" s="98" t="s">
        <v>51</v>
      </c>
      <c r="G345" s="99">
        <v>1</v>
      </c>
      <c r="H345" s="99">
        <v>2</v>
      </c>
      <c r="I345" s="99">
        <v>3</v>
      </c>
      <c r="J345" s="99">
        <v>4</v>
      </c>
      <c r="K345" s="99">
        <v>5</v>
      </c>
      <c r="L345" s="99">
        <v>6</v>
      </c>
      <c r="M345" s="99">
        <v>7</v>
      </c>
      <c r="N345" s="99">
        <v>8</v>
      </c>
      <c r="O345" s="100">
        <v>9</v>
      </c>
      <c r="P345" s="32" t="s">
        <v>45</v>
      </c>
      <c r="Q345" s="101">
        <v>10</v>
      </c>
      <c r="R345" s="99">
        <v>11</v>
      </c>
      <c r="S345" s="99">
        <v>12</v>
      </c>
      <c r="T345" s="99">
        <v>13</v>
      </c>
      <c r="U345" s="99">
        <v>14</v>
      </c>
      <c r="V345" s="99">
        <v>15</v>
      </c>
      <c r="W345" s="99">
        <v>16</v>
      </c>
      <c r="X345" s="99">
        <v>17</v>
      </c>
      <c r="Y345" s="100">
        <v>18</v>
      </c>
      <c r="Z345" s="32" t="s">
        <v>46</v>
      </c>
      <c r="AA345" s="33" t="s">
        <v>47</v>
      </c>
      <c r="AB345" s="94"/>
      <c r="AC345" s="94"/>
      <c r="AD345" s="94"/>
      <c r="AE345" s="94"/>
    </row>
    <row r="346" spans="5:35" x14ac:dyDescent="0.25">
      <c r="E346" s="94"/>
      <c r="F346" s="102" t="s">
        <v>48</v>
      </c>
      <c r="G346" s="103">
        <f>G$9</f>
        <v>4</v>
      </c>
      <c r="H346" s="103">
        <f t="shared" ref="H346:O346" si="170">H$9</f>
        <v>4</v>
      </c>
      <c r="I346" s="103">
        <f t="shared" si="170"/>
        <v>5</v>
      </c>
      <c r="J346" s="103">
        <f t="shared" si="170"/>
        <v>4</v>
      </c>
      <c r="K346" s="103">
        <f t="shared" si="170"/>
        <v>3</v>
      </c>
      <c r="L346" s="103">
        <f t="shared" si="170"/>
        <v>5</v>
      </c>
      <c r="M346" s="103">
        <f t="shared" si="170"/>
        <v>3</v>
      </c>
      <c r="N346" s="103">
        <f t="shared" si="170"/>
        <v>5</v>
      </c>
      <c r="O346" s="103">
        <f t="shared" si="170"/>
        <v>3</v>
      </c>
      <c r="P346" s="104">
        <f>SUM(G346:O346)</f>
        <v>36</v>
      </c>
      <c r="Q346" s="103">
        <f t="shared" ref="Q346:Y346" si="171">Q$9</f>
        <v>4</v>
      </c>
      <c r="R346" s="105">
        <f t="shared" si="171"/>
        <v>4</v>
      </c>
      <c r="S346" s="105">
        <f t="shared" si="171"/>
        <v>3</v>
      </c>
      <c r="T346" s="105">
        <f t="shared" si="171"/>
        <v>5</v>
      </c>
      <c r="U346" s="105">
        <f t="shared" si="171"/>
        <v>3</v>
      </c>
      <c r="V346" s="105">
        <f t="shared" si="171"/>
        <v>4</v>
      </c>
      <c r="W346" s="105">
        <f t="shared" si="171"/>
        <v>4</v>
      </c>
      <c r="X346" s="105">
        <f t="shared" si="171"/>
        <v>5</v>
      </c>
      <c r="Y346" s="106">
        <f t="shared" si="171"/>
        <v>4</v>
      </c>
      <c r="Z346" s="104">
        <f>SUM(Q346:Y346)</f>
        <v>36</v>
      </c>
      <c r="AA346" s="40">
        <f>SUM(P346+Z346)</f>
        <v>72</v>
      </c>
      <c r="AB346" s="94"/>
      <c r="AC346" s="94"/>
      <c r="AD346" s="94"/>
      <c r="AE346" s="94"/>
    </row>
    <row r="347" spans="5:35" x14ac:dyDescent="0.25">
      <c r="E347" s="94"/>
      <c r="F347" s="107" t="s">
        <v>44</v>
      </c>
      <c r="G347" s="108">
        <f>G$10</f>
        <v>4</v>
      </c>
      <c r="H347" s="108">
        <f t="shared" ref="H347:O347" si="172">H$10</f>
        <v>8</v>
      </c>
      <c r="I347" s="108">
        <f t="shared" si="172"/>
        <v>12</v>
      </c>
      <c r="J347" s="108">
        <f t="shared" si="172"/>
        <v>14</v>
      </c>
      <c r="K347" s="108">
        <f t="shared" si="172"/>
        <v>2</v>
      </c>
      <c r="L347" s="108">
        <f t="shared" si="172"/>
        <v>10</v>
      </c>
      <c r="M347" s="108">
        <f t="shared" si="172"/>
        <v>18</v>
      </c>
      <c r="N347" s="108">
        <f t="shared" si="172"/>
        <v>16</v>
      </c>
      <c r="O347" s="109">
        <f t="shared" si="172"/>
        <v>6</v>
      </c>
      <c r="P347" s="110"/>
      <c r="Q347" s="111">
        <f t="shared" ref="Q347:Y347" si="173">Q$10</f>
        <v>1</v>
      </c>
      <c r="R347" s="112">
        <f t="shared" si="173"/>
        <v>9</v>
      </c>
      <c r="S347" s="112">
        <f t="shared" si="173"/>
        <v>11</v>
      </c>
      <c r="T347" s="112">
        <f t="shared" si="173"/>
        <v>5</v>
      </c>
      <c r="U347" s="112">
        <f t="shared" si="173"/>
        <v>17</v>
      </c>
      <c r="V347" s="112">
        <f t="shared" si="173"/>
        <v>15</v>
      </c>
      <c r="W347" s="112">
        <f t="shared" si="173"/>
        <v>3</v>
      </c>
      <c r="X347" s="112">
        <f t="shared" si="173"/>
        <v>13</v>
      </c>
      <c r="Y347" s="109">
        <f t="shared" si="173"/>
        <v>7</v>
      </c>
      <c r="Z347" s="110"/>
      <c r="AA347" s="113"/>
      <c r="AB347" s="94"/>
      <c r="AC347" s="94"/>
      <c r="AD347" s="94"/>
      <c r="AE347" s="94"/>
    </row>
    <row r="348" spans="5:35" ht="15.75" thickBot="1" x14ac:dyDescent="0.3">
      <c r="E348" s="94"/>
      <c r="F348" s="114" t="s">
        <v>79</v>
      </c>
      <c r="G348" s="115" t="e">
        <f>IF($Q343&lt;=18,IF(G347&lt;=$Q343,1,0),IF($Q343&lt;=36,IF(G347&lt;=($Q343-18),2,1),IF($Q343&lt;=54,IF(G347&lt;=($Q343-36),3,2),IF($Q343&gt;54,IF(G347&lt;=($Q343-54),4,3)))))</f>
        <v>#N/A</v>
      </c>
      <c r="H348" s="115" t="e">
        <f t="shared" ref="H348:O348" si="174">IF($Q343&lt;=18,IF(H347&lt;=$Q343,1,0),IF($Q343&lt;=36,IF(H347&lt;=($Q343-18),2,1),IF($Q343&lt;=54,IF(H347&lt;=($Q343-36),3,2),IF($Q343&gt;54,IF(H347&lt;=($Q343-54),4,3)))))</f>
        <v>#N/A</v>
      </c>
      <c r="I348" s="115" t="e">
        <f t="shared" si="174"/>
        <v>#N/A</v>
      </c>
      <c r="J348" s="115" t="e">
        <f t="shared" si="174"/>
        <v>#N/A</v>
      </c>
      <c r="K348" s="115" t="e">
        <f t="shared" si="174"/>
        <v>#N/A</v>
      </c>
      <c r="L348" s="115" t="e">
        <f t="shared" si="174"/>
        <v>#N/A</v>
      </c>
      <c r="M348" s="115" t="e">
        <f t="shared" si="174"/>
        <v>#N/A</v>
      </c>
      <c r="N348" s="115" t="e">
        <f t="shared" si="174"/>
        <v>#N/A</v>
      </c>
      <c r="O348" s="116" t="e">
        <f t="shared" si="174"/>
        <v>#N/A</v>
      </c>
      <c r="P348" s="117" t="e">
        <f>SUM(G348:O348)</f>
        <v>#N/A</v>
      </c>
      <c r="Q348" s="116" t="e">
        <f t="shared" ref="Q348:Y348" si="175">IF($Q343&lt;=18,IF(Q347&lt;=$Q343,1,0),IF($Q343&lt;=36,IF(Q347&lt;=($Q343-18),2,1),IF($Q343&lt;=54,IF(Q347&lt;=($Q343-36),3,2),IF($Q343&gt;54,IF(Q347&lt;=($Q343-54),4,3)))))</f>
        <v>#N/A</v>
      </c>
      <c r="R348" s="116" t="e">
        <f t="shared" si="175"/>
        <v>#N/A</v>
      </c>
      <c r="S348" s="116" t="e">
        <f t="shared" si="175"/>
        <v>#N/A</v>
      </c>
      <c r="T348" s="116" t="e">
        <f t="shared" si="175"/>
        <v>#N/A</v>
      </c>
      <c r="U348" s="116" t="e">
        <f t="shared" si="175"/>
        <v>#N/A</v>
      </c>
      <c r="V348" s="116" t="e">
        <f t="shared" si="175"/>
        <v>#N/A</v>
      </c>
      <c r="W348" s="116" t="e">
        <f t="shared" si="175"/>
        <v>#N/A</v>
      </c>
      <c r="X348" s="116" t="e">
        <f t="shared" si="175"/>
        <v>#N/A</v>
      </c>
      <c r="Y348" s="116" t="e">
        <f t="shared" si="175"/>
        <v>#N/A</v>
      </c>
      <c r="Z348" s="118" t="e">
        <f>SUM(Q348:Y348)</f>
        <v>#N/A</v>
      </c>
      <c r="AA348" s="119" t="e">
        <f>P348+Z348</f>
        <v>#N/A</v>
      </c>
      <c r="AB348" s="94"/>
      <c r="AC348" s="94"/>
      <c r="AD348" s="94"/>
      <c r="AE348" s="94"/>
    </row>
    <row r="349" spans="5:35" x14ac:dyDescent="0.25">
      <c r="E349" s="94"/>
      <c r="F349" s="120" t="s">
        <v>80</v>
      </c>
      <c r="G349" s="121">
        <f t="shared" ref="G349:O349" si="176">G22</f>
        <v>10</v>
      </c>
      <c r="H349" s="121">
        <f t="shared" si="176"/>
        <v>10</v>
      </c>
      <c r="I349" s="121">
        <f t="shared" si="176"/>
        <v>10</v>
      </c>
      <c r="J349" s="121">
        <f t="shared" si="176"/>
        <v>10</v>
      </c>
      <c r="K349" s="121">
        <f t="shared" si="176"/>
        <v>10</v>
      </c>
      <c r="L349" s="121">
        <f t="shared" si="176"/>
        <v>10</v>
      </c>
      <c r="M349" s="121">
        <f t="shared" si="176"/>
        <v>10</v>
      </c>
      <c r="N349" s="121">
        <f t="shared" si="176"/>
        <v>10</v>
      </c>
      <c r="O349" s="121">
        <f t="shared" si="176"/>
        <v>10</v>
      </c>
      <c r="P349" s="122">
        <f>SUM(G349:O349)</f>
        <v>90</v>
      </c>
      <c r="Q349" s="123">
        <f t="shared" ref="Q349:Y349" si="177">Q22</f>
        <v>10</v>
      </c>
      <c r="R349" s="121">
        <f t="shared" si="177"/>
        <v>10</v>
      </c>
      <c r="S349" s="121">
        <f t="shared" si="177"/>
        <v>10</v>
      </c>
      <c r="T349" s="121">
        <f t="shared" si="177"/>
        <v>10</v>
      </c>
      <c r="U349" s="121">
        <f t="shared" si="177"/>
        <v>10</v>
      </c>
      <c r="V349" s="121">
        <f t="shared" si="177"/>
        <v>10</v>
      </c>
      <c r="W349" s="121">
        <f t="shared" si="177"/>
        <v>10</v>
      </c>
      <c r="X349" s="121">
        <f t="shared" si="177"/>
        <v>10</v>
      </c>
      <c r="Y349" s="124">
        <f t="shared" si="177"/>
        <v>10</v>
      </c>
      <c r="Z349" s="122">
        <f>SUM(Q349:Y349)</f>
        <v>90</v>
      </c>
      <c r="AA349" s="125">
        <f>P349+Z349</f>
        <v>180</v>
      </c>
      <c r="AB349" s="94"/>
      <c r="AC349" s="94"/>
      <c r="AD349" s="94"/>
      <c r="AE349" s="94"/>
    </row>
    <row r="350" spans="5:35" x14ac:dyDescent="0.25">
      <c r="E350" s="94"/>
      <c r="F350" s="126" t="s">
        <v>81</v>
      </c>
      <c r="G350" s="127">
        <f>IF(G349-G346=-1,3+G348)+IF(G349-G346=0,2+G348)+IF(G349-G346=1,1+G348)+IF(G349-G346=2,G348)+IF(G349-G346=3,IF(G348-1&gt;0,G348-1,0))+IF(G349-G346=4,IF(G348-2&gt;0,G348-2,0))</f>
        <v>0</v>
      </c>
      <c r="H350" s="127">
        <f t="shared" ref="H350:O350" si="178">IF(H349-H346=-1,3+H348)+IF(H349-H346=0,2+H348)+IF(H349-H346=1,1+H348)+IF(H349-H346=2,H348)+IF(H349-H346=3,IF(H348-1&gt;0,H348-1,0))+IF(H349-H346=4,IF(H348-2&gt;0,H348-2,0))</f>
        <v>0</v>
      </c>
      <c r="I350" s="127">
        <f t="shared" si="178"/>
        <v>0</v>
      </c>
      <c r="J350" s="127">
        <f t="shared" si="178"/>
        <v>0</v>
      </c>
      <c r="K350" s="127">
        <f t="shared" si="178"/>
        <v>0</v>
      </c>
      <c r="L350" s="127">
        <f t="shared" si="178"/>
        <v>0</v>
      </c>
      <c r="M350" s="127">
        <f t="shared" si="178"/>
        <v>0</v>
      </c>
      <c r="N350" s="127">
        <f t="shared" si="178"/>
        <v>0</v>
      </c>
      <c r="O350" s="128">
        <f t="shared" si="178"/>
        <v>0</v>
      </c>
      <c r="P350" s="129">
        <f>SUM(G350:O350)</f>
        <v>0</v>
      </c>
      <c r="Q350" s="130">
        <f t="shared" ref="Q350:Y350" si="179">IF(Q349-Q346=-1,3+Q348)+IF(Q349-Q346=0,2+Q348)+IF(Q349-Q346=1,1+Q348)+IF(Q349-Q346=2,Q348)+IF(Q349-Q346=3,IF(Q348-1&gt;0,Q348-1,0))+IF(Q349-Q346=4,IF(Q348-2&gt;0,Q348-2,0))</f>
        <v>0</v>
      </c>
      <c r="R350" s="131">
        <f t="shared" si="179"/>
        <v>0</v>
      </c>
      <c r="S350" s="131">
        <f t="shared" si="179"/>
        <v>0</v>
      </c>
      <c r="T350" s="131">
        <f t="shared" si="179"/>
        <v>0</v>
      </c>
      <c r="U350" s="131">
        <f t="shared" si="179"/>
        <v>0</v>
      </c>
      <c r="V350" s="131">
        <f t="shared" si="179"/>
        <v>0</v>
      </c>
      <c r="W350" s="131">
        <f t="shared" si="179"/>
        <v>0</v>
      </c>
      <c r="X350" s="131">
        <f t="shared" si="179"/>
        <v>0</v>
      </c>
      <c r="Y350" s="128">
        <f t="shared" si="179"/>
        <v>0</v>
      </c>
      <c r="Z350" s="129">
        <f>SUM(Q350:Y350)</f>
        <v>0</v>
      </c>
      <c r="AA350" s="132">
        <f>P350+Z350</f>
        <v>0</v>
      </c>
      <c r="AB350" s="94"/>
      <c r="AC350" s="94"/>
      <c r="AD350" s="94"/>
      <c r="AE350" s="94"/>
    </row>
    <row r="351" spans="5:35" ht="15.75" thickBot="1" x14ac:dyDescent="0.3">
      <c r="E351" s="94"/>
      <c r="F351" s="133" t="s">
        <v>82</v>
      </c>
      <c r="G351" s="134">
        <f t="shared" ref="G351:O351" si="180">IF(G349-G346=-2,4)+IF(G349-G346=-1,3)+IF(G349-G346=0,2)+IF(G349-G346=1,1)+IF(G349-G346&gt;2,0)</f>
        <v>0</v>
      </c>
      <c r="H351" s="134">
        <f t="shared" si="180"/>
        <v>0</v>
      </c>
      <c r="I351" s="134">
        <f t="shared" si="180"/>
        <v>0</v>
      </c>
      <c r="J351" s="134">
        <f t="shared" si="180"/>
        <v>0</v>
      </c>
      <c r="K351" s="134">
        <f t="shared" si="180"/>
        <v>0</v>
      </c>
      <c r="L351" s="134">
        <f t="shared" si="180"/>
        <v>0</v>
      </c>
      <c r="M351" s="134">
        <f t="shared" si="180"/>
        <v>0</v>
      </c>
      <c r="N351" s="134">
        <f t="shared" si="180"/>
        <v>0</v>
      </c>
      <c r="O351" s="135">
        <f t="shared" si="180"/>
        <v>0</v>
      </c>
      <c r="P351" s="136">
        <f>SUM(G351:O351)</f>
        <v>0</v>
      </c>
      <c r="Q351" s="135">
        <f t="shared" ref="Q351:Y351" si="181">IF(Q349-Q346=-2,4)+IF(Q349-Q346=-1,3)+IF(Q349-Q346=0,2)+IF(Q349-Q346=1,1)+IF(Q349-Q346&gt;2,0)</f>
        <v>0</v>
      </c>
      <c r="R351" s="135">
        <f t="shared" si="181"/>
        <v>0</v>
      </c>
      <c r="S351" s="135">
        <f t="shared" si="181"/>
        <v>0</v>
      </c>
      <c r="T351" s="135">
        <f t="shared" si="181"/>
        <v>0</v>
      </c>
      <c r="U351" s="135">
        <f t="shared" si="181"/>
        <v>0</v>
      </c>
      <c r="V351" s="135">
        <f t="shared" si="181"/>
        <v>0</v>
      </c>
      <c r="W351" s="135">
        <f t="shared" si="181"/>
        <v>0</v>
      </c>
      <c r="X351" s="135">
        <f t="shared" si="181"/>
        <v>0</v>
      </c>
      <c r="Y351" s="135">
        <f t="shared" si="181"/>
        <v>0</v>
      </c>
      <c r="Z351" s="136">
        <f>SUM(Q351:Y351)</f>
        <v>0</v>
      </c>
      <c r="AA351" s="137">
        <f>P351+Z351</f>
        <v>0</v>
      </c>
      <c r="AB351" s="94"/>
      <c r="AC351" s="94"/>
      <c r="AD351" s="94"/>
      <c r="AE351" s="94"/>
    </row>
    <row r="352" spans="5:35" x14ac:dyDescent="0.25">
      <c r="E352" s="94"/>
      <c r="F352" s="34"/>
      <c r="G352" s="24">
        <f>G349-G346</f>
        <v>6</v>
      </c>
      <c r="H352" s="24">
        <f t="shared" ref="H352:O352" si="182">H349-H346</f>
        <v>6</v>
      </c>
      <c r="I352" s="24">
        <f t="shared" si="182"/>
        <v>5</v>
      </c>
      <c r="J352" s="24">
        <f t="shared" si="182"/>
        <v>6</v>
      </c>
      <c r="K352" s="24">
        <f t="shared" si="182"/>
        <v>7</v>
      </c>
      <c r="L352" s="24">
        <f t="shared" si="182"/>
        <v>5</v>
      </c>
      <c r="M352" s="24">
        <f t="shared" si="182"/>
        <v>7</v>
      </c>
      <c r="N352" s="24">
        <f t="shared" si="182"/>
        <v>5</v>
      </c>
      <c r="O352" s="15">
        <f t="shared" si="182"/>
        <v>7</v>
      </c>
      <c r="P352" s="15"/>
      <c r="Q352" s="15">
        <f t="shared" ref="Q352:Y352" si="183">Q349-Q346</f>
        <v>6</v>
      </c>
      <c r="R352" s="15">
        <f t="shared" si="183"/>
        <v>6</v>
      </c>
      <c r="S352" s="15">
        <f t="shared" si="183"/>
        <v>7</v>
      </c>
      <c r="T352" s="15">
        <f t="shared" si="183"/>
        <v>5</v>
      </c>
      <c r="U352" s="15">
        <f t="shared" si="183"/>
        <v>7</v>
      </c>
      <c r="V352" s="15">
        <f t="shared" si="183"/>
        <v>6</v>
      </c>
      <c r="W352" s="15">
        <f t="shared" si="183"/>
        <v>6</v>
      </c>
      <c r="X352" s="15">
        <f t="shared" si="183"/>
        <v>5</v>
      </c>
      <c r="Y352" s="15">
        <f t="shared" si="183"/>
        <v>6</v>
      </c>
      <c r="Z352" s="138"/>
      <c r="AA352" s="139"/>
      <c r="AB352" s="94"/>
      <c r="AC352" s="94"/>
      <c r="AD352" s="94"/>
      <c r="AE352" s="94"/>
    </row>
    <row r="353" spans="5:35" x14ac:dyDescent="0.25">
      <c r="E353" s="94"/>
      <c r="F353" s="34"/>
      <c r="G353" s="24"/>
      <c r="H353" s="24"/>
      <c r="I353" s="24"/>
      <c r="J353" s="24"/>
      <c r="K353" s="24"/>
      <c r="L353" s="24"/>
      <c r="M353" s="24"/>
      <c r="N353" s="24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38"/>
      <c r="AA353" s="139"/>
      <c r="AB353" s="94"/>
      <c r="AC353" s="94"/>
      <c r="AD353" s="94"/>
      <c r="AE353" s="94"/>
    </row>
    <row r="354" spans="5:35" ht="15.75" thickBot="1" x14ac:dyDescent="0.3">
      <c r="E354" s="94"/>
      <c r="F354" s="34"/>
      <c r="G354" s="24"/>
      <c r="H354" s="24"/>
      <c r="I354" s="24"/>
      <c r="J354" s="24"/>
      <c r="K354" s="24"/>
      <c r="L354" s="24"/>
      <c r="M354" s="24"/>
      <c r="N354" s="2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94"/>
      <c r="AC354" s="94"/>
      <c r="AD354" s="94"/>
      <c r="AE354" s="94"/>
    </row>
    <row r="355" spans="5:35" ht="15.75" thickBot="1" x14ac:dyDescent="0.3">
      <c r="E355" s="140"/>
      <c r="F355" s="247" t="s">
        <v>83</v>
      </c>
      <c r="G355" s="247"/>
      <c r="H355" s="248" t="s">
        <v>84</v>
      </c>
      <c r="I355" s="248"/>
      <c r="J355" s="248"/>
      <c r="K355" s="248"/>
      <c r="L355" s="141">
        <f>COUNTIF(G352:Y352,"&lt;=-2")</f>
        <v>0</v>
      </c>
      <c r="M355" s="249" t="s">
        <v>85</v>
      </c>
      <c r="N355" s="249"/>
      <c r="O355" s="100">
        <f>COUNTIF(G352:Y352,"=0")</f>
        <v>0</v>
      </c>
      <c r="P355" s="241" t="s">
        <v>86</v>
      </c>
      <c r="Q355" s="241"/>
      <c r="R355" s="241"/>
      <c r="S355" s="241"/>
      <c r="T355" s="241"/>
      <c r="U355" s="141">
        <f>COUNTIF(G352:Y352,"=2")</f>
        <v>0</v>
      </c>
      <c r="V355" s="142"/>
      <c r="W355" s="142"/>
      <c r="X355" s="142"/>
      <c r="Y355" s="142"/>
      <c r="Z355" s="143"/>
      <c r="AA355" s="139"/>
      <c r="AB355" s="140"/>
      <c r="AC355" s="140"/>
      <c r="AD355" s="140"/>
      <c r="AE355" s="140"/>
      <c r="AF355" s="68"/>
      <c r="AG355" s="68"/>
      <c r="AH355" s="68"/>
      <c r="AI355" s="68"/>
    </row>
    <row r="356" spans="5:35" ht="15.75" thickBot="1" x14ac:dyDescent="0.3">
      <c r="E356" s="140"/>
      <c r="F356" s="247"/>
      <c r="G356" s="247"/>
      <c r="H356" s="250" t="s">
        <v>87</v>
      </c>
      <c r="I356" s="250"/>
      <c r="J356" s="250"/>
      <c r="K356" s="250"/>
      <c r="L356" s="144">
        <f>COUNTIF(G352:Y352,"=-1")</f>
        <v>0</v>
      </c>
      <c r="M356" s="251" t="s">
        <v>88</v>
      </c>
      <c r="N356" s="251"/>
      <c r="O356" s="145">
        <f>COUNTIF(G352:Y352,"=1")</f>
        <v>0</v>
      </c>
      <c r="P356" s="241" t="s">
        <v>89</v>
      </c>
      <c r="Q356" s="241"/>
      <c r="R356" s="241"/>
      <c r="S356" s="241"/>
      <c r="T356" s="241"/>
      <c r="U356" s="144">
        <f>COUNTIF(G352:Y352,"&gt;=3")</f>
        <v>18</v>
      </c>
      <c r="V356" s="142"/>
      <c r="W356" s="142"/>
      <c r="X356" s="142"/>
      <c r="Y356" s="142"/>
      <c r="Z356" s="143"/>
      <c r="AA356" s="139"/>
      <c r="AB356" s="140"/>
      <c r="AC356" s="140"/>
      <c r="AD356" s="140"/>
      <c r="AE356" s="140"/>
      <c r="AF356" s="68"/>
      <c r="AG356" s="68"/>
      <c r="AH356" s="68"/>
      <c r="AI356" s="68"/>
    </row>
    <row r="357" spans="5:35" x14ac:dyDescent="0.25">
      <c r="E357" s="140"/>
      <c r="F357" s="146"/>
      <c r="G357" s="146"/>
      <c r="H357" s="242" t="str">
        <f>M355</f>
        <v>Par</v>
      </c>
      <c r="I357" s="242"/>
      <c r="J357" s="24"/>
      <c r="K357" s="24"/>
      <c r="L357" s="24">
        <f>O355</f>
        <v>0</v>
      </c>
      <c r="M357" s="24"/>
      <c r="N357" s="34"/>
      <c r="O357" s="15"/>
      <c r="P357" s="142"/>
      <c r="Q357" s="142"/>
      <c r="R357" s="142"/>
      <c r="S357" s="142"/>
      <c r="T357" s="142"/>
      <c r="U357" s="15"/>
      <c r="V357" s="142"/>
      <c r="W357" s="142"/>
      <c r="X357" s="142"/>
      <c r="Y357" s="142"/>
      <c r="Z357" s="143"/>
      <c r="AA357" s="139"/>
      <c r="AB357" s="140"/>
      <c r="AC357" s="140"/>
      <c r="AD357" s="140"/>
      <c r="AE357" s="140"/>
      <c r="AF357" s="68"/>
      <c r="AG357" s="68"/>
      <c r="AH357" s="68"/>
      <c r="AI357" s="68"/>
    </row>
    <row r="358" spans="5:35" x14ac:dyDescent="0.25">
      <c r="E358" s="140"/>
      <c r="F358" s="146"/>
      <c r="G358" s="146"/>
      <c r="H358" s="243" t="str">
        <f>M356</f>
        <v>Bogey</v>
      </c>
      <c r="I358" s="243"/>
      <c r="J358" s="24"/>
      <c r="K358" s="24"/>
      <c r="L358" s="24">
        <f>O356</f>
        <v>0</v>
      </c>
      <c r="M358" s="24"/>
      <c r="N358" s="34"/>
      <c r="O358" s="15"/>
      <c r="P358" s="142"/>
      <c r="Q358" s="142"/>
      <c r="R358" s="142"/>
      <c r="S358" s="142"/>
      <c r="T358" s="142"/>
      <c r="U358" s="15"/>
      <c r="V358" s="142"/>
      <c r="W358" s="142"/>
      <c r="X358" s="142"/>
      <c r="Y358" s="142"/>
      <c r="Z358" s="143"/>
      <c r="AA358" s="139"/>
      <c r="AB358" s="140"/>
      <c r="AC358" s="140"/>
      <c r="AD358" s="140"/>
      <c r="AE358" s="140"/>
      <c r="AF358" s="68"/>
      <c r="AG358" s="68"/>
      <c r="AH358" s="68"/>
      <c r="AI358" s="68"/>
    </row>
    <row r="359" spans="5:35" x14ac:dyDescent="0.25">
      <c r="E359" s="140"/>
      <c r="F359" s="146"/>
      <c r="G359" s="146"/>
      <c r="H359" s="34" t="str">
        <f>P355</f>
        <v>Double bogey</v>
      </c>
      <c r="I359" s="34"/>
      <c r="J359" s="34"/>
      <c r="K359" s="34"/>
      <c r="L359" s="24">
        <f>U355</f>
        <v>0</v>
      </c>
      <c r="M359" s="24"/>
      <c r="N359" s="34"/>
      <c r="O359" s="15"/>
      <c r="P359" s="142"/>
      <c r="Q359" s="142"/>
      <c r="R359" s="142"/>
      <c r="S359" s="142"/>
      <c r="T359" s="142"/>
      <c r="U359" s="15"/>
      <c r="V359" s="142"/>
      <c r="W359" s="142"/>
      <c r="X359" s="142"/>
      <c r="Y359" s="142"/>
      <c r="Z359" s="143"/>
      <c r="AA359" s="139"/>
      <c r="AB359" s="140"/>
      <c r="AC359" s="140"/>
      <c r="AD359" s="140"/>
      <c r="AE359" s="140"/>
      <c r="AF359" s="68"/>
      <c r="AG359" s="68"/>
      <c r="AH359" s="68"/>
      <c r="AI359" s="68"/>
    </row>
    <row r="360" spans="5:35" x14ac:dyDescent="0.25">
      <c r="E360" s="140"/>
      <c r="F360" s="146"/>
      <c r="G360" s="146"/>
      <c r="H360" s="34" t="str">
        <f>P356</f>
        <v>Triple bogey &amp; plus</v>
      </c>
      <c r="I360" s="34"/>
      <c r="J360" s="34"/>
      <c r="K360" s="34"/>
      <c r="L360" s="24">
        <f>U356</f>
        <v>18</v>
      </c>
      <c r="M360" s="24"/>
      <c r="N360" s="34"/>
      <c r="O360" s="15"/>
      <c r="P360" s="142"/>
      <c r="Q360" s="142"/>
      <c r="R360" s="142"/>
      <c r="S360" s="142"/>
      <c r="T360" s="142"/>
      <c r="U360" s="15"/>
      <c r="V360" s="142"/>
      <c r="W360" s="142"/>
      <c r="X360" s="142"/>
      <c r="Y360" s="142"/>
      <c r="Z360" s="143"/>
      <c r="AA360" s="139"/>
      <c r="AB360" s="140"/>
      <c r="AC360" s="140"/>
      <c r="AD360" s="140"/>
      <c r="AE360" s="140"/>
      <c r="AF360" s="68"/>
      <c r="AG360" s="68"/>
      <c r="AH360" s="68"/>
      <c r="AI360" s="68"/>
    </row>
    <row r="361" spans="5:35" x14ac:dyDescent="0.25">
      <c r="E361" s="140"/>
      <c r="F361" s="146"/>
      <c r="G361" s="146"/>
      <c r="H361" s="34"/>
      <c r="I361" s="34"/>
      <c r="J361" s="34"/>
      <c r="K361" s="34"/>
      <c r="L361" s="24"/>
      <c r="M361" s="34"/>
      <c r="N361" s="34"/>
      <c r="O361" s="15"/>
      <c r="P361" s="142"/>
      <c r="Q361" s="142"/>
      <c r="R361" s="142"/>
      <c r="S361" s="142"/>
      <c r="T361" s="142"/>
      <c r="U361" s="15"/>
      <c r="V361" s="142"/>
      <c r="W361" s="142"/>
      <c r="X361" s="142"/>
      <c r="Y361" s="142"/>
      <c r="Z361" s="143"/>
      <c r="AA361" s="139"/>
      <c r="AB361" s="140"/>
      <c r="AC361" s="140"/>
      <c r="AD361" s="140"/>
      <c r="AE361" s="140"/>
      <c r="AF361" s="68"/>
      <c r="AG361" s="68"/>
      <c r="AH361" s="68"/>
      <c r="AI361" s="68"/>
    </row>
    <row r="362" spans="5:35" x14ac:dyDescent="0.25">
      <c r="E362" s="140"/>
      <c r="F362" s="146"/>
      <c r="G362" s="146"/>
      <c r="H362" s="34"/>
      <c r="I362" s="34"/>
      <c r="J362" s="34"/>
      <c r="K362" s="34"/>
      <c r="L362" s="24"/>
      <c r="M362" s="34"/>
      <c r="N362" s="34"/>
      <c r="O362" s="15"/>
      <c r="P362" s="142"/>
      <c r="Q362" s="142"/>
      <c r="R362" s="142"/>
      <c r="S362" s="142"/>
      <c r="T362" s="142"/>
      <c r="U362" s="15"/>
      <c r="V362" s="142"/>
      <c r="W362" s="142"/>
      <c r="X362" s="142"/>
      <c r="Y362" s="142"/>
      <c r="Z362" s="143"/>
      <c r="AA362" s="139"/>
      <c r="AB362" s="140"/>
      <c r="AC362" s="140"/>
      <c r="AD362" s="140"/>
      <c r="AE362" s="140"/>
      <c r="AF362" s="68"/>
      <c r="AG362" s="68"/>
      <c r="AH362" s="68"/>
      <c r="AI362" s="68"/>
    </row>
    <row r="363" spans="5:35" ht="15.75" thickBot="1" x14ac:dyDescent="0.3">
      <c r="E363" s="147"/>
      <c r="F363" s="148"/>
      <c r="G363" s="148"/>
      <c r="H363" s="149"/>
      <c r="I363" s="149"/>
      <c r="J363" s="149"/>
      <c r="K363" s="149"/>
      <c r="L363" s="149"/>
      <c r="M363" s="149"/>
      <c r="N363" s="149"/>
      <c r="O363" s="150"/>
      <c r="P363" s="150"/>
      <c r="Q363" s="150"/>
      <c r="R363" s="150"/>
      <c r="S363" s="151"/>
      <c r="T363" s="151"/>
      <c r="U363" s="151"/>
      <c r="V363" s="151"/>
      <c r="W363" s="151"/>
      <c r="X363" s="151"/>
      <c r="Y363" s="151"/>
      <c r="Z363" s="152"/>
      <c r="AA363" s="153"/>
      <c r="AB363" s="147"/>
      <c r="AC363" s="147"/>
      <c r="AD363" s="147"/>
      <c r="AE363" s="147"/>
      <c r="AF363" s="154"/>
      <c r="AG363" s="154"/>
      <c r="AH363" s="154"/>
      <c r="AI363" s="154"/>
    </row>
    <row r="364" spans="5:35" ht="16.5" thickTop="1" thickBot="1" x14ac:dyDescent="0.3"/>
    <row r="365" spans="5:35" x14ac:dyDescent="0.25">
      <c r="E365" s="94"/>
      <c r="F365" s="95" t="s">
        <v>17</v>
      </c>
      <c r="G365" s="238">
        <f>C23</f>
        <v>0</v>
      </c>
      <c r="H365" s="238"/>
      <c r="I365" s="238"/>
      <c r="J365" s="238"/>
      <c r="K365" s="68"/>
      <c r="L365" s="239" t="s">
        <v>39</v>
      </c>
      <c r="M365" s="239"/>
      <c r="N365" s="239"/>
      <c r="O365" s="239" t="s">
        <v>40</v>
      </c>
      <c r="P365" s="239"/>
      <c r="Q365" s="240" t="s">
        <v>79</v>
      </c>
      <c r="R365" s="240"/>
      <c r="S365" s="240"/>
      <c r="T365" s="240"/>
      <c r="U365" s="1"/>
      <c r="V365" s="264" t="s">
        <v>107</v>
      </c>
      <c r="W365" s="265"/>
      <c r="X365" s="188" t="e">
        <f>INDEX($C$11:$AC$40,MATCH(G365,$C$11:$C$40,0),27)</f>
        <v>#N/A</v>
      </c>
      <c r="Z365" s="75" t="s">
        <v>16</v>
      </c>
      <c r="AA365" s="96">
        <f>$D$3</f>
        <v>37684</v>
      </c>
      <c r="AB365" s="94"/>
      <c r="AC365" s="94"/>
      <c r="AD365" s="94"/>
      <c r="AE365" s="94"/>
    </row>
    <row r="366" spans="5:35" ht="15.75" thickBot="1" x14ac:dyDescent="0.3">
      <c r="E366" s="94"/>
      <c r="F366" s="97" t="s">
        <v>43</v>
      </c>
      <c r="G366" s="244">
        <f>E23</f>
        <v>20</v>
      </c>
      <c r="H366" s="245"/>
      <c r="I366" s="245"/>
      <c r="J366" s="245"/>
      <c r="K366" s="1"/>
      <c r="L366" s="245" t="e">
        <f>IF(X365="H",IF($X366="Blancs",$G$3,IF($X366="Jaunes",$G$4,IF($X366="Bleus",$G$5,$G$6))),IF($X366="Blancs",$I$3,IF($X366="Jaunes",$I$4,IF($X366="Bleus",$I$5,$I$6))))</f>
        <v>#N/A</v>
      </c>
      <c r="M366" s="245"/>
      <c r="N366" s="245"/>
      <c r="O366" s="245" t="e">
        <f>IF(X365="H",IF($X366="Blancs",$H$3,IF($X366="Jaunes",$H$4,IF($X366="Bleus",$H$5,$H$6))),IF($X366="Blancs",$J$3,IF($X366="Jaunes",$J$4,IF($X366="Bleus",$J$5,$J$6))))</f>
        <v>#N/A</v>
      </c>
      <c r="P366" s="245"/>
      <c r="Q366" s="246" t="e">
        <f>ROUND((G366*(L366/113)+(O366-AA369)),0)</f>
        <v>#N/A</v>
      </c>
      <c r="R366" s="246"/>
      <c r="S366" s="246"/>
      <c r="T366" s="246"/>
      <c r="U366" s="1"/>
      <c r="V366" s="266" t="s">
        <v>108</v>
      </c>
      <c r="W366" s="267"/>
      <c r="X366" s="187" t="e">
        <f>INDEX($C$11:$AC$40,MATCH(G365,$C$11:$C$40,0),26)</f>
        <v>#N/A</v>
      </c>
      <c r="AA366" s="1"/>
      <c r="AB366" s="94"/>
      <c r="AC366" s="94"/>
      <c r="AD366" s="94"/>
      <c r="AE366" s="94"/>
    </row>
    <row r="367" spans="5:35" ht="15.75" thickBot="1" x14ac:dyDescent="0.3">
      <c r="E367" s="9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94"/>
      <c r="AC367" s="94"/>
      <c r="AD367" s="94"/>
      <c r="AE367" s="94"/>
    </row>
    <row r="368" spans="5:35" ht="15.75" thickBot="1" x14ac:dyDescent="0.3">
      <c r="E368" s="94"/>
      <c r="F368" s="98" t="s">
        <v>51</v>
      </c>
      <c r="G368" s="99">
        <v>1</v>
      </c>
      <c r="H368" s="99">
        <v>2</v>
      </c>
      <c r="I368" s="99">
        <v>3</v>
      </c>
      <c r="J368" s="99">
        <v>4</v>
      </c>
      <c r="K368" s="99">
        <v>5</v>
      </c>
      <c r="L368" s="99">
        <v>6</v>
      </c>
      <c r="M368" s="99">
        <v>7</v>
      </c>
      <c r="N368" s="99">
        <v>8</v>
      </c>
      <c r="O368" s="100">
        <v>9</v>
      </c>
      <c r="P368" s="32" t="s">
        <v>45</v>
      </c>
      <c r="Q368" s="101">
        <v>10</v>
      </c>
      <c r="R368" s="99">
        <v>11</v>
      </c>
      <c r="S368" s="99">
        <v>12</v>
      </c>
      <c r="T368" s="99">
        <v>13</v>
      </c>
      <c r="U368" s="99">
        <v>14</v>
      </c>
      <c r="V368" s="99">
        <v>15</v>
      </c>
      <c r="W368" s="99">
        <v>16</v>
      </c>
      <c r="X368" s="99">
        <v>17</v>
      </c>
      <c r="Y368" s="100">
        <v>18</v>
      </c>
      <c r="Z368" s="32" t="s">
        <v>46</v>
      </c>
      <c r="AA368" s="33" t="s">
        <v>47</v>
      </c>
      <c r="AB368" s="94"/>
      <c r="AC368" s="94"/>
      <c r="AD368" s="94"/>
      <c r="AE368" s="94"/>
    </row>
    <row r="369" spans="5:35" x14ac:dyDescent="0.25">
      <c r="E369" s="94"/>
      <c r="F369" s="102" t="s">
        <v>48</v>
      </c>
      <c r="G369" s="103">
        <f>G$9</f>
        <v>4</v>
      </c>
      <c r="H369" s="103">
        <f t="shared" ref="H369:O369" si="184">H$9</f>
        <v>4</v>
      </c>
      <c r="I369" s="103">
        <f t="shared" si="184"/>
        <v>5</v>
      </c>
      <c r="J369" s="103">
        <f t="shared" si="184"/>
        <v>4</v>
      </c>
      <c r="K369" s="103">
        <f t="shared" si="184"/>
        <v>3</v>
      </c>
      <c r="L369" s="103">
        <f t="shared" si="184"/>
        <v>5</v>
      </c>
      <c r="M369" s="103">
        <f t="shared" si="184"/>
        <v>3</v>
      </c>
      <c r="N369" s="103">
        <f t="shared" si="184"/>
        <v>5</v>
      </c>
      <c r="O369" s="103">
        <f t="shared" si="184"/>
        <v>3</v>
      </c>
      <c r="P369" s="104">
        <f>SUM(G369:O369)</f>
        <v>36</v>
      </c>
      <c r="Q369" s="103">
        <f t="shared" ref="Q369:Y369" si="185">Q$9</f>
        <v>4</v>
      </c>
      <c r="R369" s="105">
        <f t="shared" si="185"/>
        <v>4</v>
      </c>
      <c r="S369" s="105">
        <f t="shared" si="185"/>
        <v>3</v>
      </c>
      <c r="T369" s="105">
        <f t="shared" si="185"/>
        <v>5</v>
      </c>
      <c r="U369" s="105">
        <f t="shared" si="185"/>
        <v>3</v>
      </c>
      <c r="V369" s="105">
        <f t="shared" si="185"/>
        <v>4</v>
      </c>
      <c r="W369" s="105">
        <f t="shared" si="185"/>
        <v>4</v>
      </c>
      <c r="X369" s="105">
        <f t="shared" si="185"/>
        <v>5</v>
      </c>
      <c r="Y369" s="106">
        <f t="shared" si="185"/>
        <v>4</v>
      </c>
      <c r="Z369" s="104">
        <f>SUM(Q369:Y369)</f>
        <v>36</v>
      </c>
      <c r="AA369" s="40">
        <f>SUM(P369+Z369)</f>
        <v>72</v>
      </c>
      <c r="AB369" s="94"/>
      <c r="AC369" s="94"/>
      <c r="AD369" s="94"/>
      <c r="AE369" s="94"/>
    </row>
    <row r="370" spans="5:35" x14ac:dyDescent="0.25">
      <c r="E370" s="94"/>
      <c r="F370" s="107" t="s">
        <v>44</v>
      </c>
      <c r="G370" s="108">
        <f>G$10</f>
        <v>4</v>
      </c>
      <c r="H370" s="108">
        <f t="shared" ref="H370:O370" si="186">H$10</f>
        <v>8</v>
      </c>
      <c r="I370" s="108">
        <f t="shared" si="186"/>
        <v>12</v>
      </c>
      <c r="J370" s="108">
        <f t="shared" si="186"/>
        <v>14</v>
      </c>
      <c r="K370" s="108">
        <f t="shared" si="186"/>
        <v>2</v>
      </c>
      <c r="L370" s="108">
        <f t="shared" si="186"/>
        <v>10</v>
      </c>
      <c r="M370" s="108">
        <f t="shared" si="186"/>
        <v>18</v>
      </c>
      <c r="N370" s="108">
        <f t="shared" si="186"/>
        <v>16</v>
      </c>
      <c r="O370" s="109">
        <f t="shared" si="186"/>
        <v>6</v>
      </c>
      <c r="P370" s="110"/>
      <c r="Q370" s="111">
        <f t="shared" ref="Q370:Y370" si="187">Q$10</f>
        <v>1</v>
      </c>
      <c r="R370" s="112">
        <f t="shared" si="187"/>
        <v>9</v>
      </c>
      <c r="S370" s="112">
        <f t="shared" si="187"/>
        <v>11</v>
      </c>
      <c r="T370" s="112">
        <f t="shared" si="187"/>
        <v>5</v>
      </c>
      <c r="U370" s="112">
        <f t="shared" si="187"/>
        <v>17</v>
      </c>
      <c r="V370" s="112">
        <f t="shared" si="187"/>
        <v>15</v>
      </c>
      <c r="W370" s="112">
        <f t="shared" si="187"/>
        <v>3</v>
      </c>
      <c r="X370" s="112">
        <f t="shared" si="187"/>
        <v>13</v>
      </c>
      <c r="Y370" s="109">
        <f t="shared" si="187"/>
        <v>7</v>
      </c>
      <c r="Z370" s="110"/>
      <c r="AA370" s="113"/>
      <c r="AB370" s="94"/>
      <c r="AC370" s="94"/>
      <c r="AD370" s="94"/>
      <c r="AE370" s="94"/>
    </row>
    <row r="371" spans="5:35" ht="15.75" thickBot="1" x14ac:dyDescent="0.3">
      <c r="E371" s="94"/>
      <c r="F371" s="114" t="s">
        <v>79</v>
      </c>
      <c r="G371" s="115" t="e">
        <f>IF($Q366&lt;=18,IF(G370&lt;=$Q366,1,0),IF($Q366&lt;=36,IF(G370&lt;=($Q366-18),2,1),IF($Q366&lt;=54,IF(G370&lt;=($Q366-36),3,2),IF($Q366&gt;54,IF(G370&lt;=($Q366-54),4,3)))))</f>
        <v>#N/A</v>
      </c>
      <c r="H371" s="115" t="e">
        <f t="shared" ref="H371:O371" si="188">IF($Q366&lt;=18,IF(H370&lt;=$Q366,1,0),IF($Q366&lt;=36,IF(H370&lt;=($Q366-18),2,1),IF($Q366&lt;=54,IF(H370&lt;=($Q366-36),3,2),IF($Q366&gt;54,IF(H370&lt;=($Q366-54),4,3)))))</f>
        <v>#N/A</v>
      </c>
      <c r="I371" s="115" t="e">
        <f t="shared" si="188"/>
        <v>#N/A</v>
      </c>
      <c r="J371" s="115" t="e">
        <f t="shared" si="188"/>
        <v>#N/A</v>
      </c>
      <c r="K371" s="115" t="e">
        <f t="shared" si="188"/>
        <v>#N/A</v>
      </c>
      <c r="L371" s="115" t="e">
        <f t="shared" si="188"/>
        <v>#N/A</v>
      </c>
      <c r="M371" s="115" t="e">
        <f t="shared" si="188"/>
        <v>#N/A</v>
      </c>
      <c r="N371" s="115" t="e">
        <f t="shared" si="188"/>
        <v>#N/A</v>
      </c>
      <c r="O371" s="116" t="e">
        <f t="shared" si="188"/>
        <v>#N/A</v>
      </c>
      <c r="P371" s="117" t="e">
        <f>SUM(G371:O371)</f>
        <v>#N/A</v>
      </c>
      <c r="Q371" s="116" t="e">
        <f t="shared" ref="Q371:Y371" si="189">IF($Q366&lt;=18,IF(Q370&lt;=$Q366,1,0),IF($Q366&lt;=36,IF(Q370&lt;=($Q366-18),2,1),IF($Q366&lt;=54,IF(Q370&lt;=($Q366-36),3,2),IF($Q366&gt;54,IF(Q370&lt;=($Q366-54),4,3)))))</f>
        <v>#N/A</v>
      </c>
      <c r="R371" s="116" t="e">
        <f t="shared" si="189"/>
        <v>#N/A</v>
      </c>
      <c r="S371" s="116" t="e">
        <f t="shared" si="189"/>
        <v>#N/A</v>
      </c>
      <c r="T371" s="116" t="e">
        <f t="shared" si="189"/>
        <v>#N/A</v>
      </c>
      <c r="U371" s="116" t="e">
        <f t="shared" si="189"/>
        <v>#N/A</v>
      </c>
      <c r="V371" s="116" t="e">
        <f t="shared" si="189"/>
        <v>#N/A</v>
      </c>
      <c r="W371" s="116" t="e">
        <f t="shared" si="189"/>
        <v>#N/A</v>
      </c>
      <c r="X371" s="116" t="e">
        <f t="shared" si="189"/>
        <v>#N/A</v>
      </c>
      <c r="Y371" s="116" t="e">
        <f t="shared" si="189"/>
        <v>#N/A</v>
      </c>
      <c r="Z371" s="118" t="e">
        <f>SUM(Q371:Y371)</f>
        <v>#N/A</v>
      </c>
      <c r="AA371" s="119" t="e">
        <f>P371+Z371</f>
        <v>#N/A</v>
      </c>
      <c r="AB371" s="94"/>
      <c r="AC371" s="94"/>
      <c r="AD371" s="94"/>
      <c r="AE371" s="94"/>
    </row>
    <row r="372" spans="5:35" x14ac:dyDescent="0.25">
      <c r="E372" s="94"/>
      <c r="F372" s="120" t="s">
        <v>80</v>
      </c>
      <c r="G372" s="121">
        <f t="shared" ref="G372:O372" si="190">G23</f>
        <v>10</v>
      </c>
      <c r="H372" s="121">
        <f t="shared" si="190"/>
        <v>10</v>
      </c>
      <c r="I372" s="121">
        <f t="shared" si="190"/>
        <v>10</v>
      </c>
      <c r="J372" s="121">
        <f t="shared" si="190"/>
        <v>10</v>
      </c>
      <c r="K372" s="121">
        <f t="shared" si="190"/>
        <v>10</v>
      </c>
      <c r="L372" s="121">
        <f t="shared" si="190"/>
        <v>10</v>
      </c>
      <c r="M372" s="121">
        <f t="shared" si="190"/>
        <v>10</v>
      </c>
      <c r="N372" s="121">
        <f t="shared" si="190"/>
        <v>10</v>
      </c>
      <c r="O372" s="121">
        <f t="shared" si="190"/>
        <v>10</v>
      </c>
      <c r="P372" s="122">
        <f>SUM(G372:O372)</f>
        <v>90</v>
      </c>
      <c r="Q372" s="123">
        <f t="shared" ref="Q372:Y372" si="191">Q23</f>
        <v>10</v>
      </c>
      <c r="R372" s="121">
        <f t="shared" si="191"/>
        <v>10</v>
      </c>
      <c r="S372" s="121">
        <f t="shared" si="191"/>
        <v>10</v>
      </c>
      <c r="T372" s="121">
        <f t="shared" si="191"/>
        <v>10</v>
      </c>
      <c r="U372" s="121">
        <f t="shared" si="191"/>
        <v>10</v>
      </c>
      <c r="V372" s="121">
        <f t="shared" si="191"/>
        <v>10</v>
      </c>
      <c r="W372" s="121">
        <f t="shared" si="191"/>
        <v>10</v>
      </c>
      <c r="X372" s="121">
        <f t="shared" si="191"/>
        <v>10</v>
      </c>
      <c r="Y372" s="124">
        <f t="shared" si="191"/>
        <v>10</v>
      </c>
      <c r="Z372" s="122">
        <f>SUM(Q372:Y372)</f>
        <v>90</v>
      </c>
      <c r="AA372" s="125">
        <f>P372+Z372</f>
        <v>180</v>
      </c>
      <c r="AB372" s="94"/>
      <c r="AC372" s="94"/>
      <c r="AD372" s="94"/>
      <c r="AE372" s="94"/>
    </row>
    <row r="373" spans="5:35" x14ac:dyDescent="0.25">
      <c r="E373" s="94"/>
      <c r="F373" s="126" t="s">
        <v>81</v>
      </c>
      <c r="G373" s="127">
        <f>IF(G372-G369=-1,3+G371)+IF(G372-G369=0,2+G371)+IF(G372-G369=1,1+G371)+IF(G372-G369=2,G371)+IF(G372-G369=3,IF(G371-1&gt;0,G371-1,0))+IF(G372-G369=4,IF(G371-2&gt;0,G371-2,0))</f>
        <v>0</v>
      </c>
      <c r="H373" s="127">
        <f t="shared" ref="H373:O373" si="192">IF(H372-H369=-1,3+H371)+IF(H372-H369=0,2+H371)+IF(H372-H369=1,1+H371)+IF(H372-H369=2,H371)+IF(H372-H369=3,IF(H371-1&gt;0,H371-1,0))+IF(H372-H369=4,IF(H371-2&gt;0,H371-2,0))</f>
        <v>0</v>
      </c>
      <c r="I373" s="127">
        <f t="shared" si="192"/>
        <v>0</v>
      </c>
      <c r="J373" s="127">
        <f t="shared" si="192"/>
        <v>0</v>
      </c>
      <c r="K373" s="127">
        <f t="shared" si="192"/>
        <v>0</v>
      </c>
      <c r="L373" s="127">
        <f t="shared" si="192"/>
        <v>0</v>
      </c>
      <c r="M373" s="127">
        <f t="shared" si="192"/>
        <v>0</v>
      </c>
      <c r="N373" s="127">
        <f t="shared" si="192"/>
        <v>0</v>
      </c>
      <c r="O373" s="128">
        <f t="shared" si="192"/>
        <v>0</v>
      </c>
      <c r="P373" s="129">
        <f>SUM(G373:O373)</f>
        <v>0</v>
      </c>
      <c r="Q373" s="130">
        <f t="shared" ref="Q373:Y373" si="193">IF(Q372-Q369=-1,3+Q371)+IF(Q372-Q369=0,2+Q371)+IF(Q372-Q369=1,1+Q371)+IF(Q372-Q369=2,Q371)+IF(Q372-Q369=3,IF(Q371-1&gt;0,Q371-1,0))+IF(Q372-Q369=4,IF(Q371-2&gt;0,Q371-2,0))</f>
        <v>0</v>
      </c>
      <c r="R373" s="131">
        <f t="shared" si="193"/>
        <v>0</v>
      </c>
      <c r="S373" s="131">
        <f t="shared" si="193"/>
        <v>0</v>
      </c>
      <c r="T373" s="131">
        <f t="shared" si="193"/>
        <v>0</v>
      </c>
      <c r="U373" s="131">
        <f t="shared" si="193"/>
        <v>0</v>
      </c>
      <c r="V373" s="131">
        <f t="shared" si="193"/>
        <v>0</v>
      </c>
      <c r="W373" s="131">
        <f t="shared" si="193"/>
        <v>0</v>
      </c>
      <c r="X373" s="131">
        <f t="shared" si="193"/>
        <v>0</v>
      </c>
      <c r="Y373" s="128">
        <f t="shared" si="193"/>
        <v>0</v>
      </c>
      <c r="Z373" s="129">
        <f>SUM(Q373:Y373)</f>
        <v>0</v>
      </c>
      <c r="AA373" s="132">
        <f>P373+Z373</f>
        <v>0</v>
      </c>
      <c r="AB373" s="94"/>
      <c r="AC373" s="94"/>
      <c r="AD373" s="94"/>
      <c r="AE373" s="94"/>
    </row>
    <row r="374" spans="5:35" ht="15.75" thickBot="1" x14ac:dyDescent="0.3">
      <c r="E374" s="94"/>
      <c r="F374" s="133" t="s">
        <v>82</v>
      </c>
      <c r="G374" s="134">
        <f t="shared" ref="G374:O374" si="194">IF(G372-G369=-2,4)+IF(G372-G369=-1,3)+IF(G372-G369=0,2)+IF(G372-G369=1,1)+IF(G372-G369&gt;2,0)</f>
        <v>0</v>
      </c>
      <c r="H374" s="134">
        <f t="shared" si="194"/>
        <v>0</v>
      </c>
      <c r="I374" s="134">
        <f t="shared" si="194"/>
        <v>0</v>
      </c>
      <c r="J374" s="134">
        <f t="shared" si="194"/>
        <v>0</v>
      </c>
      <c r="K374" s="134">
        <f t="shared" si="194"/>
        <v>0</v>
      </c>
      <c r="L374" s="134">
        <f t="shared" si="194"/>
        <v>0</v>
      </c>
      <c r="M374" s="134">
        <f t="shared" si="194"/>
        <v>0</v>
      </c>
      <c r="N374" s="134">
        <f t="shared" si="194"/>
        <v>0</v>
      </c>
      <c r="O374" s="135">
        <f t="shared" si="194"/>
        <v>0</v>
      </c>
      <c r="P374" s="136">
        <f>SUM(G374:O374)</f>
        <v>0</v>
      </c>
      <c r="Q374" s="135">
        <f t="shared" ref="Q374:Y374" si="195">IF(Q372-Q369=-2,4)+IF(Q372-Q369=-1,3)+IF(Q372-Q369=0,2)+IF(Q372-Q369=1,1)+IF(Q372-Q369&gt;2,0)</f>
        <v>0</v>
      </c>
      <c r="R374" s="135">
        <f t="shared" si="195"/>
        <v>0</v>
      </c>
      <c r="S374" s="135">
        <f t="shared" si="195"/>
        <v>0</v>
      </c>
      <c r="T374" s="135">
        <f t="shared" si="195"/>
        <v>0</v>
      </c>
      <c r="U374" s="135">
        <f t="shared" si="195"/>
        <v>0</v>
      </c>
      <c r="V374" s="135">
        <f t="shared" si="195"/>
        <v>0</v>
      </c>
      <c r="W374" s="135">
        <f t="shared" si="195"/>
        <v>0</v>
      </c>
      <c r="X374" s="135">
        <f t="shared" si="195"/>
        <v>0</v>
      </c>
      <c r="Y374" s="135">
        <f t="shared" si="195"/>
        <v>0</v>
      </c>
      <c r="Z374" s="136">
        <f>SUM(Q374:Y374)</f>
        <v>0</v>
      </c>
      <c r="AA374" s="137">
        <f>P374+Z374</f>
        <v>0</v>
      </c>
      <c r="AB374" s="94"/>
      <c r="AC374" s="94"/>
      <c r="AD374" s="94"/>
      <c r="AE374" s="94"/>
    </row>
    <row r="375" spans="5:35" x14ac:dyDescent="0.25">
      <c r="E375" s="94"/>
      <c r="F375" s="34"/>
      <c r="G375" s="24">
        <f>G372-G369</f>
        <v>6</v>
      </c>
      <c r="H375" s="24">
        <f t="shared" ref="H375:O375" si="196">H372-H369</f>
        <v>6</v>
      </c>
      <c r="I375" s="24">
        <f t="shared" si="196"/>
        <v>5</v>
      </c>
      <c r="J375" s="24">
        <f t="shared" si="196"/>
        <v>6</v>
      </c>
      <c r="K375" s="24">
        <f t="shared" si="196"/>
        <v>7</v>
      </c>
      <c r="L375" s="24">
        <f t="shared" si="196"/>
        <v>5</v>
      </c>
      <c r="M375" s="24">
        <f t="shared" si="196"/>
        <v>7</v>
      </c>
      <c r="N375" s="24">
        <f t="shared" si="196"/>
        <v>5</v>
      </c>
      <c r="O375" s="15">
        <f t="shared" si="196"/>
        <v>7</v>
      </c>
      <c r="P375" s="15"/>
      <c r="Q375" s="15">
        <f t="shared" ref="Q375:Y375" si="197">Q372-Q369</f>
        <v>6</v>
      </c>
      <c r="R375" s="15">
        <f t="shared" si="197"/>
        <v>6</v>
      </c>
      <c r="S375" s="15">
        <f t="shared" si="197"/>
        <v>7</v>
      </c>
      <c r="T375" s="15">
        <f t="shared" si="197"/>
        <v>5</v>
      </c>
      <c r="U375" s="15">
        <f t="shared" si="197"/>
        <v>7</v>
      </c>
      <c r="V375" s="15">
        <f t="shared" si="197"/>
        <v>6</v>
      </c>
      <c r="W375" s="15">
        <f t="shared" si="197"/>
        <v>6</v>
      </c>
      <c r="X375" s="15">
        <f t="shared" si="197"/>
        <v>5</v>
      </c>
      <c r="Y375" s="15">
        <f t="shared" si="197"/>
        <v>6</v>
      </c>
      <c r="Z375" s="138"/>
      <c r="AA375" s="139"/>
      <c r="AB375" s="94"/>
      <c r="AC375" s="94"/>
      <c r="AD375" s="94"/>
      <c r="AE375" s="94"/>
    </row>
    <row r="376" spans="5:35" x14ac:dyDescent="0.25">
      <c r="E376" s="94"/>
      <c r="F376" s="34"/>
      <c r="G376" s="24"/>
      <c r="H376" s="24"/>
      <c r="I376" s="24"/>
      <c r="J376" s="24"/>
      <c r="K376" s="24"/>
      <c r="L376" s="24"/>
      <c r="M376" s="24"/>
      <c r="N376" s="24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38"/>
      <c r="AA376" s="139"/>
      <c r="AB376" s="94"/>
      <c r="AC376" s="94"/>
      <c r="AD376" s="94"/>
      <c r="AE376" s="94"/>
    </row>
    <row r="377" spans="5:35" ht="15.75" thickBot="1" x14ac:dyDescent="0.3">
      <c r="E377" s="94"/>
      <c r="F377" s="34"/>
      <c r="G377" s="24"/>
      <c r="H377" s="24"/>
      <c r="I377" s="24"/>
      <c r="J377" s="24"/>
      <c r="K377" s="24"/>
      <c r="L377" s="24"/>
      <c r="M377" s="24"/>
      <c r="N377" s="2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94"/>
      <c r="AC377" s="94"/>
      <c r="AD377" s="94"/>
      <c r="AE377" s="94"/>
    </row>
    <row r="378" spans="5:35" ht="15.75" thickBot="1" x14ac:dyDescent="0.3">
      <c r="E378" s="140"/>
      <c r="F378" s="247" t="s">
        <v>83</v>
      </c>
      <c r="G378" s="247"/>
      <c r="H378" s="248" t="s">
        <v>84</v>
      </c>
      <c r="I378" s="248"/>
      <c r="J378" s="248"/>
      <c r="K378" s="248"/>
      <c r="L378" s="141">
        <f>COUNTIF(G375:Y375,"&lt;=-2")</f>
        <v>0</v>
      </c>
      <c r="M378" s="249" t="s">
        <v>85</v>
      </c>
      <c r="N378" s="249"/>
      <c r="O378" s="100">
        <f>COUNTIF(G375:Y375,"=0")</f>
        <v>0</v>
      </c>
      <c r="P378" s="241" t="s">
        <v>86</v>
      </c>
      <c r="Q378" s="241"/>
      <c r="R378" s="241"/>
      <c r="S378" s="241"/>
      <c r="T378" s="241"/>
      <c r="U378" s="141">
        <f>COUNTIF(G375:Y375,"=2")</f>
        <v>0</v>
      </c>
      <c r="V378" s="142"/>
      <c r="W378" s="142"/>
      <c r="X378" s="142"/>
      <c r="Y378" s="142"/>
      <c r="Z378" s="143"/>
      <c r="AA378" s="139"/>
      <c r="AB378" s="140"/>
      <c r="AC378" s="140"/>
      <c r="AD378" s="140"/>
      <c r="AE378" s="140"/>
      <c r="AF378" s="68"/>
      <c r="AG378" s="68"/>
      <c r="AH378" s="68"/>
      <c r="AI378" s="68"/>
    </row>
    <row r="379" spans="5:35" ht="15.75" thickBot="1" x14ac:dyDescent="0.3">
      <c r="E379" s="140"/>
      <c r="F379" s="247"/>
      <c r="G379" s="247"/>
      <c r="H379" s="250" t="s">
        <v>87</v>
      </c>
      <c r="I379" s="250"/>
      <c r="J379" s="250"/>
      <c r="K379" s="250"/>
      <c r="L379" s="144">
        <f>COUNTIF(G375:Y375,"=-1")</f>
        <v>0</v>
      </c>
      <c r="M379" s="251" t="s">
        <v>88</v>
      </c>
      <c r="N379" s="251"/>
      <c r="O379" s="145">
        <f>COUNTIF(G375:Y375,"=1")</f>
        <v>0</v>
      </c>
      <c r="P379" s="241" t="s">
        <v>89</v>
      </c>
      <c r="Q379" s="241"/>
      <c r="R379" s="241"/>
      <c r="S379" s="241"/>
      <c r="T379" s="241"/>
      <c r="U379" s="144">
        <f>COUNTIF(G375:Y375,"&gt;=3")</f>
        <v>18</v>
      </c>
      <c r="V379" s="142"/>
      <c r="W379" s="142"/>
      <c r="X379" s="142"/>
      <c r="Y379" s="142"/>
      <c r="Z379" s="143"/>
      <c r="AA379" s="139"/>
      <c r="AB379" s="140"/>
      <c r="AC379" s="140"/>
      <c r="AD379" s="140"/>
      <c r="AE379" s="140"/>
      <c r="AF379" s="68"/>
      <c r="AG379" s="68"/>
      <c r="AH379" s="68"/>
      <c r="AI379" s="68"/>
    </row>
    <row r="380" spans="5:35" x14ac:dyDescent="0.25">
      <c r="E380" s="140"/>
      <c r="F380" s="146"/>
      <c r="G380" s="146"/>
      <c r="H380" s="242" t="str">
        <f>M378</f>
        <v>Par</v>
      </c>
      <c r="I380" s="242"/>
      <c r="J380" s="24"/>
      <c r="K380" s="24"/>
      <c r="L380" s="24">
        <f>O378</f>
        <v>0</v>
      </c>
      <c r="M380" s="24"/>
      <c r="N380" s="34"/>
      <c r="O380" s="15"/>
      <c r="P380" s="142"/>
      <c r="Q380" s="142"/>
      <c r="R380" s="142"/>
      <c r="S380" s="142"/>
      <c r="T380" s="142"/>
      <c r="U380" s="15"/>
      <c r="V380" s="142"/>
      <c r="W380" s="142"/>
      <c r="X380" s="142"/>
      <c r="Y380" s="142"/>
      <c r="Z380" s="143"/>
      <c r="AA380" s="139"/>
      <c r="AB380" s="140"/>
      <c r="AC380" s="140"/>
      <c r="AD380" s="140"/>
      <c r="AE380" s="140"/>
      <c r="AF380" s="68"/>
      <c r="AG380" s="68"/>
      <c r="AH380" s="68"/>
      <c r="AI380" s="68"/>
    </row>
    <row r="381" spans="5:35" x14ac:dyDescent="0.25">
      <c r="E381" s="140"/>
      <c r="F381" s="146"/>
      <c r="G381" s="146"/>
      <c r="H381" s="243" t="str">
        <f>M379</f>
        <v>Bogey</v>
      </c>
      <c r="I381" s="243"/>
      <c r="J381" s="24"/>
      <c r="K381" s="24"/>
      <c r="L381" s="24">
        <f>O379</f>
        <v>0</v>
      </c>
      <c r="M381" s="24"/>
      <c r="N381" s="34"/>
      <c r="O381" s="15"/>
      <c r="P381" s="142"/>
      <c r="Q381" s="142"/>
      <c r="R381" s="142"/>
      <c r="S381" s="142"/>
      <c r="T381" s="142"/>
      <c r="U381" s="15"/>
      <c r="V381" s="142"/>
      <c r="W381" s="142"/>
      <c r="X381" s="142"/>
      <c r="Y381" s="142"/>
      <c r="Z381" s="143"/>
      <c r="AA381" s="139"/>
      <c r="AB381" s="140"/>
      <c r="AC381" s="140"/>
      <c r="AD381" s="140"/>
      <c r="AE381" s="140"/>
      <c r="AF381" s="68"/>
      <c r="AG381" s="68"/>
      <c r="AH381" s="68"/>
      <c r="AI381" s="68"/>
    </row>
    <row r="382" spans="5:35" x14ac:dyDescent="0.25">
      <c r="E382" s="140"/>
      <c r="F382" s="146"/>
      <c r="G382" s="146"/>
      <c r="H382" s="34" t="str">
        <f>P378</f>
        <v>Double bogey</v>
      </c>
      <c r="I382" s="34"/>
      <c r="J382" s="34"/>
      <c r="K382" s="34"/>
      <c r="L382" s="24">
        <f>U378</f>
        <v>0</v>
      </c>
      <c r="M382" s="24"/>
      <c r="N382" s="34"/>
      <c r="O382" s="15"/>
      <c r="P382" s="142"/>
      <c r="Q382" s="142"/>
      <c r="R382" s="142"/>
      <c r="S382" s="142"/>
      <c r="T382" s="142"/>
      <c r="U382" s="15"/>
      <c r="V382" s="142"/>
      <c r="W382" s="142"/>
      <c r="X382" s="142"/>
      <c r="Y382" s="142"/>
      <c r="Z382" s="143"/>
      <c r="AA382" s="139"/>
      <c r="AB382" s="140"/>
      <c r="AC382" s="140"/>
      <c r="AD382" s="140"/>
      <c r="AE382" s="140"/>
      <c r="AF382" s="68"/>
      <c r="AG382" s="68"/>
      <c r="AH382" s="68"/>
      <c r="AI382" s="68"/>
    </row>
    <row r="383" spans="5:35" x14ac:dyDescent="0.25">
      <c r="E383" s="140"/>
      <c r="F383" s="146"/>
      <c r="G383" s="146"/>
      <c r="H383" s="34" t="str">
        <f>P379</f>
        <v>Triple bogey &amp; plus</v>
      </c>
      <c r="I383" s="34"/>
      <c r="J383" s="34"/>
      <c r="K383" s="34"/>
      <c r="L383" s="24">
        <f>U379</f>
        <v>18</v>
      </c>
      <c r="M383" s="24"/>
      <c r="N383" s="34"/>
      <c r="O383" s="15"/>
      <c r="P383" s="142"/>
      <c r="Q383" s="142"/>
      <c r="R383" s="142"/>
      <c r="S383" s="142"/>
      <c r="T383" s="142"/>
      <c r="U383" s="15"/>
      <c r="V383" s="142"/>
      <c r="W383" s="142"/>
      <c r="X383" s="142"/>
      <c r="Y383" s="142"/>
      <c r="Z383" s="143"/>
      <c r="AA383" s="139"/>
      <c r="AB383" s="140"/>
      <c r="AC383" s="140"/>
      <c r="AD383" s="140"/>
      <c r="AE383" s="140"/>
      <c r="AF383" s="68"/>
      <c r="AG383" s="68"/>
      <c r="AH383" s="68"/>
      <c r="AI383" s="68"/>
    </row>
    <row r="384" spans="5:35" x14ac:dyDescent="0.25">
      <c r="E384" s="140"/>
      <c r="F384" s="146"/>
      <c r="G384" s="146"/>
      <c r="H384" s="34"/>
      <c r="I384" s="34"/>
      <c r="J384" s="34"/>
      <c r="K384" s="34"/>
      <c r="L384" s="24"/>
      <c r="M384" s="34"/>
      <c r="N384" s="34"/>
      <c r="O384" s="15"/>
      <c r="P384" s="142"/>
      <c r="Q384" s="142"/>
      <c r="R384" s="142"/>
      <c r="S384" s="142"/>
      <c r="T384" s="142"/>
      <c r="U384" s="15"/>
      <c r="V384" s="142"/>
      <c r="W384" s="142"/>
      <c r="X384" s="142"/>
      <c r="Y384" s="142"/>
      <c r="Z384" s="143"/>
      <c r="AA384" s="139"/>
      <c r="AB384" s="140"/>
      <c r="AC384" s="140"/>
      <c r="AD384" s="140"/>
      <c r="AE384" s="140"/>
      <c r="AF384" s="68"/>
      <c r="AG384" s="68"/>
      <c r="AH384" s="68"/>
      <c r="AI384" s="68"/>
    </row>
    <row r="385" spans="5:35" x14ac:dyDescent="0.25">
      <c r="E385" s="140"/>
      <c r="F385" s="146"/>
      <c r="G385" s="146"/>
      <c r="H385" s="34"/>
      <c r="I385" s="34"/>
      <c r="J385" s="34"/>
      <c r="K385" s="34"/>
      <c r="L385" s="24"/>
      <c r="M385" s="34"/>
      <c r="N385" s="34"/>
      <c r="O385" s="15"/>
      <c r="P385" s="142"/>
      <c r="Q385" s="142"/>
      <c r="R385" s="142"/>
      <c r="S385" s="142"/>
      <c r="T385" s="142"/>
      <c r="U385" s="15"/>
      <c r="V385" s="142"/>
      <c r="W385" s="142"/>
      <c r="X385" s="142"/>
      <c r="Y385" s="142"/>
      <c r="Z385" s="143"/>
      <c r="AA385" s="139"/>
      <c r="AB385" s="140"/>
      <c r="AC385" s="140"/>
      <c r="AD385" s="140"/>
      <c r="AE385" s="140"/>
      <c r="AF385" s="68"/>
      <c r="AG385" s="68"/>
      <c r="AH385" s="68"/>
      <c r="AI385" s="68"/>
    </row>
    <row r="386" spans="5:35" ht="15.75" thickBot="1" x14ac:dyDescent="0.3">
      <c r="E386" s="147"/>
      <c r="F386" s="148"/>
      <c r="G386" s="148"/>
      <c r="H386" s="149"/>
      <c r="I386" s="149"/>
      <c r="J386" s="149"/>
      <c r="K386" s="149"/>
      <c r="L386" s="149"/>
      <c r="M386" s="149"/>
      <c r="N386" s="149"/>
      <c r="O386" s="150"/>
      <c r="P386" s="150"/>
      <c r="Q386" s="150"/>
      <c r="R386" s="150"/>
      <c r="S386" s="151"/>
      <c r="T386" s="151"/>
      <c r="U386" s="151"/>
      <c r="V386" s="151"/>
      <c r="W386" s="151"/>
      <c r="X386" s="151"/>
      <c r="Y386" s="151"/>
      <c r="Z386" s="152"/>
      <c r="AA386" s="153"/>
      <c r="AB386" s="147"/>
      <c r="AC386" s="147"/>
      <c r="AD386" s="147"/>
      <c r="AE386" s="147"/>
      <c r="AF386" s="154"/>
      <c r="AG386" s="154"/>
      <c r="AH386" s="154"/>
      <c r="AI386" s="154"/>
    </row>
    <row r="387" spans="5:35" ht="16.5" thickTop="1" thickBot="1" x14ac:dyDescent="0.3"/>
    <row r="388" spans="5:35" x14ac:dyDescent="0.25">
      <c r="E388" s="94"/>
      <c r="F388" s="95" t="s">
        <v>17</v>
      </c>
      <c r="G388" s="238">
        <f>C24</f>
        <v>0</v>
      </c>
      <c r="H388" s="238"/>
      <c r="I388" s="238"/>
      <c r="J388" s="238"/>
      <c r="K388" s="68"/>
      <c r="L388" s="239" t="s">
        <v>39</v>
      </c>
      <c r="M388" s="239"/>
      <c r="N388" s="239"/>
      <c r="O388" s="239" t="s">
        <v>40</v>
      </c>
      <c r="P388" s="239"/>
      <c r="Q388" s="240" t="s">
        <v>79</v>
      </c>
      <c r="R388" s="240"/>
      <c r="S388" s="240"/>
      <c r="T388" s="240"/>
      <c r="U388" s="1"/>
      <c r="V388" s="264" t="s">
        <v>107</v>
      </c>
      <c r="W388" s="265"/>
      <c r="X388" s="188" t="e">
        <f>INDEX($C$11:$AC$40,MATCH(G388,$C$11:$C$40,0),27)</f>
        <v>#N/A</v>
      </c>
      <c r="Z388" s="75" t="s">
        <v>16</v>
      </c>
      <c r="AA388" s="96">
        <f>$D$3</f>
        <v>37684</v>
      </c>
      <c r="AB388" s="94"/>
      <c r="AC388" s="94"/>
      <c r="AD388" s="94"/>
      <c r="AE388" s="94"/>
    </row>
    <row r="389" spans="5:35" ht="15.75" thickBot="1" x14ac:dyDescent="0.3">
      <c r="E389" s="94"/>
      <c r="F389" s="97" t="s">
        <v>43</v>
      </c>
      <c r="G389" s="244">
        <f>E24</f>
        <v>20</v>
      </c>
      <c r="H389" s="245"/>
      <c r="I389" s="245"/>
      <c r="J389" s="245"/>
      <c r="K389" s="1"/>
      <c r="L389" s="245" t="e">
        <f>IF(X388="H",IF($X389="Blancs",$G$3,IF($X389="Jaunes",$G$4,IF($X389="Bleus",$G$5,$G$6))),IF($X389="Blancs",$I$3,IF($X389="Jaunes",$I$4,IF($X389="Bleus",$I$5,$I$6))))</f>
        <v>#N/A</v>
      </c>
      <c r="M389" s="245"/>
      <c r="N389" s="245"/>
      <c r="O389" s="245" t="e">
        <f>IF(X388="H",IF($X389="Blancs",$H$3,IF($X389="Jaunes",$H$4,IF($X389="Bleus",$H$5,$H$6))),IF($X389="Blancs",$J$3,IF($X389="Jaunes",$J$4,IF($X389="Bleus",$J$5,$J$6))))</f>
        <v>#N/A</v>
      </c>
      <c r="P389" s="245"/>
      <c r="Q389" s="246" t="e">
        <f>ROUND((G389*(L389/113)+(O389-AA392)),0)</f>
        <v>#N/A</v>
      </c>
      <c r="R389" s="246"/>
      <c r="S389" s="246"/>
      <c r="T389" s="246"/>
      <c r="U389" s="1"/>
      <c r="V389" s="266" t="s">
        <v>108</v>
      </c>
      <c r="W389" s="267"/>
      <c r="X389" s="187" t="e">
        <f>INDEX($C$11:$AC$40,MATCH(G388,$C$11:$C$40,0),26)</f>
        <v>#N/A</v>
      </c>
      <c r="AA389" s="1"/>
      <c r="AB389" s="94"/>
      <c r="AC389" s="94"/>
      <c r="AD389" s="94"/>
      <c r="AE389" s="94"/>
    </row>
    <row r="390" spans="5:35" ht="15.75" thickBot="1" x14ac:dyDescent="0.3">
      <c r="E390" s="9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94"/>
      <c r="AC390" s="94"/>
      <c r="AD390" s="94"/>
      <c r="AE390" s="94"/>
    </row>
    <row r="391" spans="5:35" ht="15.75" thickBot="1" x14ac:dyDescent="0.3">
      <c r="E391" s="94"/>
      <c r="F391" s="98" t="s">
        <v>51</v>
      </c>
      <c r="G391" s="99">
        <v>1</v>
      </c>
      <c r="H391" s="99">
        <v>2</v>
      </c>
      <c r="I391" s="99">
        <v>3</v>
      </c>
      <c r="J391" s="99">
        <v>4</v>
      </c>
      <c r="K391" s="99">
        <v>5</v>
      </c>
      <c r="L391" s="99">
        <v>6</v>
      </c>
      <c r="M391" s="99">
        <v>7</v>
      </c>
      <c r="N391" s="99">
        <v>8</v>
      </c>
      <c r="O391" s="100">
        <v>9</v>
      </c>
      <c r="P391" s="32" t="s">
        <v>45</v>
      </c>
      <c r="Q391" s="101">
        <v>10</v>
      </c>
      <c r="R391" s="99">
        <v>11</v>
      </c>
      <c r="S391" s="99">
        <v>12</v>
      </c>
      <c r="T391" s="99">
        <v>13</v>
      </c>
      <c r="U391" s="99">
        <v>14</v>
      </c>
      <c r="V391" s="99">
        <v>15</v>
      </c>
      <c r="W391" s="99">
        <v>16</v>
      </c>
      <c r="X391" s="99">
        <v>17</v>
      </c>
      <c r="Y391" s="100">
        <v>18</v>
      </c>
      <c r="Z391" s="32" t="s">
        <v>46</v>
      </c>
      <c r="AA391" s="33" t="s">
        <v>47</v>
      </c>
      <c r="AB391" s="94"/>
      <c r="AC391" s="94"/>
      <c r="AD391" s="94"/>
      <c r="AE391" s="94"/>
    </row>
    <row r="392" spans="5:35" x14ac:dyDescent="0.25">
      <c r="E392" s="94"/>
      <c r="F392" s="102" t="s">
        <v>48</v>
      </c>
      <c r="G392" s="103">
        <f>G$9</f>
        <v>4</v>
      </c>
      <c r="H392" s="103">
        <f t="shared" ref="H392:O392" si="198">H$9</f>
        <v>4</v>
      </c>
      <c r="I392" s="103">
        <f t="shared" si="198"/>
        <v>5</v>
      </c>
      <c r="J392" s="103">
        <f t="shared" si="198"/>
        <v>4</v>
      </c>
      <c r="K392" s="103">
        <f t="shared" si="198"/>
        <v>3</v>
      </c>
      <c r="L392" s="103">
        <f t="shared" si="198"/>
        <v>5</v>
      </c>
      <c r="M392" s="103">
        <f t="shared" si="198"/>
        <v>3</v>
      </c>
      <c r="N392" s="103">
        <f t="shared" si="198"/>
        <v>5</v>
      </c>
      <c r="O392" s="103">
        <f t="shared" si="198"/>
        <v>3</v>
      </c>
      <c r="P392" s="104">
        <f>SUM(G392:O392)</f>
        <v>36</v>
      </c>
      <c r="Q392" s="103">
        <f t="shared" ref="Q392:Y392" si="199">Q$9</f>
        <v>4</v>
      </c>
      <c r="R392" s="105">
        <f t="shared" si="199"/>
        <v>4</v>
      </c>
      <c r="S392" s="105">
        <f t="shared" si="199"/>
        <v>3</v>
      </c>
      <c r="T392" s="105">
        <f t="shared" si="199"/>
        <v>5</v>
      </c>
      <c r="U392" s="105">
        <f t="shared" si="199"/>
        <v>3</v>
      </c>
      <c r="V392" s="105">
        <f t="shared" si="199"/>
        <v>4</v>
      </c>
      <c r="W392" s="105">
        <f t="shared" si="199"/>
        <v>4</v>
      </c>
      <c r="X392" s="105">
        <f t="shared" si="199"/>
        <v>5</v>
      </c>
      <c r="Y392" s="106">
        <f t="shared" si="199"/>
        <v>4</v>
      </c>
      <c r="Z392" s="104">
        <f>SUM(Q392:Y392)</f>
        <v>36</v>
      </c>
      <c r="AA392" s="40">
        <f>SUM(P392+Z392)</f>
        <v>72</v>
      </c>
      <c r="AB392" s="94"/>
      <c r="AC392" s="94"/>
      <c r="AD392" s="94"/>
      <c r="AE392" s="94"/>
    </row>
    <row r="393" spans="5:35" x14ac:dyDescent="0.25">
      <c r="E393" s="94"/>
      <c r="F393" s="107" t="s">
        <v>44</v>
      </c>
      <c r="G393" s="108">
        <f>G$10</f>
        <v>4</v>
      </c>
      <c r="H393" s="108">
        <f t="shared" ref="H393:O393" si="200">H$10</f>
        <v>8</v>
      </c>
      <c r="I393" s="108">
        <f t="shared" si="200"/>
        <v>12</v>
      </c>
      <c r="J393" s="108">
        <f t="shared" si="200"/>
        <v>14</v>
      </c>
      <c r="K393" s="108">
        <f t="shared" si="200"/>
        <v>2</v>
      </c>
      <c r="L393" s="108">
        <f t="shared" si="200"/>
        <v>10</v>
      </c>
      <c r="M393" s="108">
        <f t="shared" si="200"/>
        <v>18</v>
      </c>
      <c r="N393" s="108">
        <f t="shared" si="200"/>
        <v>16</v>
      </c>
      <c r="O393" s="109">
        <f t="shared" si="200"/>
        <v>6</v>
      </c>
      <c r="P393" s="110"/>
      <c r="Q393" s="111">
        <f t="shared" ref="Q393:Y393" si="201">Q$10</f>
        <v>1</v>
      </c>
      <c r="R393" s="112">
        <f t="shared" si="201"/>
        <v>9</v>
      </c>
      <c r="S393" s="112">
        <f t="shared" si="201"/>
        <v>11</v>
      </c>
      <c r="T393" s="112">
        <f t="shared" si="201"/>
        <v>5</v>
      </c>
      <c r="U393" s="112">
        <f t="shared" si="201"/>
        <v>17</v>
      </c>
      <c r="V393" s="112">
        <f t="shared" si="201"/>
        <v>15</v>
      </c>
      <c r="W393" s="112">
        <f t="shared" si="201"/>
        <v>3</v>
      </c>
      <c r="X393" s="112">
        <f t="shared" si="201"/>
        <v>13</v>
      </c>
      <c r="Y393" s="109">
        <f t="shared" si="201"/>
        <v>7</v>
      </c>
      <c r="Z393" s="110"/>
      <c r="AA393" s="113"/>
      <c r="AB393" s="94"/>
      <c r="AC393" s="94"/>
      <c r="AD393" s="94"/>
      <c r="AE393" s="94"/>
    </row>
    <row r="394" spans="5:35" ht="15.75" thickBot="1" x14ac:dyDescent="0.3">
      <c r="E394" s="94"/>
      <c r="F394" s="114" t="s">
        <v>79</v>
      </c>
      <c r="G394" s="115" t="e">
        <f>IF($Q389&lt;=18,IF(G393&lt;=$Q389,1,0),IF($Q389&lt;=36,IF(G393&lt;=($Q389-18),2,1),IF($Q389&lt;=54,IF(G393&lt;=($Q389-36),3,2),IF($Q389&gt;54,IF(G393&lt;=($Q389-54),4,3)))))</f>
        <v>#N/A</v>
      </c>
      <c r="H394" s="115" t="e">
        <f t="shared" ref="H394:O394" si="202">IF($Q389&lt;=18,IF(H393&lt;=$Q389,1,0),IF($Q389&lt;=36,IF(H393&lt;=($Q389-18),2,1),IF($Q389&lt;=54,IF(H393&lt;=($Q389-36),3,2),IF($Q389&gt;54,IF(H393&lt;=($Q389-54),4,3)))))</f>
        <v>#N/A</v>
      </c>
      <c r="I394" s="115" t="e">
        <f t="shared" si="202"/>
        <v>#N/A</v>
      </c>
      <c r="J394" s="115" t="e">
        <f t="shared" si="202"/>
        <v>#N/A</v>
      </c>
      <c r="K394" s="115" t="e">
        <f t="shared" si="202"/>
        <v>#N/A</v>
      </c>
      <c r="L394" s="115" t="e">
        <f t="shared" si="202"/>
        <v>#N/A</v>
      </c>
      <c r="M394" s="115" t="e">
        <f t="shared" si="202"/>
        <v>#N/A</v>
      </c>
      <c r="N394" s="115" t="e">
        <f t="shared" si="202"/>
        <v>#N/A</v>
      </c>
      <c r="O394" s="116" t="e">
        <f t="shared" si="202"/>
        <v>#N/A</v>
      </c>
      <c r="P394" s="117" t="e">
        <f>SUM(G394:O394)</f>
        <v>#N/A</v>
      </c>
      <c r="Q394" s="116" t="e">
        <f t="shared" ref="Q394:Y394" si="203">IF($Q389&lt;=18,IF(Q393&lt;=$Q389,1,0),IF($Q389&lt;=36,IF(Q393&lt;=($Q389-18),2,1),IF($Q389&lt;=54,IF(Q393&lt;=($Q389-36),3,2),IF($Q389&gt;54,IF(Q393&lt;=($Q389-54),4,3)))))</f>
        <v>#N/A</v>
      </c>
      <c r="R394" s="116" t="e">
        <f t="shared" si="203"/>
        <v>#N/A</v>
      </c>
      <c r="S394" s="116" t="e">
        <f t="shared" si="203"/>
        <v>#N/A</v>
      </c>
      <c r="T394" s="116" t="e">
        <f t="shared" si="203"/>
        <v>#N/A</v>
      </c>
      <c r="U394" s="116" t="e">
        <f t="shared" si="203"/>
        <v>#N/A</v>
      </c>
      <c r="V394" s="116" t="e">
        <f t="shared" si="203"/>
        <v>#N/A</v>
      </c>
      <c r="W394" s="116" t="e">
        <f t="shared" si="203"/>
        <v>#N/A</v>
      </c>
      <c r="X394" s="116" t="e">
        <f t="shared" si="203"/>
        <v>#N/A</v>
      </c>
      <c r="Y394" s="116" t="e">
        <f t="shared" si="203"/>
        <v>#N/A</v>
      </c>
      <c r="Z394" s="118" t="e">
        <f>SUM(Q394:Y394)</f>
        <v>#N/A</v>
      </c>
      <c r="AA394" s="119" t="e">
        <f>P394+Z394</f>
        <v>#N/A</v>
      </c>
      <c r="AB394" s="94"/>
      <c r="AC394" s="94"/>
      <c r="AD394" s="94"/>
      <c r="AE394" s="94"/>
    </row>
    <row r="395" spans="5:35" x14ac:dyDescent="0.25">
      <c r="E395" s="94"/>
      <c r="F395" s="120" t="s">
        <v>80</v>
      </c>
      <c r="G395" s="121">
        <f t="shared" ref="G395:O395" si="204">G24</f>
        <v>10</v>
      </c>
      <c r="H395" s="121">
        <f t="shared" si="204"/>
        <v>10</v>
      </c>
      <c r="I395" s="121">
        <f t="shared" si="204"/>
        <v>10</v>
      </c>
      <c r="J395" s="121">
        <f t="shared" si="204"/>
        <v>10</v>
      </c>
      <c r="K395" s="121">
        <f t="shared" si="204"/>
        <v>10</v>
      </c>
      <c r="L395" s="121">
        <f t="shared" si="204"/>
        <v>10</v>
      </c>
      <c r="M395" s="121">
        <f t="shared" si="204"/>
        <v>10</v>
      </c>
      <c r="N395" s="121">
        <f t="shared" si="204"/>
        <v>10</v>
      </c>
      <c r="O395" s="121">
        <f t="shared" si="204"/>
        <v>10</v>
      </c>
      <c r="P395" s="122">
        <f>SUM(G395:O395)</f>
        <v>90</v>
      </c>
      <c r="Q395" s="123">
        <f t="shared" ref="Q395:Y395" si="205">Q24</f>
        <v>10</v>
      </c>
      <c r="R395" s="121">
        <f t="shared" si="205"/>
        <v>10</v>
      </c>
      <c r="S395" s="121">
        <f t="shared" si="205"/>
        <v>10</v>
      </c>
      <c r="T395" s="121">
        <f t="shared" si="205"/>
        <v>10</v>
      </c>
      <c r="U395" s="121">
        <f t="shared" si="205"/>
        <v>10</v>
      </c>
      <c r="V395" s="121">
        <f t="shared" si="205"/>
        <v>10</v>
      </c>
      <c r="W395" s="121">
        <f t="shared" si="205"/>
        <v>10</v>
      </c>
      <c r="X395" s="121">
        <f t="shared" si="205"/>
        <v>10</v>
      </c>
      <c r="Y395" s="124">
        <f t="shared" si="205"/>
        <v>10</v>
      </c>
      <c r="Z395" s="122">
        <f>SUM(Q395:Y395)</f>
        <v>90</v>
      </c>
      <c r="AA395" s="125">
        <f>P395+Z395</f>
        <v>180</v>
      </c>
      <c r="AB395" s="94"/>
      <c r="AC395" s="94"/>
      <c r="AD395" s="94"/>
      <c r="AE395" s="94"/>
    </row>
    <row r="396" spans="5:35" x14ac:dyDescent="0.25">
      <c r="E396" s="94"/>
      <c r="F396" s="126" t="s">
        <v>81</v>
      </c>
      <c r="G396" s="127">
        <f>IF(G395-G392=-1,3+G394)+IF(G395-G392=0,2+G394)+IF(G395-G392=1,1+G394)+IF(G395-G392=2,G394)+IF(G395-G392=3,IF(G394-1&gt;0,G394-1,0))+IF(G395-G392=4,IF(G394-2&gt;0,G394-2,0))</f>
        <v>0</v>
      </c>
      <c r="H396" s="127">
        <f t="shared" ref="H396:O396" si="206">IF(H395-H392=-1,3+H394)+IF(H395-H392=0,2+H394)+IF(H395-H392=1,1+H394)+IF(H395-H392=2,H394)+IF(H395-H392=3,IF(H394-1&gt;0,H394-1,0))+IF(H395-H392=4,IF(H394-2&gt;0,H394-2,0))</f>
        <v>0</v>
      </c>
      <c r="I396" s="127">
        <f t="shared" si="206"/>
        <v>0</v>
      </c>
      <c r="J396" s="127">
        <f t="shared" si="206"/>
        <v>0</v>
      </c>
      <c r="K396" s="127">
        <f t="shared" si="206"/>
        <v>0</v>
      </c>
      <c r="L396" s="127">
        <f t="shared" si="206"/>
        <v>0</v>
      </c>
      <c r="M396" s="127">
        <f t="shared" si="206"/>
        <v>0</v>
      </c>
      <c r="N396" s="127">
        <f t="shared" si="206"/>
        <v>0</v>
      </c>
      <c r="O396" s="128">
        <f t="shared" si="206"/>
        <v>0</v>
      </c>
      <c r="P396" s="129">
        <f>SUM(G396:O396)</f>
        <v>0</v>
      </c>
      <c r="Q396" s="130">
        <f t="shared" ref="Q396:Y396" si="207">IF(Q395-Q392=-1,3+Q394)+IF(Q395-Q392=0,2+Q394)+IF(Q395-Q392=1,1+Q394)+IF(Q395-Q392=2,Q394)+IF(Q395-Q392=3,IF(Q394-1&gt;0,Q394-1,0))+IF(Q395-Q392=4,IF(Q394-2&gt;0,Q394-2,0))</f>
        <v>0</v>
      </c>
      <c r="R396" s="131">
        <f t="shared" si="207"/>
        <v>0</v>
      </c>
      <c r="S396" s="131">
        <f t="shared" si="207"/>
        <v>0</v>
      </c>
      <c r="T396" s="131">
        <f t="shared" si="207"/>
        <v>0</v>
      </c>
      <c r="U396" s="131">
        <f t="shared" si="207"/>
        <v>0</v>
      </c>
      <c r="V396" s="131">
        <f t="shared" si="207"/>
        <v>0</v>
      </c>
      <c r="W396" s="131">
        <f t="shared" si="207"/>
        <v>0</v>
      </c>
      <c r="X396" s="131">
        <f t="shared" si="207"/>
        <v>0</v>
      </c>
      <c r="Y396" s="128">
        <f t="shared" si="207"/>
        <v>0</v>
      </c>
      <c r="Z396" s="129">
        <f>SUM(Q396:Y396)</f>
        <v>0</v>
      </c>
      <c r="AA396" s="132">
        <f>P396+Z396</f>
        <v>0</v>
      </c>
      <c r="AB396" s="94"/>
      <c r="AC396" s="94"/>
      <c r="AD396" s="94"/>
      <c r="AE396" s="94"/>
    </row>
    <row r="397" spans="5:35" ht="15.75" thickBot="1" x14ac:dyDescent="0.3">
      <c r="E397" s="94"/>
      <c r="F397" s="133" t="s">
        <v>82</v>
      </c>
      <c r="G397" s="134">
        <f t="shared" ref="G397:O397" si="208">IF(G395-G392=-2,4)+IF(G395-G392=-1,3)+IF(G395-G392=0,2)+IF(G395-G392=1,1)+IF(G395-G392&gt;2,0)</f>
        <v>0</v>
      </c>
      <c r="H397" s="134">
        <f t="shared" si="208"/>
        <v>0</v>
      </c>
      <c r="I397" s="134">
        <f t="shared" si="208"/>
        <v>0</v>
      </c>
      <c r="J397" s="134">
        <f t="shared" si="208"/>
        <v>0</v>
      </c>
      <c r="K397" s="134">
        <f t="shared" si="208"/>
        <v>0</v>
      </c>
      <c r="L397" s="134">
        <f t="shared" si="208"/>
        <v>0</v>
      </c>
      <c r="M397" s="134">
        <f t="shared" si="208"/>
        <v>0</v>
      </c>
      <c r="N397" s="134">
        <f t="shared" si="208"/>
        <v>0</v>
      </c>
      <c r="O397" s="135">
        <f t="shared" si="208"/>
        <v>0</v>
      </c>
      <c r="P397" s="136">
        <f>SUM(G397:O397)</f>
        <v>0</v>
      </c>
      <c r="Q397" s="135">
        <f t="shared" ref="Q397:Y397" si="209">IF(Q395-Q392=-2,4)+IF(Q395-Q392=-1,3)+IF(Q395-Q392=0,2)+IF(Q395-Q392=1,1)+IF(Q395-Q392&gt;2,0)</f>
        <v>0</v>
      </c>
      <c r="R397" s="135">
        <f t="shared" si="209"/>
        <v>0</v>
      </c>
      <c r="S397" s="135">
        <f t="shared" si="209"/>
        <v>0</v>
      </c>
      <c r="T397" s="135">
        <f t="shared" si="209"/>
        <v>0</v>
      </c>
      <c r="U397" s="135">
        <f t="shared" si="209"/>
        <v>0</v>
      </c>
      <c r="V397" s="135">
        <f t="shared" si="209"/>
        <v>0</v>
      </c>
      <c r="W397" s="135">
        <f t="shared" si="209"/>
        <v>0</v>
      </c>
      <c r="X397" s="135">
        <f t="shared" si="209"/>
        <v>0</v>
      </c>
      <c r="Y397" s="135">
        <f t="shared" si="209"/>
        <v>0</v>
      </c>
      <c r="Z397" s="136">
        <f>SUM(Q397:Y397)</f>
        <v>0</v>
      </c>
      <c r="AA397" s="137">
        <f>P397+Z397</f>
        <v>0</v>
      </c>
      <c r="AB397" s="94"/>
      <c r="AC397" s="94"/>
      <c r="AD397" s="94"/>
      <c r="AE397" s="94"/>
    </row>
    <row r="398" spans="5:35" x14ac:dyDescent="0.25">
      <c r="E398" s="94"/>
      <c r="F398" s="34"/>
      <c r="G398" s="24">
        <f>G395-G392</f>
        <v>6</v>
      </c>
      <c r="H398" s="24">
        <f t="shared" ref="H398:O398" si="210">H395-H392</f>
        <v>6</v>
      </c>
      <c r="I398" s="24">
        <f t="shared" si="210"/>
        <v>5</v>
      </c>
      <c r="J398" s="24">
        <f t="shared" si="210"/>
        <v>6</v>
      </c>
      <c r="K398" s="24">
        <f t="shared" si="210"/>
        <v>7</v>
      </c>
      <c r="L398" s="24">
        <f t="shared" si="210"/>
        <v>5</v>
      </c>
      <c r="M398" s="24">
        <f t="shared" si="210"/>
        <v>7</v>
      </c>
      <c r="N398" s="24">
        <f t="shared" si="210"/>
        <v>5</v>
      </c>
      <c r="O398" s="15">
        <f t="shared" si="210"/>
        <v>7</v>
      </c>
      <c r="P398" s="15"/>
      <c r="Q398" s="15">
        <f t="shared" ref="Q398:Y398" si="211">Q395-Q392</f>
        <v>6</v>
      </c>
      <c r="R398" s="15">
        <f t="shared" si="211"/>
        <v>6</v>
      </c>
      <c r="S398" s="15">
        <f t="shared" si="211"/>
        <v>7</v>
      </c>
      <c r="T398" s="15">
        <f t="shared" si="211"/>
        <v>5</v>
      </c>
      <c r="U398" s="15">
        <f t="shared" si="211"/>
        <v>7</v>
      </c>
      <c r="V398" s="15">
        <f t="shared" si="211"/>
        <v>6</v>
      </c>
      <c r="W398" s="15">
        <f t="shared" si="211"/>
        <v>6</v>
      </c>
      <c r="X398" s="15">
        <f t="shared" si="211"/>
        <v>5</v>
      </c>
      <c r="Y398" s="15">
        <f t="shared" si="211"/>
        <v>6</v>
      </c>
      <c r="Z398" s="138"/>
      <c r="AA398" s="139"/>
      <c r="AB398" s="94"/>
      <c r="AC398" s="94"/>
      <c r="AD398" s="94"/>
      <c r="AE398" s="94"/>
    </row>
    <row r="399" spans="5:35" x14ac:dyDescent="0.25">
      <c r="E399" s="94"/>
      <c r="F399" s="34"/>
      <c r="G399" s="24"/>
      <c r="H399" s="24"/>
      <c r="I399" s="24"/>
      <c r="J399" s="24"/>
      <c r="K399" s="24"/>
      <c r="L399" s="24"/>
      <c r="M399" s="24"/>
      <c r="N399" s="24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38"/>
      <c r="AA399" s="139"/>
      <c r="AB399" s="94"/>
      <c r="AC399" s="94"/>
      <c r="AD399" s="94"/>
      <c r="AE399" s="94"/>
    </row>
    <row r="400" spans="5:35" ht="15.75" thickBot="1" x14ac:dyDescent="0.3">
      <c r="E400" s="94"/>
      <c r="F400" s="34"/>
      <c r="G400" s="24"/>
      <c r="H400" s="24"/>
      <c r="I400" s="24"/>
      <c r="J400" s="24"/>
      <c r="K400" s="24"/>
      <c r="L400" s="24"/>
      <c r="M400" s="24"/>
      <c r="N400" s="2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94"/>
      <c r="AC400" s="94"/>
      <c r="AD400" s="94"/>
      <c r="AE400" s="94"/>
    </row>
    <row r="401" spans="5:35" ht="15.75" thickBot="1" x14ac:dyDescent="0.3">
      <c r="E401" s="140"/>
      <c r="F401" s="247" t="s">
        <v>83</v>
      </c>
      <c r="G401" s="247"/>
      <c r="H401" s="248" t="s">
        <v>84</v>
      </c>
      <c r="I401" s="248"/>
      <c r="J401" s="248"/>
      <c r="K401" s="248"/>
      <c r="L401" s="141">
        <f>COUNTIF(G398:Y398,"&lt;=-2")</f>
        <v>0</v>
      </c>
      <c r="M401" s="249" t="s">
        <v>85</v>
      </c>
      <c r="N401" s="249"/>
      <c r="O401" s="100">
        <f>COUNTIF(G398:Y398,"=0")</f>
        <v>0</v>
      </c>
      <c r="P401" s="241" t="s">
        <v>86</v>
      </c>
      <c r="Q401" s="241"/>
      <c r="R401" s="241"/>
      <c r="S401" s="241"/>
      <c r="T401" s="241"/>
      <c r="U401" s="141">
        <f>COUNTIF(G398:Y398,"=2")</f>
        <v>0</v>
      </c>
      <c r="V401" s="142"/>
      <c r="W401" s="142"/>
      <c r="X401" s="142"/>
      <c r="Y401" s="142"/>
      <c r="Z401" s="143"/>
      <c r="AA401" s="139"/>
      <c r="AB401" s="140"/>
      <c r="AC401" s="140"/>
      <c r="AD401" s="140"/>
      <c r="AE401" s="140"/>
      <c r="AF401" s="68"/>
      <c r="AG401" s="68"/>
      <c r="AH401" s="68"/>
      <c r="AI401" s="68"/>
    </row>
    <row r="402" spans="5:35" ht="15.75" thickBot="1" x14ac:dyDescent="0.3">
      <c r="E402" s="140"/>
      <c r="F402" s="247"/>
      <c r="G402" s="247"/>
      <c r="H402" s="250" t="s">
        <v>87</v>
      </c>
      <c r="I402" s="250"/>
      <c r="J402" s="250"/>
      <c r="K402" s="250"/>
      <c r="L402" s="144">
        <f>COUNTIF(G398:Y398,"=-1")</f>
        <v>0</v>
      </c>
      <c r="M402" s="251" t="s">
        <v>88</v>
      </c>
      <c r="N402" s="251"/>
      <c r="O402" s="145">
        <f>COUNTIF(G398:Y398,"=1")</f>
        <v>0</v>
      </c>
      <c r="P402" s="241" t="s">
        <v>89</v>
      </c>
      <c r="Q402" s="241"/>
      <c r="R402" s="241"/>
      <c r="S402" s="241"/>
      <c r="T402" s="241"/>
      <c r="U402" s="144">
        <f>COUNTIF(G398:Y398,"&gt;=3")</f>
        <v>18</v>
      </c>
      <c r="V402" s="142"/>
      <c r="W402" s="142"/>
      <c r="X402" s="142"/>
      <c r="Y402" s="142"/>
      <c r="Z402" s="143"/>
      <c r="AA402" s="139"/>
      <c r="AB402" s="140"/>
      <c r="AC402" s="140"/>
      <c r="AD402" s="140"/>
      <c r="AE402" s="140"/>
      <c r="AF402" s="68"/>
      <c r="AG402" s="68"/>
      <c r="AH402" s="68"/>
      <c r="AI402" s="68"/>
    </row>
    <row r="403" spans="5:35" x14ac:dyDescent="0.25">
      <c r="E403" s="140"/>
      <c r="F403" s="146"/>
      <c r="G403" s="146"/>
      <c r="H403" s="242" t="str">
        <f>M401</f>
        <v>Par</v>
      </c>
      <c r="I403" s="242"/>
      <c r="J403" s="24"/>
      <c r="K403" s="24"/>
      <c r="L403" s="24">
        <f>O401</f>
        <v>0</v>
      </c>
      <c r="M403" s="24"/>
      <c r="N403" s="34"/>
      <c r="O403" s="15"/>
      <c r="P403" s="142"/>
      <c r="Q403" s="142"/>
      <c r="R403" s="142"/>
      <c r="S403" s="142"/>
      <c r="T403" s="142"/>
      <c r="U403" s="15"/>
      <c r="V403" s="142"/>
      <c r="W403" s="142"/>
      <c r="X403" s="142"/>
      <c r="Y403" s="142"/>
      <c r="Z403" s="143"/>
      <c r="AA403" s="139"/>
      <c r="AB403" s="140"/>
      <c r="AC403" s="140"/>
      <c r="AD403" s="140"/>
      <c r="AE403" s="140"/>
      <c r="AF403" s="68"/>
      <c r="AG403" s="68"/>
      <c r="AH403" s="68"/>
      <c r="AI403" s="68"/>
    </row>
    <row r="404" spans="5:35" x14ac:dyDescent="0.25">
      <c r="E404" s="140"/>
      <c r="F404" s="146"/>
      <c r="G404" s="146"/>
      <c r="H404" s="243" t="str">
        <f>M402</f>
        <v>Bogey</v>
      </c>
      <c r="I404" s="243"/>
      <c r="J404" s="24"/>
      <c r="K404" s="24"/>
      <c r="L404" s="24">
        <f>O402</f>
        <v>0</v>
      </c>
      <c r="M404" s="24"/>
      <c r="N404" s="34"/>
      <c r="O404" s="15"/>
      <c r="P404" s="142"/>
      <c r="Q404" s="142"/>
      <c r="R404" s="142"/>
      <c r="S404" s="142"/>
      <c r="T404" s="142"/>
      <c r="U404" s="15"/>
      <c r="V404" s="142"/>
      <c r="W404" s="142"/>
      <c r="X404" s="142"/>
      <c r="Y404" s="142"/>
      <c r="Z404" s="143"/>
      <c r="AA404" s="139"/>
      <c r="AB404" s="140"/>
      <c r="AC404" s="140"/>
      <c r="AD404" s="140"/>
      <c r="AE404" s="140"/>
      <c r="AF404" s="68"/>
      <c r="AG404" s="68"/>
      <c r="AH404" s="68"/>
      <c r="AI404" s="68"/>
    </row>
    <row r="405" spans="5:35" x14ac:dyDescent="0.25">
      <c r="E405" s="140"/>
      <c r="F405" s="146"/>
      <c r="G405" s="146"/>
      <c r="H405" s="34" t="str">
        <f>P401</f>
        <v>Double bogey</v>
      </c>
      <c r="I405" s="34"/>
      <c r="J405" s="34"/>
      <c r="K405" s="34"/>
      <c r="L405" s="24">
        <f>U401</f>
        <v>0</v>
      </c>
      <c r="M405" s="24"/>
      <c r="N405" s="34"/>
      <c r="O405" s="15"/>
      <c r="P405" s="142"/>
      <c r="Q405" s="142"/>
      <c r="R405" s="142"/>
      <c r="S405" s="142"/>
      <c r="T405" s="142"/>
      <c r="U405" s="15"/>
      <c r="V405" s="142"/>
      <c r="W405" s="142"/>
      <c r="X405" s="142"/>
      <c r="Y405" s="142"/>
      <c r="Z405" s="143"/>
      <c r="AA405" s="139"/>
      <c r="AB405" s="140"/>
      <c r="AC405" s="140"/>
      <c r="AD405" s="140"/>
      <c r="AE405" s="140"/>
      <c r="AF405" s="68"/>
      <c r="AG405" s="68"/>
      <c r="AH405" s="68"/>
      <c r="AI405" s="68"/>
    </row>
    <row r="406" spans="5:35" x14ac:dyDescent="0.25">
      <c r="E406" s="140"/>
      <c r="F406" s="146"/>
      <c r="G406" s="146"/>
      <c r="H406" s="34" t="str">
        <f>P402</f>
        <v>Triple bogey &amp; plus</v>
      </c>
      <c r="I406" s="34"/>
      <c r="J406" s="34"/>
      <c r="K406" s="34"/>
      <c r="L406" s="24">
        <f>U402</f>
        <v>18</v>
      </c>
      <c r="M406" s="24"/>
      <c r="N406" s="34"/>
      <c r="O406" s="15"/>
      <c r="P406" s="142"/>
      <c r="Q406" s="142"/>
      <c r="R406" s="142"/>
      <c r="S406" s="142"/>
      <c r="T406" s="142"/>
      <c r="U406" s="15"/>
      <c r="V406" s="142"/>
      <c r="W406" s="142"/>
      <c r="X406" s="142"/>
      <c r="Y406" s="142"/>
      <c r="Z406" s="143"/>
      <c r="AA406" s="139"/>
      <c r="AB406" s="140"/>
      <c r="AC406" s="140"/>
      <c r="AD406" s="140"/>
      <c r="AE406" s="140"/>
      <c r="AF406" s="68"/>
      <c r="AG406" s="68"/>
      <c r="AH406" s="68"/>
      <c r="AI406" s="68"/>
    </row>
    <row r="407" spans="5:35" x14ac:dyDescent="0.25">
      <c r="E407" s="140"/>
      <c r="F407" s="146"/>
      <c r="G407" s="146"/>
      <c r="H407" s="34"/>
      <c r="I407" s="34"/>
      <c r="J407" s="34"/>
      <c r="K407" s="34"/>
      <c r="L407" s="24"/>
      <c r="M407" s="34"/>
      <c r="N407" s="34"/>
      <c r="O407" s="15"/>
      <c r="P407" s="142"/>
      <c r="Q407" s="142"/>
      <c r="R407" s="142"/>
      <c r="S407" s="142"/>
      <c r="T407" s="142"/>
      <c r="U407" s="15"/>
      <c r="V407" s="142"/>
      <c r="W407" s="142"/>
      <c r="X407" s="142"/>
      <c r="Y407" s="142"/>
      <c r="Z407" s="143"/>
      <c r="AA407" s="139"/>
      <c r="AB407" s="140"/>
      <c r="AC407" s="140"/>
      <c r="AD407" s="140"/>
      <c r="AE407" s="140"/>
      <c r="AF407" s="68"/>
      <c r="AG407" s="68"/>
      <c r="AH407" s="68"/>
      <c r="AI407" s="68"/>
    </row>
    <row r="408" spans="5:35" x14ac:dyDescent="0.25">
      <c r="E408" s="140"/>
      <c r="F408" s="146"/>
      <c r="G408" s="146"/>
      <c r="H408" s="34"/>
      <c r="I408" s="34"/>
      <c r="J408" s="34"/>
      <c r="K408" s="34"/>
      <c r="L408" s="24"/>
      <c r="M408" s="34"/>
      <c r="N408" s="34"/>
      <c r="O408" s="15"/>
      <c r="P408" s="142"/>
      <c r="Q408" s="142"/>
      <c r="R408" s="142"/>
      <c r="S408" s="142"/>
      <c r="T408" s="142"/>
      <c r="U408" s="15"/>
      <c r="V408" s="142"/>
      <c r="W408" s="142"/>
      <c r="X408" s="142"/>
      <c r="Y408" s="142"/>
      <c r="Z408" s="143"/>
      <c r="AA408" s="139"/>
      <c r="AB408" s="140"/>
      <c r="AC408" s="140"/>
      <c r="AD408" s="140"/>
      <c r="AE408" s="140"/>
      <c r="AF408" s="68"/>
      <c r="AG408" s="68"/>
      <c r="AH408" s="68"/>
      <c r="AI408" s="68"/>
    </row>
    <row r="409" spans="5:35" ht="15.75" thickBot="1" x14ac:dyDescent="0.3">
      <c r="E409" s="147"/>
      <c r="F409" s="148"/>
      <c r="G409" s="148"/>
      <c r="H409" s="149"/>
      <c r="I409" s="149"/>
      <c r="J409" s="149"/>
      <c r="K409" s="149"/>
      <c r="L409" s="149"/>
      <c r="M409" s="149"/>
      <c r="N409" s="149"/>
      <c r="O409" s="150"/>
      <c r="P409" s="150"/>
      <c r="Q409" s="150"/>
      <c r="R409" s="150"/>
      <c r="S409" s="151"/>
      <c r="T409" s="151"/>
      <c r="U409" s="151"/>
      <c r="V409" s="151"/>
      <c r="W409" s="151"/>
      <c r="X409" s="151"/>
      <c r="Y409" s="151"/>
      <c r="Z409" s="152"/>
      <c r="AA409" s="153"/>
      <c r="AB409" s="147"/>
      <c r="AC409" s="147"/>
      <c r="AD409" s="147"/>
      <c r="AE409" s="147"/>
      <c r="AF409" s="154"/>
      <c r="AG409" s="154"/>
      <c r="AH409" s="154"/>
      <c r="AI409" s="154"/>
    </row>
    <row r="410" spans="5:35" ht="16.5" thickTop="1" thickBot="1" x14ac:dyDescent="0.3"/>
    <row r="411" spans="5:35" x14ac:dyDescent="0.25">
      <c r="E411" s="94"/>
      <c r="F411" s="95" t="s">
        <v>17</v>
      </c>
      <c r="G411" s="238">
        <f>C25</f>
        <v>0</v>
      </c>
      <c r="H411" s="238"/>
      <c r="I411" s="238"/>
      <c r="J411" s="238"/>
      <c r="K411" s="68"/>
      <c r="L411" s="239" t="s">
        <v>39</v>
      </c>
      <c r="M411" s="239"/>
      <c r="N411" s="239"/>
      <c r="O411" s="239" t="s">
        <v>40</v>
      </c>
      <c r="P411" s="239"/>
      <c r="Q411" s="240" t="s">
        <v>79</v>
      </c>
      <c r="R411" s="240"/>
      <c r="S411" s="240"/>
      <c r="T411" s="240"/>
      <c r="U411" s="1"/>
      <c r="V411" s="264" t="s">
        <v>107</v>
      </c>
      <c r="W411" s="265"/>
      <c r="X411" s="188" t="e">
        <f>INDEX($C$11:$AC$40,MATCH(G411,$C$11:$C$40,0),27)</f>
        <v>#N/A</v>
      </c>
      <c r="Z411" s="75" t="s">
        <v>16</v>
      </c>
      <c r="AA411" s="96">
        <f>$D$3</f>
        <v>37684</v>
      </c>
      <c r="AB411" s="94"/>
      <c r="AC411" s="94"/>
      <c r="AD411" s="94"/>
      <c r="AE411" s="94"/>
    </row>
    <row r="412" spans="5:35" ht="15.75" thickBot="1" x14ac:dyDescent="0.3">
      <c r="E412" s="94"/>
      <c r="F412" s="97" t="s">
        <v>43</v>
      </c>
      <c r="G412" s="244">
        <f>E25</f>
        <v>20</v>
      </c>
      <c r="H412" s="245"/>
      <c r="I412" s="245"/>
      <c r="J412" s="245"/>
      <c r="K412" s="1"/>
      <c r="L412" s="245" t="e">
        <f>IF(X411="H",IF($X412="Blancs",$G$3,IF($X412="Jaunes",$G$4,IF($X412="Bleus",$G$5,$G$6))),IF($X412="Blancs",$I$3,IF($X412="Jaunes",$I$4,IF($X412="Bleus",$I$5,$I$6))))</f>
        <v>#N/A</v>
      </c>
      <c r="M412" s="245"/>
      <c r="N412" s="245"/>
      <c r="O412" s="245" t="e">
        <f>IF(X411="H",IF($X412="Blancs",$H$3,IF($X412="Jaunes",$H$4,IF($X412="Bleus",$H$5,$H$6))),IF($X412="Blancs",$J$3,IF($X412="Jaunes",$J$4,IF($X412="Bleus",$J$5,$J$6))))</f>
        <v>#N/A</v>
      </c>
      <c r="P412" s="245"/>
      <c r="Q412" s="246" t="e">
        <f>ROUND((G412*(L412/113)+(O412-AA415)),0)</f>
        <v>#N/A</v>
      </c>
      <c r="R412" s="246"/>
      <c r="S412" s="246"/>
      <c r="T412" s="246"/>
      <c r="U412" s="1"/>
      <c r="V412" s="266" t="s">
        <v>108</v>
      </c>
      <c r="W412" s="267"/>
      <c r="X412" s="187" t="e">
        <f>INDEX($C$11:$AC$40,MATCH(G411,$C$11:$C$40,0),26)</f>
        <v>#N/A</v>
      </c>
      <c r="AA412" s="1"/>
      <c r="AB412" s="94"/>
      <c r="AC412" s="94"/>
      <c r="AD412" s="94"/>
      <c r="AE412" s="94"/>
    </row>
    <row r="413" spans="5:35" ht="15.75" thickBot="1" x14ac:dyDescent="0.3">
      <c r="E413" s="9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94"/>
      <c r="AC413" s="94"/>
      <c r="AD413" s="94"/>
      <c r="AE413" s="94"/>
    </row>
    <row r="414" spans="5:35" ht="15.75" thickBot="1" x14ac:dyDescent="0.3">
      <c r="E414" s="94"/>
      <c r="F414" s="98" t="s">
        <v>51</v>
      </c>
      <c r="G414" s="99">
        <v>1</v>
      </c>
      <c r="H414" s="99">
        <v>2</v>
      </c>
      <c r="I414" s="99">
        <v>3</v>
      </c>
      <c r="J414" s="99">
        <v>4</v>
      </c>
      <c r="K414" s="99">
        <v>5</v>
      </c>
      <c r="L414" s="99">
        <v>6</v>
      </c>
      <c r="M414" s="99">
        <v>7</v>
      </c>
      <c r="N414" s="99">
        <v>8</v>
      </c>
      <c r="O414" s="100">
        <v>9</v>
      </c>
      <c r="P414" s="32" t="s">
        <v>45</v>
      </c>
      <c r="Q414" s="101">
        <v>10</v>
      </c>
      <c r="R414" s="99">
        <v>11</v>
      </c>
      <c r="S414" s="99">
        <v>12</v>
      </c>
      <c r="T414" s="99">
        <v>13</v>
      </c>
      <c r="U414" s="99">
        <v>14</v>
      </c>
      <c r="V414" s="99">
        <v>15</v>
      </c>
      <c r="W414" s="99">
        <v>16</v>
      </c>
      <c r="X414" s="99">
        <v>17</v>
      </c>
      <c r="Y414" s="100">
        <v>18</v>
      </c>
      <c r="Z414" s="32" t="s">
        <v>46</v>
      </c>
      <c r="AA414" s="33" t="s">
        <v>47</v>
      </c>
      <c r="AB414" s="94"/>
      <c r="AC414" s="94"/>
      <c r="AD414" s="94"/>
      <c r="AE414" s="94"/>
    </row>
    <row r="415" spans="5:35" x14ac:dyDescent="0.25">
      <c r="E415" s="94"/>
      <c r="F415" s="102" t="s">
        <v>48</v>
      </c>
      <c r="G415" s="103">
        <f>G$9</f>
        <v>4</v>
      </c>
      <c r="H415" s="103">
        <f t="shared" ref="H415:O415" si="212">H$9</f>
        <v>4</v>
      </c>
      <c r="I415" s="103">
        <f t="shared" si="212"/>
        <v>5</v>
      </c>
      <c r="J415" s="103">
        <f t="shared" si="212"/>
        <v>4</v>
      </c>
      <c r="K415" s="103">
        <f t="shared" si="212"/>
        <v>3</v>
      </c>
      <c r="L415" s="103">
        <f t="shared" si="212"/>
        <v>5</v>
      </c>
      <c r="M415" s="103">
        <f t="shared" si="212"/>
        <v>3</v>
      </c>
      <c r="N415" s="103">
        <f t="shared" si="212"/>
        <v>5</v>
      </c>
      <c r="O415" s="103">
        <f t="shared" si="212"/>
        <v>3</v>
      </c>
      <c r="P415" s="104">
        <f>SUM(G415:O415)</f>
        <v>36</v>
      </c>
      <c r="Q415" s="103">
        <f t="shared" ref="Q415:Y415" si="213">Q$9</f>
        <v>4</v>
      </c>
      <c r="R415" s="105">
        <f t="shared" si="213"/>
        <v>4</v>
      </c>
      <c r="S415" s="105">
        <f t="shared" si="213"/>
        <v>3</v>
      </c>
      <c r="T415" s="105">
        <f t="shared" si="213"/>
        <v>5</v>
      </c>
      <c r="U415" s="105">
        <f t="shared" si="213"/>
        <v>3</v>
      </c>
      <c r="V415" s="105">
        <f t="shared" si="213"/>
        <v>4</v>
      </c>
      <c r="W415" s="105">
        <f t="shared" si="213"/>
        <v>4</v>
      </c>
      <c r="X415" s="105">
        <f t="shared" si="213"/>
        <v>5</v>
      </c>
      <c r="Y415" s="106">
        <f t="shared" si="213"/>
        <v>4</v>
      </c>
      <c r="Z415" s="104">
        <f>SUM(Q415:Y415)</f>
        <v>36</v>
      </c>
      <c r="AA415" s="40">
        <f>SUM(P415+Z415)</f>
        <v>72</v>
      </c>
      <c r="AB415" s="94"/>
      <c r="AC415" s="94"/>
      <c r="AD415" s="94"/>
      <c r="AE415" s="94"/>
    </row>
    <row r="416" spans="5:35" x14ac:dyDescent="0.25">
      <c r="E416" s="94"/>
      <c r="F416" s="107" t="s">
        <v>44</v>
      </c>
      <c r="G416" s="108">
        <f>G$10</f>
        <v>4</v>
      </c>
      <c r="H416" s="108">
        <f t="shared" ref="H416:O416" si="214">H$10</f>
        <v>8</v>
      </c>
      <c r="I416" s="108">
        <f t="shared" si="214"/>
        <v>12</v>
      </c>
      <c r="J416" s="108">
        <f t="shared" si="214"/>
        <v>14</v>
      </c>
      <c r="K416" s="108">
        <f t="shared" si="214"/>
        <v>2</v>
      </c>
      <c r="L416" s="108">
        <f t="shared" si="214"/>
        <v>10</v>
      </c>
      <c r="M416" s="108">
        <f t="shared" si="214"/>
        <v>18</v>
      </c>
      <c r="N416" s="108">
        <f t="shared" si="214"/>
        <v>16</v>
      </c>
      <c r="O416" s="109">
        <f t="shared" si="214"/>
        <v>6</v>
      </c>
      <c r="P416" s="110"/>
      <c r="Q416" s="111">
        <f t="shared" ref="Q416:Y416" si="215">Q$10</f>
        <v>1</v>
      </c>
      <c r="R416" s="112">
        <f t="shared" si="215"/>
        <v>9</v>
      </c>
      <c r="S416" s="112">
        <f t="shared" si="215"/>
        <v>11</v>
      </c>
      <c r="T416" s="112">
        <f t="shared" si="215"/>
        <v>5</v>
      </c>
      <c r="U416" s="112">
        <f t="shared" si="215"/>
        <v>17</v>
      </c>
      <c r="V416" s="112">
        <f t="shared" si="215"/>
        <v>15</v>
      </c>
      <c r="W416" s="112">
        <f t="shared" si="215"/>
        <v>3</v>
      </c>
      <c r="X416" s="112">
        <f t="shared" si="215"/>
        <v>13</v>
      </c>
      <c r="Y416" s="109">
        <f t="shared" si="215"/>
        <v>7</v>
      </c>
      <c r="Z416" s="110"/>
      <c r="AA416" s="113"/>
      <c r="AB416" s="94"/>
      <c r="AC416" s="94"/>
      <c r="AD416" s="94"/>
      <c r="AE416" s="94"/>
    </row>
    <row r="417" spans="5:35" ht="15.75" thickBot="1" x14ac:dyDescent="0.3">
      <c r="E417" s="94"/>
      <c r="F417" s="114" t="s">
        <v>79</v>
      </c>
      <c r="G417" s="115" t="e">
        <f>IF($Q412&lt;=18,IF(G416&lt;=$Q412,1,0),IF($Q412&lt;=36,IF(G416&lt;=($Q412-18),2,1),IF($Q412&lt;=54,IF(G416&lt;=($Q412-36),3,2),IF($Q412&gt;54,IF(G416&lt;=($Q412-54),4,3)))))</f>
        <v>#N/A</v>
      </c>
      <c r="H417" s="115" t="e">
        <f t="shared" ref="H417:O417" si="216">IF($Q412&lt;=18,IF(H416&lt;=$Q412,1,0),IF($Q412&lt;=36,IF(H416&lt;=($Q412-18),2,1),IF($Q412&lt;=54,IF(H416&lt;=($Q412-36),3,2),IF($Q412&gt;54,IF(H416&lt;=($Q412-54),4,3)))))</f>
        <v>#N/A</v>
      </c>
      <c r="I417" s="115" t="e">
        <f t="shared" si="216"/>
        <v>#N/A</v>
      </c>
      <c r="J417" s="115" t="e">
        <f t="shared" si="216"/>
        <v>#N/A</v>
      </c>
      <c r="K417" s="115" t="e">
        <f t="shared" si="216"/>
        <v>#N/A</v>
      </c>
      <c r="L417" s="115" t="e">
        <f t="shared" si="216"/>
        <v>#N/A</v>
      </c>
      <c r="M417" s="115" t="e">
        <f t="shared" si="216"/>
        <v>#N/A</v>
      </c>
      <c r="N417" s="115" t="e">
        <f t="shared" si="216"/>
        <v>#N/A</v>
      </c>
      <c r="O417" s="116" t="e">
        <f t="shared" si="216"/>
        <v>#N/A</v>
      </c>
      <c r="P417" s="117" t="e">
        <f>SUM(G417:O417)</f>
        <v>#N/A</v>
      </c>
      <c r="Q417" s="116" t="e">
        <f t="shared" ref="Q417:Y417" si="217">IF($Q412&lt;=18,IF(Q416&lt;=$Q412,1,0),IF($Q412&lt;=36,IF(Q416&lt;=($Q412-18),2,1),IF($Q412&lt;=54,IF(Q416&lt;=($Q412-36),3,2),IF($Q412&gt;54,IF(Q416&lt;=($Q412-54),4,3)))))</f>
        <v>#N/A</v>
      </c>
      <c r="R417" s="116" t="e">
        <f t="shared" si="217"/>
        <v>#N/A</v>
      </c>
      <c r="S417" s="116" t="e">
        <f t="shared" si="217"/>
        <v>#N/A</v>
      </c>
      <c r="T417" s="116" t="e">
        <f t="shared" si="217"/>
        <v>#N/A</v>
      </c>
      <c r="U417" s="116" t="e">
        <f t="shared" si="217"/>
        <v>#N/A</v>
      </c>
      <c r="V417" s="116" t="e">
        <f t="shared" si="217"/>
        <v>#N/A</v>
      </c>
      <c r="W417" s="116" t="e">
        <f t="shared" si="217"/>
        <v>#N/A</v>
      </c>
      <c r="X417" s="116" t="e">
        <f t="shared" si="217"/>
        <v>#N/A</v>
      </c>
      <c r="Y417" s="116" t="e">
        <f t="shared" si="217"/>
        <v>#N/A</v>
      </c>
      <c r="Z417" s="118" t="e">
        <f>SUM(Q417:Y417)</f>
        <v>#N/A</v>
      </c>
      <c r="AA417" s="119" t="e">
        <f>P417+Z417</f>
        <v>#N/A</v>
      </c>
      <c r="AB417" s="94"/>
      <c r="AC417" s="94"/>
      <c r="AD417" s="94"/>
      <c r="AE417" s="94"/>
    </row>
    <row r="418" spans="5:35" x14ac:dyDescent="0.25">
      <c r="E418" s="94"/>
      <c r="F418" s="120" t="s">
        <v>80</v>
      </c>
      <c r="G418" s="121">
        <f t="shared" ref="G418:O418" si="218">G25</f>
        <v>10</v>
      </c>
      <c r="H418" s="121">
        <f t="shared" si="218"/>
        <v>10</v>
      </c>
      <c r="I418" s="121">
        <f t="shared" si="218"/>
        <v>10</v>
      </c>
      <c r="J418" s="121">
        <f t="shared" si="218"/>
        <v>10</v>
      </c>
      <c r="K418" s="121">
        <f t="shared" si="218"/>
        <v>10</v>
      </c>
      <c r="L418" s="121">
        <f t="shared" si="218"/>
        <v>10</v>
      </c>
      <c r="M418" s="121">
        <f t="shared" si="218"/>
        <v>10</v>
      </c>
      <c r="N418" s="121">
        <f t="shared" si="218"/>
        <v>10</v>
      </c>
      <c r="O418" s="121">
        <f t="shared" si="218"/>
        <v>10</v>
      </c>
      <c r="P418" s="122">
        <f>SUM(G418:O418)</f>
        <v>90</v>
      </c>
      <c r="Q418" s="123">
        <f t="shared" ref="Q418:Y418" si="219">Q25</f>
        <v>10</v>
      </c>
      <c r="R418" s="121">
        <f t="shared" si="219"/>
        <v>10</v>
      </c>
      <c r="S418" s="121">
        <f t="shared" si="219"/>
        <v>10</v>
      </c>
      <c r="T418" s="121">
        <f t="shared" si="219"/>
        <v>10</v>
      </c>
      <c r="U418" s="121">
        <f t="shared" si="219"/>
        <v>10</v>
      </c>
      <c r="V418" s="121">
        <f t="shared" si="219"/>
        <v>10</v>
      </c>
      <c r="W418" s="121">
        <f t="shared" si="219"/>
        <v>10</v>
      </c>
      <c r="X418" s="121">
        <f t="shared" si="219"/>
        <v>10</v>
      </c>
      <c r="Y418" s="124">
        <f t="shared" si="219"/>
        <v>10</v>
      </c>
      <c r="Z418" s="122">
        <f>SUM(Q418:Y418)</f>
        <v>90</v>
      </c>
      <c r="AA418" s="125">
        <f>P418+Z418</f>
        <v>180</v>
      </c>
      <c r="AB418" s="94"/>
      <c r="AC418" s="94"/>
      <c r="AD418" s="94"/>
      <c r="AE418" s="94"/>
    </row>
    <row r="419" spans="5:35" x14ac:dyDescent="0.25">
      <c r="E419" s="94"/>
      <c r="F419" s="126" t="s">
        <v>81</v>
      </c>
      <c r="G419" s="127">
        <f>IF(G418-G415=-1,3+G417)+IF(G418-G415=0,2+G417)+IF(G418-G415=1,1+G417)+IF(G418-G415=2,G417)+IF(G418-G415=3,IF(G417-1&gt;0,G417-1,0))+IF(G418-G415=4,IF(G417-2&gt;0,G417-2,0))</f>
        <v>0</v>
      </c>
      <c r="H419" s="127">
        <f t="shared" ref="H419:O419" si="220">IF(H418-H415=-1,3+H417)+IF(H418-H415=0,2+H417)+IF(H418-H415=1,1+H417)+IF(H418-H415=2,H417)+IF(H418-H415=3,IF(H417-1&gt;0,H417-1,0))+IF(H418-H415=4,IF(H417-2&gt;0,H417-2,0))</f>
        <v>0</v>
      </c>
      <c r="I419" s="127">
        <f t="shared" si="220"/>
        <v>0</v>
      </c>
      <c r="J419" s="127">
        <f t="shared" si="220"/>
        <v>0</v>
      </c>
      <c r="K419" s="127">
        <f t="shared" si="220"/>
        <v>0</v>
      </c>
      <c r="L419" s="127">
        <f t="shared" si="220"/>
        <v>0</v>
      </c>
      <c r="M419" s="127">
        <f t="shared" si="220"/>
        <v>0</v>
      </c>
      <c r="N419" s="127">
        <f t="shared" si="220"/>
        <v>0</v>
      </c>
      <c r="O419" s="128">
        <f t="shared" si="220"/>
        <v>0</v>
      </c>
      <c r="P419" s="129">
        <f>SUM(G419:O419)</f>
        <v>0</v>
      </c>
      <c r="Q419" s="130">
        <f t="shared" ref="Q419:Y419" si="221">IF(Q418-Q415=-1,3+Q417)+IF(Q418-Q415=0,2+Q417)+IF(Q418-Q415=1,1+Q417)+IF(Q418-Q415=2,Q417)+IF(Q418-Q415=3,IF(Q417-1&gt;0,Q417-1,0))+IF(Q418-Q415=4,IF(Q417-2&gt;0,Q417-2,0))</f>
        <v>0</v>
      </c>
      <c r="R419" s="131">
        <f t="shared" si="221"/>
        <v>0</v>
      </c>
      <c r="S419" s="131">
        <f t="shared" si="221"/>
        <v>0</v>
      </c>
      <c r="T419" s="131">
        <f t="shared" si="221"/>
        <v>0</v>
      </c>
      <c r="U419" s="131">
        <f t="shared" si="221"/>
        <v>0</v>
      </c>
      <c r="V419" s="131">
        <f t="shared" si="221"/>
        <v>0</v>
      </c>
      <c r="W419" s="131">
        <f t="shared" si="221"/>
        <v>0</v>
      </c>
      <c r="X419" s="131">
        <f t="shared" si="221"/>
        <v>0</v>
      </c>
      <c r="Y419" s="128">
        <f t="shared" si="221"/>
        <v>0</v>
      </c>
      <c r="Z419" s="129">
        <f>SUM(Q419:Y419)</f>
        <v>0</v>
      </c>
      <c r="AA419" s="132">
        <f>P419+Z419</f>
        <v>0</v>
      </c>
      <c r="AB419" s="94"/>
      <c r="AC419" s="94"/>
      <c r="AD419" s="94"/>
      <c r="AE419" s="94"/>
    </row>
    <row r="420" spans="5:35" ht="15.75" thickBot="1" x14ac:dyDescent="0.3">
      <c r="E420" s="94"/>
      <c r="F420" s="133" t="s">
        <v>82</v>
      </c>
      <c r="G420" s="134">
        <f t="shared" ref="G420:O420" si="222">IF(G418-G415=-2,4)+IF(G418-G415=-1,3)+IF(G418-G415=0,2)+IF(G418-G415=1,1)+IF(G418-G415&gt;2,0)</f>
        <v>0</v>
      </c>
      <c r="H420" s="134">
        <f t="shared" si="222"/>
        <v>0</v>
      </c>
      <c r="I420" s="134">
        <f t="shared" si="222"/>
        <v>0</v>
      </c>
      <c r="J420" s="134">
        <f t="shared" si="222"/>
        <v>0</v>
      </c>
      <c r="K420" s="134">
        <f t="shared" si="222"/>
        <v>0</v>
      </c>
      <c r="L420" s="134">
        <f t="shared" si="222"/>
        <v>0</v>
      </c>
      <c r="M420" s="134">
        <f t="shared" si="222"/>
        <v>0</v>
      </c>
      <c r="N420" s="134">
        <f t="shared" si="222"/>
        <v>0</v>
      </c>
      <c r="O420" s="135">
        <f t="shared" si="222"/>
        <v>0</v>
      </c>
      <c r="P420" s="136">
        <f>SUM(G420:O420)</f>
        <v>0</v>
      </c>
      <c r="Q420" s="135">
        <f t="shared" ref="Q420:Y420" si="223">IF(Q418-Q415=-2,4)+IF(Q418-Q415=-1,3)+IF(Q418-Q415=0,2)+IF(Q418-Q415=1,1)+IF(Q418-Q415&gt;2,0)</f>
        <v>0</v>
      </c>
      <c r="R420" s="135">
        <f t="shared" si="223"/>
        <v>0</v>
      </c>
      <c r="S420" s="135">
        <f t="shared" si="223"/>
        <v>0</v>
      </c>
      <c r="T420" s="135">
        <f t="shared" si="223"/>
        <v>0</v>
      </c>
      <c r="U420" s="135">
        <f t="shared" si="223"/>
        <v>0</v>
      </c>
      <c r="V420" s="135">
        <f t="shared" si="223"/>
        <v>0</v>
      </c>
      <c r="W420" s="135">
        <f t="shared" si="223"/>
        <v>0</v>
      </c>
      <c r="X420" s="135">
        <f t="shared" si="223"/>
        <v>0</v>
      </c>
      <c r="Y420" s="135">
        <f t="shared" si="223"/>
        <v>0</v>
      </c>
      <c r="Z420" s="136">
        <f>SUM(Q420:Y420)</f>
        <v>0</v>
      </c>
      <c r="AA420" s="137">
        <f>P420+Z420</f>
        <v>0</v>
      </c>
      <c r="AB420" s="94"/>
      <c r="AC420" s="94"/>
      <c r="AD420" s="94"/>
      <c r="AE420" s="94"/>
    </row>
    <row r="421" spans="5:35" x14ac:dyDescent="0.25">
      <c r="E421" s="94"/>
      <c r="F421" s="34"/>
      <c r="G421" s="24">
        <f>G418-G415</f>
        <v>6</v>
      </c>
      <c r="H421" s="24">
        <f t="shared" ref="H421:O421" si="224">H418-H415</f>
        <v>6</v>
      </c>
      <c r="I421" s="24">
        <f t="shared" si="224"/>
        <v>5</v>
      </c>
      <c r="J421" s="24">
        <f t="shared" si="224"/>
        <v>6</v>
      </c>
      <c r="K421" s="24">
        <f t="shared" si="224"/>
        <v>7</v>
      </c>
      <c r="L421" s="24">
        <f t="shared" si="224"/>
        <v>5</v>
      </c>
      <c r="M421" s="24">
        <f t="shared" si="224"/>
        <v>7</v>
      </c>
      <c r="N421" s="24">
        <f t="shared" si="224"/>
        <v>5</v>
      </c>
      <c r="O421" s="15">
        <f t="shared" si="224"/>
        <v>7</v>
      </c>
      <c r="P421" s="15"/>
      <c r="Q421" s="15">
        <f t="shared" ref="Q421:Y421" si="225">Q418-Q415</f>
        <v>6</v>
      </c>
      <c r="R421" s="15">
        <f t="shared" si="225"/>
        <v>6</v>
      </c>
      <c r="S421" s="15">
        <f t="shared" si="225"/>
        <v>7</v>
      </c>
      <c r="T421" s="15">
        <f t="shared" si="225"/>
        <v>5</v>
      </c>
      <c r="U421" s="15">
        <f t="shared" si="225"/>
        <v>7</v>
      </c>
      <c r="V421" s="15">
        <f t="shared" si="225"/>
        <v>6</v>
      </c>
      <c r="W421" s="15">
        <f t="shared" si="225"/>
        <v>6</v>
      </c>
      <c r="X421" s="15">
        <f t="shared" si="225"/>
        <v>5</v>
      </c>
      <c r="Y421" s="15">
        <f t="shared" si="225"/>
        <v>6</v>
      </c>
      <c r="Z421" s="138"/>
      <c r="AA421" s="139"/>
      <c r="AB421" s="94"/>
      <c r="AC421" s="94"/>
      <c r="AD421" s="94"/>
      <c r="AE421" s="94"/>
    </row>
    <row r="422" spans="5:35" x14ac:dyDescent="0.25">
      <c r="E422" s="94"/>
      <c r="F422" s="34"/>
      <c r="G422" s="24"/>
      <c r="H422" s="24"/>
      <c r="I422" s="24"/>
      <c r="J422" s="24"/>
      <c r="K422" s="24"/>
      <c r="L422" s="24"/>
      <c r="M422" s="24"/>
      <c r="N422" s="24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38"/>
      <c r="AA422" s="139"/>
      <c r="AB422" s="94"/>
      <c r="AC422" s="94"/>
      <c r="AD422" s="94"/>
      <c r="AE422" s="94"/>
    </row>
    <row r="423" spans="5:35" ht="15.75" thickBot="1" x14ac:dyDescent="0.3">
      <c r="E423" s="94"/>
      <c r="F423" s="34"/>
      <c r="G423" s="24"/>
      <c r="H423" s="24"/>
      <c r="I423" s="24"/>
      <c r="J423" s="24"/>
      <c r="K423" s="24"/>
      <c r="L423" s="24"/>
      <c r="M423" s="24"/>
      <c r="N423" s="2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94"/>
      <c r="AC423" s="94"/>
      <c r="AD423" s="94"/>
      <c r="AE423" s="94"/>
    </row>
    <row r="424" spans="5:35" ht="15.75" thickBot="1" x14ac:dyDescent="0.3">
      <c r="E424" s="140"/>
      <c r="F424" s="247" t="s">
        <v>83</v>
      </c>
      <c r="G424" s="247"/>
      <c r="H424" s="248" t="s">
        <v>84</v>
      </c>
      <c r="I424" s="248"/>
      <c r="J424" s="248"/>
      <c r="K424" s="248"/>
      <c r="L424" s="141">
        <f>COUNTIF(G421:Y421,"&lt;=-2")</f>
        <v>0</v>
      </c>
      <c r="M424" s="249" t="s">
        <v>85</v>
      </c>
      <c r="N424" s="249"/>
      <c r="O424" s="100">
        <f>COUNTIF(G421:Y421,"=0")</f>
        <v>0</v>
      </c>
      <c r="P424" s="241" t="s">
        <v>86</v>
      </c>
      <c r="Q424" s="241"/>
      <c r="R424" s="241"/>
      <c r="S424" s="241"/>
      <c r="T424" s="241"/>
      <c r="U424" s="141">
        <f>COUNTIF(G421:Y421,"=2")</f>
        <v>0</v>
      </c>
      <c r="V424" s="142"/>
      <c r="W424" s="142"/>
      <c r="X424" s="142"/>
      <c r="Y424" s="142"/>
      <c r="Z424" s="143"/>
      <c r="AA424" s="139"/>
      <c r="AB424" s="140"/>
      <c r="AC424" s="140"/>
      <c r="AD424" s="140"/>
      <c r="AE424" s="140"/>
      <c r="AF424" s="68"/>
      <c r="AG424" s="68"/>
      <c r="AH424" s="68"/>
      <c r="AI424" s="68"/>
    </row>
    <row r="425" spans="5:35" ht="15.75" thickBot="1" x14ac:dyDescent="0.3">
      <c r="E425" s="140"/>
      <c r="F425" s="247"/>
      <c r="G425" s="247"/>
      <c r="H425" s="250" t="s">
        <v>87</v>
      </c>
      <c r="I425" s="250"/>
      <c r="J425" s="250"/>
      <c r="K425" s="250"/>
      <c r="L425" s="144">
        <f>COUNTIF(G421:Y421,"=-1")</f>
        <v>0</v>
      </c>
      <c r="M425" s="251" t="s">
        <v>88</v>
      </c>
      <c r="N425" s="251"/>
      <c r="O425" s="145">
        <f>COUNTIF(G421:Y421,"=1")</f>
        <v>0</v>
      </c>
      <c r="P425" s="241" t="s">
        <v>89</v>
      </c>
      <c r="Q425" s="241"/>
      <c r="R425" s="241"/>
      <c r="S425" s="241"/>
      <c r="T425" s="241"/>
      <c r="U425" s="144">
        <f>COUNTIF(G421:Y421,"&gt;=3")</f>
        <v>18</v>
      </c>
      <c r="V425" s="142"/>
      <c r="W425" s="142"/>
      <c r="X425" s="142"/>
      <c r="Y425" s="142"/>
      <c r="Z425" s="143"/>
      <c r="AA425" s="139"/>
      <c r="AB425" s="140"/>
      <c r="AC425" s="140"/>
      <c r="AD425" s="140"/>
      <c r="AE425" s="140"/>
      <c r="AF425" s="68"/>
      <c r="AG425" s="68"/>
      <c r="AH425" s="68"/>
      <c r="AI425" s="68"/>
    </row>
    <row r="426" spans="5:35" x14ac:dyDescent="0.25">
      <c r="E426" s="140"/>
      <c r="F426" s="146"/>
      <c r="G426" s="146"/>
      <c r="H426" s="242" t="str">
        <f>M424</f>
        <v>Par</v>
      </c>
      <c r="I426" s="242"/>
      <c r="J426" s="24"/>
      <c r="K426" s="24"/>
      <c r="L426" s="24">
        <f>O424</f>
        <v>0</v>
      </c>
      <c r="M426" s="24"/>
      <c r="N426" s="34"/>
      <c r="O426" s="15"/>
      <c r="P426" s="142"/>
      <c r="Q426" s="142"/>
      <c r="R426" s="142"/>
      <c r="S426" s="142"/>
      <c r="T426" s="142"/>
      <c r="U426" s="15"/>
      <c r="V426" s="142"/>
      <c r="W426" s="142"/>
      <c r="X426" s="142"/>
      <c r="Y426" s="142"/>
      <c r="Z426" s="143"/>
      <c r="AA426" s="139"/>
      <c r="AB426" s="140"/>
      <c r="AC426" s="140"/>
      <c r="AD426" s="140"/>
      <c r="AE426" s="140"/>
      <c r="AF426" s="68"/>
      <c r="AG426" s="68"/>
      <c r="AH426" s="68"/>
      <c r="AI426" s="68"/>
    </row>
    <row r="427" spans="5:35" x14ac:dyDescent="0.25">
      <c r="E427" s="140"/>
      <c r="F427" s="146"/>
      <c r="G427" s="146"/>
      <c r="H427" s="243" t="str">
        <f>M425</f>
        <v>Bogey</v>
      </c>
      <c r="I427" s="243"/>
      <c r="J427" s="24"/>
      <c r="K427" s="24"/>
      <c r="L427" s="24">
        <f>O425</f>
        <v>0</v>
      </c>
      <c r="M427" s="24"/>
      <c r="N427" s="34"/>
      <c r="O427" s="15"/>
      <c r="P427" s="142"/>
      <c r="Q427" s="142"/>
      <c r="R427" s="142"/>
      <c r="S427" s="142"/>
      <c r="T427" s="142"/>
      <c r="U427" s="15"/>
      <c r="V427" s="142"/>
      <c r="W427" s="142"/>
      <c r="X427" s="142"/>
      <c r="Y427" s="142"/>
      <c r="Z427" s="143"/>
      <c r="AA427" s="139"/>
      <c r="AB427" s="140"/>
      <c r="AC427" s="140"/>
      <c r="AD427" s="140"/>
      <c r="AE427" s="140"/>
      <c r="AF427" s="68"/>
      <c r="AG427" s="68"/>
      <c r="AH427" s="68"/>
      <c r="AI427" s="68"/>
    </row>
    <row r="428" spans="5:35" x14ac:dyDescent="0.25">
      <c r="E428" s="140"/>
      <c r="F428" s="146"/>
      <c r="G428" s="146"/>
      <c r="H428" s="34" t="str">
        <f>P424</f>
        <v>Double bogey</v>
      </c>
      <c r="I428" s="34"/>
      <c r="J428" s="34"/>
      <c r="K428" s="34"/>
      <c r="L428" s="24">
        <f>U424</f>
        <v>0</v>
      </c>
      <c r="M428" s="24"/>
      <c r="N428" s="34"/>
      <c r="O428" s="15"/>
      <c r="P428" s="142"/>
      <c r="Q428" s="142"/>
      <c r="R428" s="142"/>
      <c r="S428" s="142"/>
      <c r="T428" s="142"/>
      <c r="U428" s="15"/>
      <c r="V428" s="142"/>
      <c r="W428" s="142"/>
      <c r="X428" s="142"/>
      <c r="Y428" s="142"/>
      <c r="Z428" s="143"/>
      <c r="AA428" s="139"/>
      <c r="AB428" s="140"/>
      <c r="AC428" s="140"/>
      <c r="AD428" s="140"/>
      <c r="AE428" s="140"/>
      <c r="AF428" s="68"/>
      <c r="AG428" s="68"/>
      <c r="AH428" s="68"/>
      <c r="AI428" s="68"/>
    </row>
    <row r="429" spans="5:35" x14ac:dyDescent="0.25">
      <c r="E429" s="140"/>
      <c r="F429" s="146"/>
      <c r="G429" s="146"/>
      <c r="H429" s="34" t="str">
        <f>P425</f>
        <v>Triple bogey &amp; plus</v>
      </c>
      <c r="I429" s="34"/>
      <c r="J429" s="34"/>
      <c r="K429" s="34"/>
      <c r="L429" s="24">
        <f>U425</f>
        <v>18</v>
      </c>
      <c r="M429" s="24"/>
      <c r="N429" s="34"/>
      <c r="O429" s="15"/>
      <c r="P429" s="142"/>
      <c r="Q429" s="142"/>
      <c r="R429" s="142"/>
      <c r="S429" s="142"/>
      <c r="T429" s="142"/>
      <c r="U429" s="15"/>
      <c r="V429" s="142"/>
      <c r="W429" s="142"/>
      <c r="X429" s="142"/>
      <c r="Y429" s="142"/>
      <c r="Z429" s="143"/>
      <c r="AA429" s="139"/>
      <c r="AB429" s="140"/>
      <c r="AC429" s="140"/>
      <c r="AD429" s="140"/>
      <c r="AE429" s="140"/>
      <c r="AF429" s="68"/>
      <c r="AG429" s="68"/>
      <c r="AH429" s="68"/>
      <c r="AI429" s="68"/>
    </row>
    <row r="430" spans="5:35" x14ac:dyDescent="0.25">
      <c r="E430" s="140"/>
      <c r="F430" s="146"/>
      <c r="G430" s="146"/>
      <c r="H430" s="34"/>
      <c r="I430" s="34"/>
      <c r="J430" s="34"/>
      <c r="K430" s="34"/>
      <c r="L430" s="24"/>
      <c r="M430" s="34"/>
      <c r="N430" s="34"/>
      <c r="O430" s="15"/>
      <c r="P430" s="142"/>
      <c r="Q430" s="142"/>
      <c r="R430" s="142"/>
      <c r="S430" s="142"/>
      <c r="T430" s="142"/>
      <c r="U430" s="15"/>
      <c r="V430" s="142"/>
      <c r="W430" s="142"/>
      <c r="X430" s="142"/>
      <c r="Y430" s="142"/>
      <c r="Z430" s="143"/>
      <c r="AA430" s="139"/>
      <c r="AB430" s="140"/>
      <c r="AC430" s="140"/>
      <c r="AD430" s="140"/>
      <c r="AE430" s="140"/>
      <c r="AF430" s="68"/>
      <c r="AG430" s="68"/>
      <c r="AH430" s="68"/>
      <c r="AI430" s="68"/>
    </row>
    <row r="431" spans="5:35" x14ac:dyDescent="0.25">
      <c r="E431" s="140"/>
      <c r="F431" s="146"/>
      <c r="G431" s="146"/>
      <c r="H431" s="34"/>
      <c r="I431" s="34"/>
      <c r="J431" s="34"/>
      <c r="K431" s="34"/>
      <c r="L431" s="24"/>
      <c r="M431" s="34"/>
      <c r="N431" s="34"/>
      <c r="O431" s="15"/>
      <c r="P431" s="142"/>
      <c r="Q431" s="142"/>
      <c r="R431" s="142"/>
      <c r="S431" s="142"/>
      <c r="T431" s="142"/>
      <c r="U431" s="15"/>
      <c r="V431" s="142"/>
      <c r="W431" s="142"/>
      <c r="X431" s="142"/>
      <c r="Y431" s="142"/>
      <c r="Z431" s="143"/>
      <c r="AA431" s="139"/>
      <c r="AB431" s="140"/>
      <c r="AC431" s="140"/>
      <c r="AD431" s="140"/>
      <c r="AE431" s="140"/>
      <c r="AF431" s="68"/>
      <c r="AG431" s="68"/>
      <c r="AH431" s="68"/>
      <c r="AI431" s="68"/>
    </row>
    <row r="432" spans="5:35" ht="15.75" thickBot="1" x14ac:dyDescent="0.3">
      <c r="E432" s="147"/>
      <c r="F432" s="148"/>
      <c r="G432" s="148"/>
      <c r="H432" s="149"/>
      <c r="I432" s="149"/>
      <c r="J432" s="149"/>
      <c r="K432" s="149"/>
      <c r="L432" s="149"/>
      <c r="M432" s="149"/>
      <c r="N432" s="149"/>
      <c r="O432" s="150"/>
      <c r="P432" s="150"/>
      <c r="Q432" s="150"/>
      <c r="R432" s="150"/>
      <c r="S432" s="151"/>
      <c r="T432" s="151"/>
      <c r="U432" s="151"/>
      <c r="V432" s="151"/>
      <c r="W432" s="151"/>
      <c r="X432" s="151"/>
      <c r="Y432" s="151"/>
      <c r="Z432" s="152"/>
      <c r="AA432" s="153"/>
      <c r="AB432" s="147"/>
      <c r="AC432" s="147"/>
      <c r="AD432" s="147"/>
      <c r="AE432" s="147"/>
      <c r="AF432" s="154"/>
      <c r="AG432" s="154"/>
      <c r="AH432" s="154"/>
      <c r="AI432" s="154"/>
    </row>
    <row r="433" spans="5:35" ht="16.5" thickTop="1" thickBot="1" x14ac:dyDescent="0.3"/>
    <row r="434" spans="5:35" x14ac:dyDescent="0.25">
      <c r="E434" s="94"/>
      <c r="F434" s="95" t="s">
        <v>17</v>
      </c>
      <c r="G434" s="238">
        <f>C26</f>
        <v>0</v>
      </c>
      <c r="H434" s="238"/>
      <c r="I434" s="238"/>
      <c r="J434" s="238"/>
      <c r="K434" s="68"/>
      <c r="L434" s="239" t="s">
        <v>39</v>
      </c>
      <c r="M434" s="239"/>
      <c r="N434" s="239"/>
      <c r="O434" s="239" t="s">
        <v>40</v>
      </c>
      <c r="P434" s="239"/>
      <c r="Q434" s="240" t="s">
        <v>79</v>
      </c>
      <c r="R434" s="240"/>
      <c r="S434" s="240"/>
      <c r="T434" s="240"/>
      <c r="U434" s="1"/>
      <c r="V434" s="264" t="s">
        <v>107</v>
      </c>
      <c r="W434" s="265"/>
      <c r="X434" s="188" t="e">
        <f>INDEX($C$11:$AC$40,MATCH(G434,$C$11:$C$40,0),27)</f>
        <v>#N/A</v>
      </c>
      <c r="Z434" s="75" t="s">
        <v>16</v>
      </c>
      <c r="AA434" s="96">
        <f>$D$3</f>
        <v>37684</v>
      </c>
      <c r="AB434" s="94"/>
      <c r="AC434" s="94"/>
      <c r="AD434" s="94"/>
      <c r="AE434" s="94"/>
    </row>
    <row r="435" spans="5:35" ht="15.75" thickBot="1" x14ac:dyDescent="0.3">
      <c r="E435" s="94"/>
      <c r="F435" s="97" t="s">
        <v>43</v>
      </c>
      <c r="G435" s="244">
        <f>E26</f>
        <v>20</v>
      </c>
      <c r="H435" s="245"/>
      <c r="I435" s="245"/>
      <c r="J435" s="245"/>
      <c r="K435" s="1"/>
      <c r="L435" s="245" t="e">
        <f>IF(X434="H",IF($X435="Blancs",$G$3,IF($X435="Jaunes",$G$4,IF($X435="Bleus",$G$5,$G$6))),IF($X435="Blancs",$I$3,IF($X435="Jaunes",$I$4,IF($X435="Bleus",$I$5,$I$6))))</f>
        <v>#N/A</v>
      </c>
      <c r="M435" s="245"/>
      <c r="N435" s="245"/>
      <c r="O435" s="245" t="e">
        <f>IF(X434="H",IF($X435="Blancs",$H$3,IF($X435="Jaunes",$H$4,IF($X435="Bleus",$H$5,$H$6))),IF($X435="Blancs",$J$3,IF($X435="Jaunes",$J$4,IF($X435="Bleus",$J$5,$J$6))))</f>
        <v>#N/A</v>
      </c>
      <c r="P435" s="245"/>
      <c r="Q435" s="246" t="e">
        <f>ROUND((G435*(L435/113)+(O435-AA438)),0)</f>
        <v>#N/A</v>
      </c>
      <c r="R435" s="246"/>
      <c r="S435" s="246"/>
      <c r="T435" s="246"/>
      <c r="U435" s="1"/>
      <c r="V435" s="266" t="s">
        <v>108</v>
      </c>
      <c r="W435" s="267"/>
      <c r="X435" s="187" t="e">
        <f>INDEX($C$11:$AC$40,MATCH(G434,$C$11:$C$40,0),26)</f>
        <v>#N/A</v>
      </c>
      <c r="AA435" s="1"/>
      <c r="AB435" s="94"/>
      <c r="AC435" s="94"/>
      <c r="AD435" s="94"/>
      <c r="AE435" s="94"/>
    </row>
    <row r="436" spans="5:35" ht="15.75" thickBot="1" x14ac:dyDescent="0.3">
      <c r="E436" s="9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94"/>
      <c r="AC436" s="94"/>
      <c r="AD436" s="94"/>
      <c r="AE436" s="94"/>
    </row>
    <row r="437" spans="5:35" ht="15.75" thickBot="1" x14ac:dyDescent="0.3">
      <c r="E437" s="94"/>
      <c r="F437" s="98" t="s">
        <v>51</v>
      </c>
      <c r="G437" s="99">
        <v>1</v>
      </c>
      <c r="H437" s="99">
        <v>2</v>
      </c>
      <c r="I437" s="99">
        <v>3</v>
      </c>
      <c r="J437" s="99">
        <v>4</v>
      </c>
      <c r="K437" s="99">
        <v>5</v>
      </c>
      <c r="L437" s="99">
        <v>6</v>
      </c>
      <c r="M437" s="99">
        <v>7</v>
      </c>
      <c r="N437" s="99">
        <v>8</v>
      </c>
      <c r="O437" s="100">
        <v>9</v>
      </c>
      <c r="P437" s="32" t="s">
        <v>45</v>
      </c>
      <c r="Q437" s="101">
        <v>10</v>
      </c>
      <c r="R437" s="99">
        <v>11</v>
      </c>
      <c r="S437" s="99">
        <v>12</v>
      </c>
      <c r="T437" s="99">
        <v>13</v>
      </c>
      <c r="U437" s="99">
        <v>14</v>
      </c>
      <c r="V437" s="99">
        <v>15</v>
      </c>
      <c r="W437" s="99">
        <v>16</v>
      </c>
      <c r="X437" s="99">
        <v>17</v>
      </c>
      <c r="Y437" s="100">
        <v>18</v>
      </c>
      <c r="Z437" s="32" t="s">
        <v>46</v>
      </c>
      <c r="AA437" s="33" t="s">
        <v>47</v>
      </c>
      <c r="AB437" s="94"/>
      <c r="AC437" s="94"/>
      <c r="AD437" s="94"/>
      <c r="AE437" s="94"/>
    </row>
    <row r="438" spans="5:35" x14ac:dyDescent="0.25">
      <c r="E438" s="94"/>
      <c r="F438" s="102" t="s">
        <v>48</v>
      </c>
      <c r="G438" s="103">
        <f>G$9</f>
        <v>4</v>
      </c>
      <c r="H438" s="103">
        <f t="shared" ref="H438:O438" si="226">H$9</f>
        <v>4</v>
      </c>
      <c r="I438" s="103">
        <f t="shared" si="226"/>
        <v>5</v>
      </c>
      <c r="J438" s="103">
        <f t="shared" si="226"/>
        <v>4</v>
      </c>
      <c r="K438" s="103">
        <f t="shared" si="226"/>
        <v>3</v>
      </c>
      <c r="L438" s="103">
        <f t="shared" si="226"/>
        <v>5</v>
      </c>
      <c r="M438" s="103">
        <f t="shared" si="226"/>
        <v>3</v>
      </c>
      <c r="N438" s="103">
        <f t="shared" si="226"/>
        <v>5</v>
      </c>
      <c r="O438" s="103">
        <f t="shared" si="226"/>
        <v>3</v>
      </c>
      <c r="P438" s="104">
        <f>SUM(G438:O438)</f>
        <v>36</v>
      </c>
      <c r="Q438" s="103">
        <f t="shared" ref="Q438:Y438" si="227">Q$9</f>
        <v>4</v>
      </c>
      <c r="R438" s="105">
        <f t="shared" si="227"/>
        <v>4</v>
      </c>
      <c r="S438" s="105">
        <f t="shared" si="227"/>
        <v>3</v>
      </c>
      <c r="T438" s="105">
        <f t="shared" si="227"/>
        <v>5</v>
      </c>
      <c r="U438" s="105">
        <f t="shared" si="227"/>
        <v>3</v>
      </c>
      <c r="V438" s="105">
        <f t="shared" si="227"/>
        <v>4</v>
      </c>
      <c r="W438" s="105">
        <f t="shared" si="227"/>
        <v>4</v>
      </c>
      <c r="X438" s="105">
        <f t="shared" si="227"/>
        <v>5</v>
      </c>
      <c r="Y438" s="106">
        <f t="shared" si="227"/>
        <v>4</v>
      </c>
      <c r="Z438" s="104">
        <f>SUM(Q438:Y438)</f>
        <v>36</v>
      </c>
      <c r="AA438" s="40">
        <f>SUM(P438+Z438)</f>
        <v>72</v>
      </c>
      <c r="AB438" s="94"/>
      <c r="AC438" s="94"/>
      <c r="AD438" s="94"/>
      <c r="AE438" s="94"/>
    </row>
    <row r="439" spans="5:35" x14ac:dyDescent="0.25">
      <c r="E439" s="94"/>
      <c r="F439" s="107" t="s">
        <v>44</v>
      </c>
      <c r="G439" s="108">
        <f>G$10</f>
        <v>4</v>
      </c>
      <c r="H439" s="108">
        <f t="shared" ref="H439:O439" si="228">H$10</f>
        <v>8</v>
      </c>
      <c r="I439" s="108">
        <f t="shared" si="228"/>
        <v>12</v>
      </c>
      <c r="J439" s="108">
        <f t="shared" si="228"/>
        <v>14</v>
      </c>
      <c r="K439" s="108">
        <f t="shared" si="228"/>
        <v>2</v>
      </c>
      <c r="L439" s="108">
        <f t="shared" si="228"/>
        <v>10</v>
      </c>
      <c r="M439" s="108">
        <f t="shared" si="228"/>
        <v>18</v>
      </c>
      <c r="N439" s="108">
        <f t="shared" si="228"/>
        <v>16</v>
      </c>
      <c r="O439" s="109">
        <f t="shared" si="228"/>
        <v>6</v>
      </c>
      <c r="P439" s="110"/>
      <c r="Q439" s="111">
        <f t="shared" ref="Q439:Y439" si="229">Q$10</f>
        <v>1</v>
      </c>
      <c r="R439" s="112">
        <f t="shared" si="229"/>
        <v>9</v>
      </c>
      <c r="S439" s="112">
        <f t="shared" si="229"/>
        <v>11</v>
      </c>
      <c r="T439" s="112">
        <f t="shared" si="229"/>
        <v>5</v>
      </c>
      <c r="U439" s="112">
        <f t="shared" si="229"/>
        <v>17</v>
      </c>
      <c r="V439" s="112">
        <f t="shared" si="229"/>
        <v>15</v>
      </c>
      <c r="W439" s="112">
        <f t="shared" si="229"/>
        <v>3</v>
      </c>
      <c r="X439" s="112">
        <f t="shared" si="229"/>
        <v>13</v>
      </c>
      <c r="Y439" s="109">
        <f t="shared" si="229"/>
        <v>7</v>
      </c>
      <c r="Z439" s="110"/>
      <c r="AA439" s="113"/>
      <c r="AB439" s="94"/>
      <c r="AC439" s="94"/>
      <c r="AD439" s="94"/>
      <c r="AE439" s="94"/>
    </row>
    <row r="440" spans="5:35" ht="15.75" thickBot="1" x14ac:dyDescent="0.3">
      <c r="E440" s="94"/>
      <c r="F440" s="114" t="s">
        <v>79</v>
      </c>
      <c r="G440" s="115" t="e">
        <f>IF($Q435&lt;=18,IF(G439&lt;=$Q435,1,0),IF($Q435&lt;=36,IF(G439&lt;=($Q435-18),2,1),IF($Q435&lt;=54,IF(G439&lt;=($Q435-36),3,2),IF($Q435&gt;54,IF(G439&lt;=($Q435-54),4,3)))))</f>
        <v>#N/A</v>
      </c>
      <c r="H440" s="115" t="e">
        <f t="shared" ref="H440:O440" si="230">IF($Q435&lt;=18,IF(H439&lt;=$Q435,1,0),IF($Q435&lt;=36,IF(H439&lt;=($Q435-18),2,1),IF($Q435&lt;=54,IF(H439&lt;=($Q435-36),3,2),IF($Q435&gt;54,IF(H439&lt;=($Q435-54),4,3)))))</f>
        <v>#N/A</v>
      </c>
      <c r="I440" s="115" t="e">
        <f t="shared" si="230"/>
        <v>#N/A</v>
      </c>
      <c r="J440" s="115" t="e">
        <f t="shared" si="230"/>
        <v>#N/A</v>
      </c>
      <c r="K440" s="115" t="e">
        <f t="shared" si="230"/>
        <v>#N/A</v>
      </c>
      <c r="L440" s="115" t="e">
        <f t="shared" si="230"/>
        <v>#N/A</v>
      </c>
      <c r="M440" s="115" t="e">
        <f t="shared" si="230"/>
        <v>#N/A</v>
      </c>
      <c r="N440" s="115" t="e">
        <f t="shared" si="230"/>
        <v>#N/A</v>
      </c>
      <c r="O440" s="116" t="e">
        <f t="shared" si="230"/>
        <v>#N/A</v>
      </c>
      <c r="P440" s="117" t="e">
        <f>SUM(G440:O440)</f>
        <v>#N/A</v>
      </c>
      <c r="Q440" s="116" t="e">
        <f t="shared" ref="Q440:Y440" si="231">IF($Q435&lt;=18,IF(Q439&lt;=$Q435,1,0),IF($Q435&lt;=36,IF(Q439&lt;=($Q435-18),2,1),IF($Q435&lt;=54,IF(Q439&lt;=($Q435-36),3,2),IF($Q435&gt;54,IF(Q439&lt;=($Q435-54),4,3)))))</f>
        <v>#N/A</v>
      </c>
      <c r="R440" s="116" t="e">
        <f t="shared" si="231"/>
        <v>#N/A</v>
      </c>
      <c r="S440" s="116" t="e">
        <f t="shared" si="231"/>
        <v>#N/A</v>
      </c>
      <c r="T440" s="116" t="e">
        <f t="shared" si="231"/>
        <v>#N/A</v>
      </c>
      <c r="U440" s="116" t="e">
        <f t="shared" si="231"/>
        <v>#N/A</v>
      </c>
      <c r="V440" s="116" t="e">
        <f t="shared" si="231"/>
        <v>#N/A</v>
      </c>
      <c r="W440" s="116" t="e">
        <f t="shared" si="231"/>
        <v>#N/A</v>
      </c>
      <c r="X440" s="116" t="e">
        <f t="shared" si="231"/>
        <v>#N/A</v>
      </c>
      <c r="Y440" s="116" t="e">
        <f t="shared" si="231"/>
        <v>#N/A</v>
      </c>
      <c r="Z440" s="118" t="e">
        <f>SUM(Q440:Y440)</f>
        <v>#N/A</v>
      </c>
      <c r="AA440" s="119" t="e">
        <f>P440+Z440</f>
        <v>#N/A</v>
      </c>
      <c r="AB440" s="94"/>
      <c r="AC440" s="94"/>
      <c r="AD440" s="94"/>
      <c r="AE440" s="94"/>
    </row>
    <row r="441" spans="5:35" x14ac:dyDescent="0.25">
      <c r="E441" s="94"/>
      <c r="F441" s="120" t="s">
        <v>80</v>
      </c>
      <c r="G441" s="121">
        <f t="shared" ref="G441:O441" si="232">G26</f>
        <v>10</v>
      </c>
      <c r="H441" s="121">
        <f t="shared" si="232"/>
        <v>10</v>
      </c>
      <c r="I441" s="121">
        <f t="shared" si="232"/>
        <v>10</v>
      </c>
      <c r="J441" s="121">
        <f t="shared" si="232"/>
        <v>10</v>
      </c>
      <c r="K441" s="121">
        <f t="shared" si="232"/>
        <v>10</v>
      </c>
      <c r="L441" s="121">
        <f t="shared" si="232"/>
        <v>10</v>
      </c>
      <c r="M441" s="121">
        <f t="shared" si="232"/>
        <v>10</v>
      </c>
      <c r="N441" s="121">
        <f t="shared" si="232"/>
        <v>10</v>
      </c>
      <c r="O441" s="121">
        <f t="shared" si="232"/>
        <v>10</v>
      </c>
      <c r="P441" s="122">
        <f>SUM(G441:O441)</f>
        <v>90</v>
      </c>
      <c r="Q441" s="123">
        <f t="shared" ref="Q441:Y441" si="233">Q26</f>
        <v>10</v>
      </c>
      <c r="R441" s="121">
        <f t="shared" si="233"/>
        <v>10</v>
      </c>
      <c r="S441" s="121">
        <f t="shared" si="233"/>
        <v>10</v>
      </c>
      <c r="T441" s="121">
        <f t="shared" si="233"/>
        <v>10</v>
      </c>
      <c r="U441" s="121">
        <f t="shared" si="233"/>
        <v>10</v>
      </c>
      <c r="V441" s="121">
        <f t="shared" si="233"/>
        <v>10</v>
      </c>
      <c r="W441" s="121">
        <f t="shared" si="233"/>
        <v>10</v>
      </c>
      <c r="X441" s="121">
        <f t="shared" si="233"/>
        <v>10</v>
      </c>
      <c r="Y441" s="124">
        <f t="shared" si="233"/>
        <v>10</v>
      </c>
      <c r="Z441" s="122">
        <f>SUM(Q441:Y441)</f>
        <v>90</v>
      </c>
      <c r="AA441" s="125">
        <f>P441+Z441</f>
        <v>180</v>
      </c>
      <c r="AB441" s="94"/>
      <c r="AC441" s="94"/>
      <c r="AD441" s="94"/>
      <c r="AE441" s="94"/>
    </row>
    <row r="442" spans="5:35" x14ac:dyDescent="0.25">
      <c r="E442" s="94"/>
      <c r="F442" s="126" t="s">
        <v>81</v>
      </c>
      <c r="G442" s="127">
        <f>IF(G441-G438=-1,3+G440)+IF(G441-G438=0,2+G440)+IF(G441-G438=1,1+G440)+IF(G441-G438=2,G440)+IF(G441-G438=3,IF(G440-1&gt;0,G440-1,0))+IF(G441-G438=4,IF(G440-2&gt;0,G440-2,0))</f>
        <v>0</v>
      </c>
      <c r="H442" s="127">
        <f t="shared" ref="H442:O442" si="234">IF(H441-H438=-1,3+H440)+IF(H441-H438=0,2+H440)+IF(H441-H438=1,1+H440)+IF(H441-H438=2,H440)+IF(H441-H438=3,IF(H440-1&gt;0,H440-1,0))+IF(H441-H438=4,IF(H440-2&gt;0,H440-2,0))</f>
        <v>0</v>
      </c>
      <c r="I442" s="127">
        <f t="shared" si="234"/>
        <v>0</v>
      </c>
      <c r="J442" s="127">
        <f t="shared" si="234"/>
        <v>0</v>
      </c>
      <c r="K442" s="127">
        <f t="shared" si="234"/>
        <v>0</v>
      </c>
      <c r="L442" s="127">
        <f t="shared" si="234"/>
        <v>0</v>
      </c>
      <c r="M442" s="127">
        <f t="shared" si="234"/>
        <v>0</v>
      </c>
      <c r="N442" s="127">
        <f t="shared" si="234"/>
        <v>0</v>
      </c>
      <c r="O442" s="128">
        <f t="shared" si="234"/>
        <v>0</v>
      </c>
      <c r="P442" s="129">
        <f>SUM(G442:O442)</f>
        <v>0</v>
      </c>
      <c r="Q442" s="130">
        <f t="shared" ref="Q442:Y442" si="235">IF(Q441-Q438=-1,3+Q440)+IF(Q441-Q438=0,2+Q440)+IF(Q441-Q438=1,1+Q440)+IF(Q441-Q438=2,Q440)+IF(Q441-Q438=3,IF(Q440-1&gt;0,Q440-1,0))+IF(Q441-Q438=4,IF(Q440-2&gt;0,Q440-2,0))</f>
        <v>0</v>
      </c>
      <c r="R442" s="131">
        <f t="shared" si="235"/>
        <v>0</v>
      </c>
      <c r="S442" s="131">
        <f t="shared" si="235"/>
        <v>0</v>
      </c>
      <c r="T442" s="131">
        <f t="shared" si="235"/>
        <v>0</v>
      </c>
      <c r="U442" s="131">
        <f t="shared" si="235"/>
        <v>0</v>
      </c>
      <c r="V442" s="131">
        <f t="shared" si="235"/>
        <v>0</v>
      </c>
      <c r="W442" s="131">
        <f t="shared" si="235"/>
        <v>0</v>
      </c>
      <c r="X442" s="131">
        <f t="shared" si="235"/>
        <v>0</v>
      </c>
      <c r="Y442" s="128">
        <f t="shared" si="235"/>
        <v>0</v>
      </c>
      <c r="Z442" s="129">
        <f>SUM(Q442:Y442)</f>
        <v>0</v>
      </c>
      <c r="AA442" s="132">
        <f>P442+Z442</f>
        <v>0</v>
      </c>
      <c r="AB442" s="94"/>
      <c r="AC442" s="94"/>
      <c r="AD442" s="94"/>
      <c r="AE442" s="94"/>
    </row>
    <row r="443" spans="5:35" ht="15.75" thickBot="1" x14ac:dyDescent="0.3">
      <c r="E443" s="94"/>
      <c r="F443" s="133" t="s">
        <v>82</v>
      </c>
      <c r="G443" s="134">
        <f t="shared" ref="G443:O443" si="236">IF(G441-G438=-2,4)+IF(G441-G438=-1,3)+IF(G441-G438=0,2)+IF(G441-G438=1,1)+IF(G441-G438&gt;2,0)</f>
        <v>0</v>
      </c>
      <c r="H443" s="134">
        <f t="shared" si="236"/>
        <v>0</v>
      </c>
      <c r="I443" s="134">
        <f t="shared" si="236"/>
        <v>0</v>
      </c>
      <c r="J443" s="134">
        <f t="shared" si="236"/>
        <v>0</v>
      </c>
      <c r="K443" s="134">
        <f t="shared" si="236"/>
        <v>0</v>
      </c>
      <c r="L443" s="134">
        <f t="shared" si="236"/>
        <v>0</v>
      </c>
      <c r="M443" s="134">
        <f t="shared" si="236"/>
        <v>0</v>
      </c>
      <c r="N443" s="134">
        <f t="shared" si="236"/>
        <v>0</v>
      </c>
      <c r="O443" s="135">
        <f t="shared" si="236"/>
        <v>0</v>
      </c>
      <c r="P443" s="136">
        <f>SUM(G443:O443)</f>
        <v>0</v>
      </c>
      <c r="Q443" s="135">
        <f t="shared" ref="Q443:Y443" si="237">IF(Q441-Q438=-2,4)+IF(Q441-Q438=-1,3)+IF(Q441-Q438=0,2)+IF(Q441-Q438=1,1)+IF(Q441-Q438&gt;2,0)</f>
        <v>0</v>
      </c>
      <c r="R443" s="135">
        <f t="shared" si="237"/>
        <v>0</v>
      </c>
      <c r="S443" s="135">
        <f t="shared" si="237"/>
        <v>0</v>
      </c>
      <c r="T443" s="135">
        <f t="shared" si="237"/>
        <v>0</v>
      </c>
      <c r="U443" s="135">
        <f t="shared" si="237"/>
        <v>0</v>
      </c>
      <c r="V443" s="135">
        <f t="shared" si="237"/>
        <v>0</v>
      </c>
      <c r="W443" s="135">
        <f t="shared" si="237"/>
        <v>0</v>
      </c>
      <c r="X443" s="135">
        <f t="shared" si="237"/>
        <v>0</v>
      </c>
      <c r="Y443" s="135">
        <f t="shared" si="237"/>
        <v>0</v>
      </c>
      <c r="Z443" s="136">
        <f>SUM(Q443:Y443)</f>
        <v>0</v>
      </c>
      <c r="AA443" s="137">
        <f>P443+Z443</f>
        <v>0</v>
      </c>
      <c r="AB443" s="94"/>
      <c r="AC443" s="94"/>
      <c r="AD443" s="94"/>
      <c r="AE443" s="94"/>
    </row>
    <row r="444" spans="5:35" x14ac:dyDescent="0.25">
      <c r="E444" s="94"/>
      <c r="F444" s="34"/>
      <c r="G444" s="24">
        <f>G441-G438</f>
        <v>6</v>
      </c>
      <c r="H444" s="24">
        <f t="shared" ref="H444:O444" si="238">H441-H438</f>
        <v>6</v>
      </c>
      <c r="I444" s="24">
        <f t="shared" si="238"/>
        <v>5</v>
      </c>
      <c r="J444" s="24">
        <f t="shared" si="238"/>
        <v>6</v>
      </c>
      <c r="K444" s="24">
        <f t="shared" si="238"/>
        <v>7</v>
      </c>
      <c r="L444" s="24">
        <f t="shared" si="238"/>
        <v>5</v>
      </c>
      <c r="M444" s="24">
        <f t="shared" si="238"/>
        <v>7</v>
      </c>
      <c r="N444" s="24">
        <f t="shared" si="238"/>
        <v>5</v>
      </c>
      <c r="O444" s="15">
        <f t="shared" si="238"/>
        <v>7</v>
      </c>
      <c r="P444" s="15"/>
      <c r="Q444" s="15">
        <f t="shared" ref="Q444:Y444" si="239">Q441-Q438</f>
        <v>6</v>
      </c>
      <c r="R444" s="15">
        <f t="shared" si="239"/>
        <v>6</v>
      </c>
      <c r="S444" s="15">
        <f t="shared" si="239"/>
        <v>7</v>
      </c>
      <c r="T444" s="15">
        <f t="shared" si="239"/>
        <v>5</v>
      </c>
      <c r="U444" s="15">
        <f t="shared" si="239"/>
        <v>7</v>
      </c>
      <c r="V444" s="15">
        <f t="shared" si="239"/>
        <v>6</v>
      </c>
      <c r="W444" s="15">
        <f t="shared" si="239"/>
        <v>6</v>
      </c>
      <c r="X444" s="15">
        <f t="shared" si="239"/>
        <v>5</v>
      </c>
      <c r="Y444" s="15">
        <f t="shared" si="239"/>
        <v>6</v>
      </c>
      <c r="Z444" s="138"/>
      <c r="AA444" s="139"/>
      <c r="AB444" s="94"/>
      <c r="AC444" s="94"/>
      <c r="AD444" s="94"/>
      <c r="AE444" s="94"/>
    </row>
    <row r="445" spans="5:35" x14ac:dyDescent="0.25">
      <c r="E445" s="94"/>
      <c r="F445" s="34"/>
      <c r="G445" s="24"/>
      <c r="H445" s="24"/>
      <c r="I445" s="24"/>
      <c r="J445" s="24"/>
      <c r="K445" s="24"/>
      <c r="L445" s="24"/>
      <c r="M445" s="24"/>
      <c r="N445" s="24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38"/>
      <c r="AA445" s="139"/>
      <c r="AB445" s="94"/>
      <c r="AC445" s="94"/>
      <c r="AD445" s="94"/>
      <c r="AE445" s="94"/>
    </row>
    <row r="446" spans="5:35" ht="15.75" thickBot="1" x14ac:dyDescent="0.3">
      <c r="E446" s="94"/>
      <c r="F446" s="34"/>
      <c r="G446" s="24"/>
      <c r="H446" s="24"/>
      <c r="I446" s="24"/>
      <c r="J446" s="24"/>
      <c r="K446" s="24"/>
      <c r="L446" s="24"/>
      <c r="M446" s="24"/>
      <c r="N446" s="2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94"/>
      <c r="AC446" s="94"/>
      <c r="AD446" s="94"/>
      <c r="AE446" s="94"/>
    </row>
    <row r="447" spans="5:35" ht="15.75" thickBot="1" x14ac:dyDescent="0.3">
      <c r="E447" s="140"/>
      <c r="F447" s="247" t="s">
        <v>83</v>
      </c>
      <c r="G447" s="247"/>
      <c r="H447" s="248" t="s">
        <v>84</v>
      </c>
      <c r="I447" s="248"/>
      <c r="J447" s="248"/>
      <c r="K447" s="248"/>
      <c r="L447" s="141">
        <f>COUNTIF(G444:Y444,"&lt;=-2")</f>
        <v>0</v>
      </c>
      <c r="M447" s="249" t="s">
        <v>85</v>
      </c>
      <c r="N447" s="249"/>
      <c r="O447" s="100">
        <f>COUNTIF(G444:Y444,"=0")</f>
        <v>0</v>
      </c>
      <c r="P447" s="241" t="s">
        <v>86</v>
      </c>
      <c r="Q447" s="241"/>
      <c r="R447" s="241"/>
      <c r="S447" s="241"/>
      <c r="T447" s="241"/>
      <c r="U447" s="141">
        <f>COUNTIF(G444:Y444,"=2")</f>
        <v>0</v>
      </c>
      <c r="V447" s="142"/>
      <c r="W447" s="142"/>
      <c r="X447" s="142"/>
      <c r="Y447" s="142"/>
      <c r="Z447" s="143"/>
      <c r="AA447" s="139"/>
      <c r="AB447" s="140"/>
      <c r="AC447" s="140"/>
      <c r="AD447" s="140"/>
      <c r="AE447" s="140"/>
      <c r="AF447" s="68"/>
      <c r="AG447" s="68"/>
      <c r="AH447" s="68"/>
      <c r="AI447" s="68"/>
    </row>
    <row r="448" spans="5:35" ht="15.75" thickBot="1" x14ac:dyDescent="0.3">
      <c r="E448" s="140"/>
      <c r="F448" s="247"/>
      <c r="G448" s="247"/>
      <c r="H448" s="250" t="s">
        <v>87</v>
      </c>
      <c r="I448" s="250"/>
      <c r="J448" s="250"/>
      <c r="K448" s="250"/>
      <c r="L448" s="144">
        <f>COUNTIF(G444:Y444,"=-1")</f>
        <v>0</v>
      </c>
      <c r="M448" s="251" t="s">
        <v>88</v>
      </c>
      <c r="N448" s="251"/>
      <c r="O448" s="145">
        <f>COUNTIF(G444:Y444,"=1")</f>
        <v>0</v>
      </c>
      <c r="P448" s="241" t="s">
        <v>89</v>
      </c>
      <c r="Q448" s="241"/>
      <c r="R448" s="241"/>
      <c r="S448" s="241"/>
      <c r="T448" s="241"/>
      <c r="U448" s="144">
        <f>COUNTIF(G444:Y444,"&gt;=3")</f>
        <v>18</v>
      </c>
      <c r="V448" s="142"/>
      <c r="W448" s="142"/>
      <c r="X448" s="142"/>
      <c r="Y448" s="142"/>
      <c r="Z448" s="143"/>
      <c r="AA448" s="139"/>
      <c r="AB448" s="140"/>
      <c r="AC448" s="140"/>
      <c r="AD448" s="140"/>
      <c r="AE448" s="140"/>
      <c r="AF448" s="68"/>
      <c r="AG448" s="68"/>
      <c r="AH448" s="68"/>
      <c r="AI448" s="68"/>
    </row>
    <row r="449" spans="5:35" x14ac:dyDescent="0.25">
      <c r="E449" s="140"/>
      <c r="F449" s="146"/>
      <c r="G449" s="146"/>
      <c r="H449" s="242" t="str">
        <f>M447</f>
        <v>Par</v>
      </c>
      <c r="I449" s="242"/>
      <c r="J449" s="24"/>
      <c r="K449" s="24"/>
      <c r="L449" s="24">
        <f>O447</f>
        <v>0</v>
      </c>
      <c r="M449" s="24"/>
      <c r="N449" s="34"/>
      <c r="O449" s="15"/>
      <c r="P449" s="142"/>
      <c r="Q449" s="142"/>
      <c r="R449" s="142"/>
      <c r="S449" s="142"/>
      <c r="T449" s="142"/>
      <c r="U449" s="15"/>
      <c r="V449" s="142"/>
      <c r="W449" s="142"/>
      <c r="X449" s="142"/>
      <c r="Y449" s="142"/>
      <c r="Z449" s="143"/>
      <c r="AA449" s="139"/>
      <c r="AB449" s="140"/>
      <c r="AC449" s="140"/>
      <c r="AD449" s="140"/>
      <c r="AE449" s="140"/>
      <c r="AF449" s="68"/>
      <c r="AG449" s="68"/>
      <c r="AH449" s="68"/>
      <c r="AI449" s="68"/>
    </row>
    <row r="450" spans="5:35" x14ac:dyDescent="0.25">
      <c r="E450" s="140"/>
      <c r="F450" s="146"/>
      <c r="G450" s="146"/>
      <c r="H450" s="243" t="str">
        <f>M448</f>
        <v>Bogey</v>
      </c>
      <c r="I450" s="243"/>
      <c r="J450" s="24"/>
      <c r="K450" s="24"/>
      <c r="L450" s="24">
        <f>O448</f>
        <v>0</v>
      </c>
      <c r="M450" s="24"/>
      <c r="N450" s="34"/>
      <c r="O450" s="15"/>
      <c r="P450" s="142"/>
      <c r="Q450" s="142"/>
      <c r="R450" s="142"/>
      <c r="S450" s="142"/>
      <c r="T450" s="142"/>
      <c r="U450" s="15"/>
      <c r="V450" s="142"/>
      <c r="W450" s="142"/>
      <c r="X450" s="142"/>
      <c r="Y450" s="142"/>
      <c r="Z450" s="143"/>
      <c r="AA450" s="139"/>
      <c r="AB450" s="140"/>
      <c r="AC450" s="140"/>
      <c r="AD450" s="140"/>
      <c r="AE450" s="140"/>
      <c r="AF450" s="68"/>
      <c r="AG450" s="68"/>
      <c r="AH450" s="68"/>
      <c r="AI450" s="68"/>
    </row>
    <row r="451" spans="5:35" x14ac:dyDescent="0.25">
      <c r="E451" s="140"/>
      <c r="F451" s="146"/>
      <c r="G451" s="146"/>
      <c r="H451" s="34" t="str">
        <f>P447</f>
        <v>Double bogey</v>
      </c>
      <c r="I451" s="34"/>
      <c r="J451" s="34"/>
      <c r="K451" s="34"/>
      <c r="L451" s="24">
        <f>U447</f>
        <v>0</v>
      </c>
      <c r="M451" s="24"/>
      <c r="N451" s="34"/>
      <c r="O451" s="15"/>
      <c r="P451" s="142"/>
      <c r="Q451" s="142"/>
      <c r="R451" s="142"/>
      <c r="S451" s="142"/>
      <c r="T451" s="142"/>
      <c r="U451" s="15"/>
      <c r="V451" s="142"/>
      <c r="W451" s="142"/>
      <c r="X451" s="142"/>
      <c r="Y451" s="142"/>
      <c r="Z451" s="143"/>
      <c r="AA451" s="139"/>
      <c r="AB451" s="140"/>
      <c r="AC451" s="140"/>
      <c r="AD451" s="140"/>
      <c r="AE451" s="140"/>
      <c r="AF451" s="68"/>
      <c r="AG451" s="68"/>
      <c r="AH451" s="68"/>
      <c r="AI451" s="68"/>
    </row>
    <row r="452" spans="5:35" x14ac:dyDescent="0.25">
      <c r="E452" s="140"/>
      <c r="F452" s="146"/>
      <c r="G452" s="146"/>
      <c r="H452" s="34" t="str">
        <f>P448</f>
        <v>Triple bogey &amp; plus</v>
      </c>
      <c r="I452" s="34"/>
      <c r="J452" s="34"/>
      <c r="K452" s="34"/>
      <c r="L452" s="24">
        <f>U448</f>
        <v>18</v>
      </c>
      <c r="M452" s="24"/>
      <c r="N452" s="34"/>
      <c r="O452" s="15"/>
      <c r="P452" s="142"/>
      <c r="Q452" s="142"/>
      <c r="R452" s="142"/>
      <c r="S452" s="142"/>
      <c r="T452" s="142"/>
      <c r="U452" s="15"/>
      <c r="V452" s="142"/>
      <c r="W452" s="142"/>
      <c r="X452" s="142"/>
      <c r="Y452" s="142"/>
      <c r="Z452" s="143"/>
      <c r="AA452" s="139"/>
      <c r="AB452" s="140"/>
      <c r="AC452" s="140"/>
      <c r="AD452" s="140"/>
      <c r="AE452" s="140"/>
      <c r="AF452" s="68"/>
      <c r="AG452" s="68"/>
      <c r="AH452" s="68"/>
      <c r="AI452" s="68"/>
    </row>
    <row r="453" spans="5:35" x14ac:dyDescent="0.25">
      <c r="E453" s="140"/>
      <c r="F453" s="146"/>
      <c r="G453" s="146"/>
      <c r="H453" s="34"/>
      <c r="I453" s="34"/>
      <c r="J453" s="34"/>
      <c r="K453" s="34"/>
      <c r="L453" s="24"/>
      <c r="M453" s="34"/>
      <c r="N453" s="34"/>
      <c r="O453" s="15"/>
      <c r="P453" s="142"/>
      <c r="Q453" s="142"/>
      <c r="R453" s="142"/>
      <c r="S453" s="142"/>
      <c r="T453" s="142"/>
      <c r="U453" s="15"/>
      <c r="V453" s="142"/>
      <c r="W453" s="142"/>
      <c r="X453" s="142"/>
      <c r="Y453" s="142"/>
      <c r="Z453" s="143"/>
      <c r="AA453" s="139"/>
      <c r="AB453" s="140"/>
      <c r="AC453" s="140"/>
      <c r="AD453" s="140"/>
      <c r="AE453" s="140"/>
      <c r="AF453" s="68"/>
      <c r="AG453" s="68"/>
      <c r="AH453" s="68"/>
      <c r="AI453" s="68"/>
    </row>
    <row r="454" spans="5:35" x14ac:dyDescent="0.25">
      <c r="E454" s="140"/>
      <c r="F454" s="146"/>
      <c r="G454" s="146"/>
      <c r="H454" s="34"/>
      <c r="I454" s="34"/>
      <c r="J454" s="34"/>
      <c r="K454" s="34"/>
      <c r="L454" s="24"/>
      <c r="M454" s="34"/>
      <c r="N454" s="34"/>
      <c r="O454" s="15"/>
      <c r="P454" s="142"/>
      <c r="Q454" s="142"/>
      <c r="R454" s="142"/>
      <c r="S454" s="142"/>
      <c r="T454" s="142"/>
      <c r="U454" s="15"/>
      <c r="V454" s="142"/>
      <c r="W454" s="142"/>
      <c r="X454" s="142"/>
      <c r="Y454" s="142"/>
      <c r="Z454" s="143"/>
      <c r="AA454" s="139"/>
      <c r="AB454" s="140"/>
      <c r="AC454" s="140"/>
      <c r="AD454" s="140"/>
      <c r="AE454" s="140"/>
      <c r="AF454" s="68"/>
      <c r="AG454" s="68"/>
      <c r="AH454" s="68"/>
      <c r="AI454" s="68"/>
    </row>
    <row r="455" spans="5:35" ht="15.75" thickBot="1" x14ac:dyDescent="0.3">
      <c r="E455" s="147"/>
      <c r="F455" s="148"/>
      <c r="G455" s="148"/>
      <c r="H455" s="149"/>
      <c r="I455" s="149"/>
      <c r="J455" s="149"/>
      <c r="K455" s="149"/>
      <c r="L455" s="149"/>
      <c r="M455" s="149"/>
      <c r="N455" s="149"/>
      <c r="O455" s="150"/>
      <c r="P455" s="150"/>
      <c r="Q455" s="150"/>
      <c r="R455" s="150"/>
      <c r="S455" s="151"/>
      <c r="T455" s="151"/>
      <c r="U455" s="151"/>
      <c r="V455" s="151"/>
      <c r="W455" s="151"/>
      <c r="X455" s="151"/>
      <c r="Y455" s="151"/>
      <c r="Z455" s="152"/>
      <c r="AA455" s="153"/>
      <c r="AB455" s="147"/>
      <c r="AC455" s="147"/>
      <c r="AD455" s="147"/>
      <c r="AE455" s="147"/>
      <c r="AF455" s="154"/>
      <c r="AG455" s="154"/>
      <c r="AH455" s="154"/>
      <c r="AI455" s="154"/>
    </row>
    <row r="456" spans="5:35" ht="16.5" thickTop="1" thickBot="1" x14ac:dyDescent="0.3"/>
    <row r="457" spans="5:35" x14ac:dyDescent="0.25">
      <c r="E457" s="94"/>
      <c r="F457" s="95" t="s">
        <v>17</v>
      </c>
      <c r="G457" s="238">
        <f>C27</f>
        <v>0</v>
      </c>
      <c r="H457" s="238"/>
      <c r="I457" s="238"/>
      <c r="J457" s="238"/>
      <c r="K457" s="68"/>
      <c r="L457" s="239" t="s">
        <v>39</v>
      </c>
      <c r="M457" s="239"/>
      <c r="N457" s="239"/>
      <c r="O457" s="239" t="s">
        <v>40</v>
      </c>
      <c r="P457" s="239"/>
      <c r="Q457" s="240" t="s">
        <v>79</v>
      </c>
      <c r="R457" s="240"/>
      <c r="S457" s="240"/>
      <c r="T457" s="240"/>
      <c r="U457" s="1"/>
      <c r="V457" s="264" t="s">
        <v>107</v>
      </c>
      <c r="W457" s="265"/>
      <c r="X457" s="188" t="e">
        <f>INDEX($C$11:$AC$40,MATCH(G457,$C$11:$C$40,0),27)</f>
        <v>#N/A</v>
      </c>
      <c r="Z457" s="75" t="s">
        <v>16</v>
      </c>
      <c r="AA457" s="96">
        <f>$D$3</f>
        <v>37684</v>
      </c>
      <c r="AB457" s="94"/>
      <c r="AC457" s="94"/>
      <c r="AD457" s="94"/>
      <c r="AE457" s="94"/>
    </row>
    <row r="458" spans="5:35" ht="15.75" thickBot="1" x14ac:dyDescent="0.3">
      <c r="E458" s="94"/>
      <c r="F458" s="97" t="s">
        <v>43</v>
      </c>
      <c r="G458" s="244">
        <f>E27</f>
        <v>20</v>
      </c>
      <c r="H458" s="245"/>
      <c r="I458" s="245"/>
      <c r="J458" s="245"/>
      <c r="K458" s="1"/>
      <c r="L458" s="245" t="e">
        <f>IF(X457="H",IF($X458="Blancs",$G$3,IF($X458="Jaunes",$G$4,IF($X458="Bleus",$G$5,$G$6))),IF($X458="Blancs",$I$3,IF($X458="Jaunes",$I$4,IF($X458="Bleus",$I$5,$I$6))))</f>
        <v>#N/A</v>
      </c>
      <c r="M458" s="245"/>
      <c r="N458" s="245"/>
      <c r="O458" s="245" t="e">
        <f>IF(X457="H",IF($X458="Blancs",$H$3,IF($X458="Jaunes",$H$4,IF($X458="Bleus",$H$5,$H$6))),IF($X458="Blancs",$J$3,IF($X458="Jaunes",$J$4,IF($X458="Bleus",$J$5,$J$6))))</f>
        <v>#N/A</v>
      </c>
      <c r="P458" s="245"/>
      <c r="Q458" s="246" t="e">
        <f>ROUND((G458*(L458/113)+(O458-AA461)),0)</f>
        <v>#N/A</v>
      </c>
      <c r="R458" s="246"/>
      <c r="S458" s="246"/>
      <c r="T458" s="246"/>
      <c r="U458" s="1"/>
      <c r="V458" s="266" t="s">
        <v>108</v>
      </c>
      <c r="W458" s="267"/>
      <c r="X458" s="187" t="e">
        <f>INDEX($C$11:$AC$40,MATCH(G457,$C$11:$C$40,0),26)</f>
        <v>#N/A</v>
      </c>
      <c r="AA458" s="1"/>
      <c r="AB458" s="94"/>
      <c r="AC458" s="94"/>
      <c r="AD458" s="94"/>
      <c r="AE458" s="94"/>
    </row>
    <row r="459" spans="5:35" ht="15.75" thickBot="1" x14ac:dyDescent="0.3">
      <c r="E459" s="9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94"/>
      <c r="AC459" s="94"/>
      <c r="AD459" s="94"/>
      <c r="AE459" s="94"/>
    </row>
    <row r="460" spans="5:35" ht="15.75" thickBot="1" x14ac:dyDescent="0.3">
      <c r="E460" s="94"/>
      <c r="F460" s="98" t="s">
        <v>51</v>
      </c>
      <c r="G460" s="99">
        <v>1</v>
      </c>
      <c r="H460" s="99">
        <v>2</v>
      </c>
      <c r="I460" s="99">
        <v>3</v>
      </c>
      <c r="J460" s="99">
        <v>4</v>
      </c>
      <c r="K460" s="99">
        <v>5</v>
      </c>
      <c r="L460" s="99">
        <v>6</v>
      </c>
      <c r="M460" s="99">
        <v>7</v>
      </c>
      <c r="N460" s="99">
        <v>8</v>
      </c>
      <c r="O460" s="100">
        <v>9</v>
      </c>
      <c r="P460" s="32" t="s">
        <v>45</v>
      </c>
      <c r="Q460" s="101">
        <v>10</v>
      </c>
      <c r="R460" s="99">
        <v>11</v>
      </c>
      <c r="S460" s="99">
        <v>12</v>
      </c>
      <c r="T460" s="99">
        <v>13</v>
      </c>
      <c r="U460" s="99">
        <v>14</v>
      </c>
      <c r="V460" s="99">
        <v>15</v>
      </c>
      <c r="W460" s="99">
        <v>16</v>
      </c>
      <c r="X460" s="99">
        <v>17</v>
      </c>
      <c r="Y460" s="100">
        <v>18</v>
      </c>
      <c r="Z460" s="32" t="s">
        <v>46</v>
      </c>
      <c r="AA460" s="33" t="s">
        <v>47</v>
      </c>
      <c r="AB460" s="94"/>
      <c r="AC460" s="94"/>
      <c r="AD460" s="94"/>
      <c r="AE460" s="94"/>
    </row>
    <row r="461" spans="5:35" x14ac:dyDescent="0.25">
      <c r="E461" s="94"/>
      <c r="F461" s="102" t="s">
        <v>48</v>
      </c>
      <c r="G461" s="103">
        <f>G$9</f>
        <v>4</v>
      </c>
      <c r="H461" s="103">
        <f t="shared" ref="H461:O461" si="240">H$9</f>
        <v>4</v>
      </c>
      <c r="I461" s="103">
        <f t="shared" si="240"/>
        <v>5</v>
      </c>
      <c r="J461" s="103">
        <f t="shared" si="240"/>
        <v>4</v>
      </c>
      <c r="K461" s="103">
        <f t="shared" si="240"/>
        <v>3</v>
      </c>
      <c r="L461" s="103">
        <f t="shared" si="240"/>
        <v>5</v>
      </c>
      <c r="M461" s="103">
        <f t="shared" si="240"/>
        <v>3</v>
      </c>
      <c r="N461" s="103">
        <f t="shared" si="240"/>
        <v>5</v>
      </c>
      <c r="O461" s="103">
        <f t="shared" si="240"/>
        <v>3</v>
      </c>
      <c r="P461" s="104">
        <f>SUM(G461:O461)</f>
        <v>36</v>
      </c>
      <c r="Q461" s="103">
        <f t="shared" ref="Q461:Y461" si="241">Q$9</f>
        <v>4</v>
      </c>
      <c r="R461" s="105">
        <f t="shared" si="241"/>
        <v>4</v>
      </c>
      <c r="S461" s="105">
        <f t="shared" si="241"/>
        <v>3</v>
      </c>
      <c r="T461" s="105">
        <f t="shared" si="241"/>
        <v>5</v>
      </c>
      <c r="U461" s="105">
        <f t="shared" si="241"/>
        <v>3</v>
      </c>
      <c r="V461" s="105">
        <f t="shared" si="241"/>
        <v>4</v>
      </c>
      <c r="W461" s="105">
        <f t="shared" si="241"/>
        <v>4</v>
      </c>
      <c r="X461" s="105">
        <f t="shared" si="241"/>
        <v>5</v>
      </c>
      <c r="Y461" s="106">
        <f t="shared" si="241"/>
        <v>4</v>
      </c>
      <c r="Z461" s="104">
        <f>SUM(Q461:Y461)</f>
        <v>36</v>
      </c>
      <c r="AA461" s="40">
        <f>SUM(P461+Z461)</f>
        <v>72</v>
      </c>
      <c r="AB461" s="94"/>
      <c r="AC461" s="94"/>
      <c r="AD461" s="94"/>
      <c r="AE461" s="94"/>
    </row>
    <row r="462" spans="5:35" x14ac:dyDescent="0.25">
      <c r="E462" s="94"/>
      <c r="F462" s="107" t="s">
        <v>44</v>
      </c>
      <c r="G462" s="108">
        <f>G$10</f>
        <v>4</v>
      </c>
      <c r="H462" s="108">
        <f t="shared" ref="H462:O462" si="242">H$10</f>
        <v>8</v>
      </c>
      <c r="I462" s="108">
        <f t="shared" si="242"/>
        <v>12</v>
      </c>
      <c r="J462" s="108">
        <f t="shared" si="242"/>
        <v>14</v>
      </c>
      <c r="K462" s="108">
        <f t="shared" si="242"/>
        <v>2</v>
      </c>
      <c r="L462" s="108">
        <f t="shared" si="242"/>
        <v>10</v>
      </c>
      <c r="M462" s="108">
        <f t="shared" si="242"/>
        <v>18</v>
      </c>
      <c r="N462" s="108">
        <f t="shared" si="242"/>
        <v>16</v>
      </c>
      <c r="O462" s="109">
        <f t="shared" si="242"/>
        <v>6</v>
      </c>
      <c r="P462" s="110"/>
      <c r="Q462" s="111">
        <f t="shared" ref="Q462:Y462" si="243">Q$10</f>
        <v>1</v>
      </c>
      <c r="R462" s="112">
        <f t="shared" si="243"/>
        <v>9</v>
      </c>
      <c r="S462" s="112">
        <f t="shared" si="243"/>
        <v>11</v>
      </c>
      <c r="T462" s="112">
        <f t="shared" si="243"/>
        <v>5</v>
      </c>
      <c r="U462" s="112">
        <f t="shared" si="243"/>
        <v>17</v>
      </c>
      <c r="V462" s="112">
        <f t="shared" si="243"/>
        <v>15</v>
      </c>
      <c r="W462" s="112">
        <f t="shared" si="243"/>
        <v>3</v>
      </c>
      <c r="X462" s="112">
        <f t="shared" si="243"/>
        <v>13</v>
      </c>
      <c r="Y462" s="109">
        <f t="shared" si="243"/>
        <v>7</v>
      </c>
      <c r="Z462" s="110"/>
      <c r="AA462" s="113"/>
      <c r="AB462" s="94"/>
      <c r="AC462" s="94"/>
      <c r="AD462" s="94"/>
      <c r="AE462" s="94"/>
    </row>
    <row r="463" spans="5:35" ht="15.75" thickBot="1" x14ac:dyDescent="0.3">
      <c r="E463" s="94"/>
      <c r="F463" s="114" t="s">
        <v>79</v>
      </c>
      <c r="G463" s="115" t="e">
        <f>IF($Q458&lt;=18,IF(G462&lt;=$Q458,1,0),IF($Q458&lt;=36,IF(G462&lt;=($Q458-18),2,1),IF($Q458&lt;=54,IF(G462&lt;=($Q458-36),3,2),IF($Q458&gt;54,IF(G462&lt;=($Q458-54),4,3)))))</f>
        <v>#N/A</v>
      </c>
      <c r="H463" s="115" t="e">
        <f t="shared" ref="H463:O463" si="244">IF($Q458&lt;=18,IF(H462&lt;=$Q458,1,0),IF($Q458&lt;=36,IF(H462&lt;=($Q458-18),2,1),IF($Q458&lt;=54,IF(H462&lt;=($Q458-36),3,2),IF($Q458&gt;54,IF(H462&lt;=($Q458-54),4,3)))))</f>
        <v>#N/A</v>
      </c>
      <c r="I463" s="115" t="e">
        <f t="shared" si="244"/>
        <v>#N/A</v>
      </c>
      <c r="J463" s="115" t="e">
        <f t="shared" si="244"/>
        <v>#N/A</v>
      </c>
      <c r="K463" s="115" t="e">
        <f t="shared" si="244"/>
        <v>#N/A</v>
      </c>
      <c r="L463" s="115" t="e">
        <f t="shared" si="244"/>
        <v>#N/A</v>
      </c>
      <c r="M463" s="115" t="e">
        <f t="shared" si="244"/>
        <v>#N/A</v>
      </c>
      <c r="N463" s="115" t="e">
        <f t="shared" si="244"/>
        <v>#N/A</v>
      </c>
      <c r="O463" s="116" t="e">
        <f t="shared" si="244"/>
        <v>#N/A</v>
      </c>
      <c r="P463" s="117" t="e">
        <f>SUM(G463:O463)</f>
        <v>#N/A</v>
      </c>
      <c r="Q463" s="116" t="e">
        <f t="shared" ref="Q463:Y463" si="245">IF($Q458&lt;=18,IF(Q462&lt;=$Q458,1,0),IF($Q458&lt;=36,IF(Q462&lt;=($Q458-18),2,1),IF($Q458&lt;=54,IF(Q462&lt;=($Q458-36),3,2),IF($Q458&gt;54,IF(Q462&lt;=($Q458-54),4,3)))))</f>
        <v>#N/A</v>
      </c>
      <c r="R463" s="116" t="e">
        <f t="shared" si="245"/>
        <v>#N/A</v>
      </c>
      <c r="S463" s="116" t="e">
        <f t="shared" si="245"/>
        <v>#N/A</v>
      </c>
      <c r="T463" s="116" t="e">
        <f t="shared" si="245"/>
        <v>#N/A</v>
      </c>
      <c r="U463" s="116" t="e">
        <f t="shared" si="245"/>
        <v>#N/A</v>
      </c>
      <c r="V463" s="116" t="e">
        <f t="shared" si="245"/>
        <v>#N/A</v>
      </c>
      <c r="W463" s="116" t="e">
        <f t="shared" si="245"/>
        <v>#N/A</v>
      </c>
      <c r="X463" s="116" t="e">
        <f t="shared" si="245"/>
        <v>#N/A</v>
      </c>
      <c r="Y463" s="116" t="e">
        <f t="shared" si="245"/>
        <v>#N/A</v>
      </c>
      <c r="Z463" s="118" t="e">
        <f>SUM(Q463:Y463)</f>
        <v>#N/A</v>
      </c>
      <c r="AA463" s="119" t="e">
        <f>P463+Z463</f>
        <v>#N/A</v>
      </c>
      <c r="AB463" s="94"/>
      <c r="AC463" s="94"/>
      <c r="AD463" s="94"/>
      <c r="AE463" s="94"/>
    </row>
    <row r="464" spans="5:35" x14ac:dyDescent="0.25">
      <c r="E464" s="94"/>
      <c r="F464" s="120" t="s">
        <v>80</v>
      </c>
      <c r="G464" s="121">
        <f t="shared" ref="G464:O464" si="246">G27</f>
        <v>10</v>
      </c>
      <c r="H464" s="121">
        <f t="shared" si="246"/>
        <v>10</v>
      </c>
      <c r="I464" s="121">
        <f t="shared" si="246"/>
        <v>10</v>
      </c>
      <c r="J464" s="121">
        <f t="shared" si="246"/>
        <v>10</v>
      </c>
      <c r="K464" s="121">
        <f t="shared" si="246"/>
        <v>10</v>
      </c>
      <c r="L464" s="121">
        <f t="shared" si="246"/>
        <v>10</v>
      </c>
      <c r="M464" s="121">
        <f t="shared" si="246"/>
        <v>10</v>
      </c>
      <c r="N464" s="121">
        <f t="shared" si="246"/>
        <v>10</v>
      </c>
      <c r="O464" s="121">
        <f t="shared" si="246"/>
        <v>10</v>
      </c>
      <c r="P464" s="122">
        <f>SUM(G464:O464)</f>
        <v>90</v>
      </c>
      <c r="Q464" s="123">
        <f t="shared" ref="Q464:Y464" si="247">Q27</f>
        <v>10</v>
      </c>
      <c r="R464" s="121">
        <f t="shared" si="247"/>
        <v>10</v>
      </c>
      <c r="S464" s="121">
        <f t="shared" si="247"/>
        <v>10</v>
      </c>
      <c r="T464" s="121">
        <f t="shared" si="247"/>
        <v>10</v>
      </c>
      <c r="U464" s="121">
        <f t="shared" si="247"/>
        <v>10</v>
      </c>
      <c r="V464" s="121">
        <f t="shared" si="247"/>
        <v>10</v>
      </c>
      <c r="W464" s="121">
        <f t="shared" si="247"/>
        <v>10</v>
      </c>
      <c r="X464" s="121">
        <f t="shared" si="247"/>
        <v>10</v>
      </c>
      <c r="Y464" s="124">
        <f t="shared" si="247"/>
        <v>10</v>
      </c>
      <c r="Z464" s="122">
        <f>SUM(Q464:Y464)</f>
        <v>90</v>
      </c>
      <c r="AA464" s="125">
        <f>P464+Z464</f>
        <v>180</v>
      </c>
      <c r="AB464" s="94"/>
      <c r="AC464" s="94"/>
      <c r="AD464" s="94"/>
      <c r="AE464" s="94"/>
    </row>
    <row r="465" spans="5:35" x14ac:dyDescent="0.25">
      <c r="E465" s="94"/>
      <c r="F465" s="126" t="s">
        <v>81</v>
      </c>
      <c r="G465" s="127">
        <f>IF(G464-G461=-1,3+G463)+IF(G464-G461=0,2+G463)+IF(G464-G461=1,1+G463)+IF(G464-G461=2,G463)+IF(G464-G461=3,IF(G463-1&gt;0,G463-1,0))+IF(G464-G461=4,IF(G463-2&gt;0,G463-2,0))</f>
        <v>0</v>
      </c>
      <c r="H465" s="127">
        <f t="shared" ref="H465:O465" si="248">IF(H464-H461=-1,3+H463)+IF(H464-H461=0,2+H463)+IF(H464-H461=1,1+H463)+IF(H464-H461=2,H463)+IF(H464-H461=3,IF(H463-1&gt;0,H463-1,0))+IF(H464-H461=4,IF(H463-2&gt;0,H463-2,0))</f>
        <v>0</v>
      </c>
      <c r="I465" s="127">
        <f t="shared" si="248"/>
        <v>0</v>
      </c>
      <c r="J465" s="127">
        <f t="shared" si="248"/>
        <v>0</v>
      </c>
      <c r="K465" s="127">
        <f t="shared" si="248"/>
        <v>0</v>
      </c>
      <c r="L465" s="127">
        <f t="shared" si="248"/>
        <v>0</v>
      </c>
      <c r="M465" s="127">
        <f t="shared" si="248"/>
        <v>0</v>
      </c>
      <c r="N465" s="127">
        <f t="shared" si="248"/>
        <v>0</v>
      </c>
      <c r="O465" s="128">
        <f t="shared" si="248"/>
        <v>0</v>
      </c>
      <c r="P465" s="129">
        <f>SUM(G465:O465)</f>
        <v>0</v>
      </c>
      <c r="Q465" s="130">
        <f t="shared" ref="Q465:Y465" si="249">IF(Q464-Q461=-1,3+Q463)+IF(Q464-Q461=0,2+Q463)+IF(Q464-Q461=1,1+Q463)+IF(Q464-Q461=2,Q463)+IF(Q464-Q461=3,IF(Q463-1&gt;0,Q463-1,0))+IF(Q464-Q461=4,IF(Q463-2&gt;0,Q463-2,0))</f>
        <v>0</v>
      </c>
      <c r="R465" s="131">
        <f t="shared" si="249"/>
        <v>0</v>
      </c>
      <c r="S465" s="131">
        <f t="shared" si="249"/>
        <v>0</v>
      </c>
      <c r="T465" s="131">
        <f t="shared" si="249"/>
        <v>0</v>
      </c>
      <c r="U465" s="131">
        <f t="shared" si="249"/>
        <v>0</v>
      </c>
      <c r="V465" s="131">
        <f t="shared" si="249"/>
        <v>0</v>
      </c>
      <c r="W465" s="131">
        <f t="shared" si="249"/>
        <v>0</v>
      </c>
      <c r="X465" s="131">
        <f t="shared" si="249"/>
        <v>0</v>
      </c>
      <c r="Y465" s="128">
        <f t="shared" si="249"/>
        <v>0</v>
      </c>
      <c r="Z465" s="129">
        <f>SUM(Q465:Y465)</f>
        <v>0</v>
      </c>
      <c r="AA465" s="132">
        <f>P465+Z465</f>
        <v>0</v>
      </c>
      <c r="AB465" s="94"/>
      <c r="AC465" s="94"/>
      <c r="AD465" s="94"/>
      <c r="AE465" s="94"/>
    </row>
    <row r="466" spans="5:35" ht="15.75" thickBot="1" x14ac:dyDescent="0.3">
      <c r="E466" s="94"/>
      <c r="F466" s="133" t="s">
        <v>82</v>
      </c>
      <c r="G466" s="134">
        <f t="shared" ref="G466:O466" si="250">IF(G464-G461=-2,4)+IF(G464-G461=-1,3)+IF(G464-G461=0,2)+IF(G464-G461=1,1)+IF(G464-G461&gt;2,0)</f>
        <v>0</v>
      </c>
      <c r="H466" s="134">
        <f t="shared" si="250"/>
        <v>0</v>
      </c>
      <c r="I466" s="134">
        <f t="shared" si="250"/>
        <v>0</v>
      </c>
      <c r="J466" s="134">
        <f t="shared" si="250"/>
        <v>0</v>
      </c>
      <c r="K466" s="134">
        <f t="shared" si="250"/>
        <v>0</v>
      </c>
      <c r="L466" s="134">
        <f t="shared" si="250"/>
        <v>0</v>
      </c>
      <c r="M466" s="134">
        <f t="shared" si="250"/>
        <v>0</v>
      </c>
      <c r="N466" s="134">
        <f t="shared" si="250"/>
        <v>0</v>
      </c>
      <c r="O466" s="135">
        <f t="shared" si="250"/>
        <v>0</v>
      </c>
      <c r="P466" s="136">
        <f>SUM(G466:O466)</f>
        <v>0</v>
      </c>
      <c r="Q466" s="135">
        <f t="shared" ref="Q466:Y466" si="251">IF(Q464-Q461=-2,4)+IF(Q464-Q461=-1,3)+IF(Q464-Q461=0,2)+IF(Q464-Q461=1,1)+IF(Q464-Q461&gt;2,0)</f>
        <v>0</v>
      </c>
      <c r="R466" s="135">
        <f t="shared" si="251"/>
        <v>0</v>
      </c>
      <c r="S466" s="135">
        <f t="shared" si="251"/>
        <v>0</v>
      </c>
      <c r="T466" s="135">
        <f t="shared" si="251"/>
        <v>0</v>
      </c>
      <c r="U466" s="135">
        <f t="shared" si="251"/>
        <v>0</v>
      </c>
      <c r="V466" s="135">
        <f t="shared" si="251"/>
        <v>0</v>
      </c>
      <c r="W466" s="135">
        <f t="shared" si="251"/>
        <v>0</v>
      </c>
      <c r="X466" s="135">
        <f t="shared" si="251"/>
        <v>0</v>
      </c>
      <c r="Y466" s="135">
        <f t="shared" si="251"/>
        <v>0</v>
      </c>
      <c r="Z466" s="136">
        <f>SUM(Q466:Y466)</f>
        <v>0</v>
      </c>
      <c r="AA466" s="137">
        <f>P466+Z466</f>
        <v>0</v>
      </c>
      <c r="AB466" s="94"/>
      <c r="AC466" s="94"/>
      <c r="AD466" s="94"/>
      <c r="AE466" s="94"/>
    </row>
    <row r="467" spans="5:35" x14ac:dyDescent="0.25">
      <c r="E467" s="94"/>
      <c r="F467" s="34"/>
      <c r="G467" s="24">
        <f>G464-G461</f>
        <v>6</v>
      </c>
      <c r="H467" s="24">
        <f t="shared" ref="H467:O467" si="252">H464-H461</f>
        <v>6</v>
      </c>
      <c r="I467" s="24">
        <f t="shared" si="252"/>
        <v>5</v>
      </c>
      <c r="J467" s="24">
        <f t="shared" si="252"/>
        <v>6</v>
      </c>
      <c r="K467" s="24">
        <f t="shared" si="252"/>
        <v>7</v>
      </c>
      <c r="L467" s="24">
        <f t="shared" si="252"/>
        <v>5</v>
      </c>
      <c r="M467" s="24">
        <f t="shared" si="252"/>
        <v>7</v>
      </c>
      <c r="N467" s="24">
        <f t="shared" si="252"/>
        <v>5</v>
      </c>
      <c r="O467" s="15">
        <f t="shared" si="252"/>
        <v>7</v>
      </c>
      <c r="P467" s="15"/>
      <c r="Q467" s="15">
        <f t="shared" ref="Q467:Y467" si="253">Q464-Q461</f>
        <v>6</v>
      </c>
      <c r="R467" s="15">
        <f t="shared" si="253"/>
        <v>6</v>
      </c>
      <c r="S467" s="15">
        <f t="shared" si="253"/>
        <v>7</v>
      </c>
      <c r="T467" s="15">
        <f t="shared" si="253"/>
        <v>5</v>
      </c>
      <c r="U467" s="15">
        <f t="shared" si="253"/>
        <v>7</v>
      </c>
      <c r="V467" s="15">
        <f t="shared" si="253"/>
        <v>6</v>
      </c>
      <c r="W467" s="15">
        <f t="shared" si="253"/>
        <v>6</v>
      </c>
      <c r="X467" s="15">
        <f t="shared" si="253"/>
        <v>5</v>
      </c>
      <c r="Y467" s="15">
        <f t="shared" si="253"/>
        <v>6</v>
      </c>
      <c r="Z467" s="138"/>
      <c r="AA467" s="139"/>
      <c r="AB467" s="94"/>
      <c r="AC467" s="94"/>
      <c r="AD467" s="94"/>
      <c r="AE467" s="94"/>
    </row>
    <row r="468" spans="5:35" x14ac:dyDescent="0.25">
      <c r="E468" s="94"/>
      <c r="F468" s="34"/>
      <c r="G468" s="24"/>
      <c r="H468" s="24"/>
      <c r="I468" s="24"/>
      <c r="J468" s="24"/>
      <c r="K468" s="24"/>
      <c r="L468" s="24"/>
      <c r="M468" s="24"/>
      <c r="N468" s="24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38"/>
      <c r="AA468" s="139"/>
      <c r="AB468" s="94"/>
      <c r="AC468" s="94"/>
      <c r="AD468" s="94"/>
      <c r="AE468" s="94"/>
    </row>
    <row r="469" spans="5:35" ht="15.75" thickBot="1" x14ac:dyDescent="0.3">
      <c r="E469" s="94"/>
      <c r="F469" s="34"/>
      <c r="G469" s="24"/>
      <c r="H469" s="24"/>
      <c r="I469" s="24"/>
      <c r="J469" s="24"/>
      <c r="K469" s="24"/>
      <c r="L469" s="24"/>
      <c r="M469" s="24"/>
      <c r="N469" s="2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94"/>
      <c r="AC469" s="94"/>
      <c r="AD469" s="94"/>
      <c r="AE469" s="94"/>
    </row>
    <row r="470" spans="5:35" ht="15.75" thickBot="1" x14ac:dyDescent="0.3">
      <c r="E470" s="140"/>
      <c r="F470" s="247" t="s">
        <v>83</v>
      </c>
      <c r="G470" s="247"/>
      <c r="H470" s="248" t="s">
        <v>84</v>
      </c>
      <c r="I470" s="248"/>
      <c r="J470" s="248"/>
      <c r="K470" s="248"/>
      <c r="L470" s="141">
        <f>COUNTIF(G467:Y467,"&lt;=-2")</f>
        <v>0</v>
      </c>
      <c r="M470" s="249" t="s">
        <v>85</v>
      </c>
      <c r="N470" s="249"/>
      <c r="O470" s="100">
        <f>COUNTIF(G467:Y467,"=0")</f>
        <v>0</v>
      </c>
      <c r="P470" s="241" t="s">
        <v>86</v>
      </c>
      <c r="Q470" s="241"/>
      <c r="R470" s="241"/>
      <c r="S470" s="241"/>
      <c r="T470" s="241"/>
      <c r="U470" s="141">
        <f>COUNTIF(G467:Y467,"=2")</f>
        <v>0</v>
      </c>
      <c r="V470" s="142"/>
      <c r="W470" s="142"/>
      <c r="X470" s="142"/>
      <c r="Y470" s="142"/>
      <c r="Z470" s="143"/>
      <c r="AA470" s="139"/>
      <c r="AB470" s="140"/>
      <c r="AC470" s="140"/>
      <c r="AD470" s="140"/>
      <c r="AE470" s="140"/>
      <c r="AF470" s="68"/>
      <c r="AG470" s="68"/>
      <c r="AH470" s="68"/>
      <c r="AI470" s="68"/>
    </row>
    <row r="471" spans="5:35" ht="15.75" thickBot="1" x14ac:dyDescent="0.3">
      <c r="E471" s="140"/>
      <c r="F471" s="247"/>
      <c r="G471" s="247"/>
      <c r="H471" s="250" t="s">
        <v>87</v>
      </c>
      <c r="I471" s="250"/>
      <c r="J471" s="250"/>
      <c r="K471" s="250"/>
      <c r="L471" s="144">
        <f>COUNTIF(G467:Y467,"=-1")</f>
        <v>0</v>
      </c>
      <c r="M471" s="251" t="s">
        <v>88</v>
      </c>
      <c r="N471" s="251"/>
      <c r="O471" s="145">
        <f>COUNTIF(G467:Y467,"=1")</f>
        <v>0</v>
      </c>
      <c r="P471" s="241" t="s">
        <v>89</v>
      </c>
      <c r="Q471" s="241"/>
      <c r="R471" s="241"/>
      <c r="S471" s="241"/>
      <c r="T471" s="241"/>
      <c r="U471" s="144">
        <f>COUNTIF(G467:Y467,"&gt;=3")</f>
        <v>18</v>
      </c>
      <c r="V471" s="142"/>
      <c r="W471" s="142"/>
      <c r="X471" s="142"/>
      <c r="Y471" s="142"/>
      <c r="Z471" s="143"/>
      <c r="AA471" s="139"/>
      <c r="AB471" s="140"/>
      <c r="AC471" s="140"/>
      <c r="AD471" s="140"/>
      <c r="AE471" s="140"/>
      <c r="AF471" s="68"/>
      <c r="AG471" s="68"/>
      <c r="AH471" s="68"/>
      <c r="AI471" s="68"/>
    </row>
    <row r="472" spans="5:35" x14ac:dyDescent="0.25">
      <c r="E472" s="140"/>
      <c r="F472" s="146"/>
      <c r="G472" s="146"/>
      <c r="H472" s="242" t="str">
        <f>M470</f>
        <v>Par</v>
      </c>
      <c r="I472" s="242"/>
      <c r="J472" s="24"/>
      <c r="K472" s="24"/>
      <c r="L472" s="24">
        <f>O470</f>
        <v>0</v>
      </c>
      <c r="M472" s="24"/>
      <c r="N472" s="34"/>
      <c r="O472" s="15"/>
      <c r="P472" s="142"/>
      <c r="Q472" s="142"/>
      <c r="R472" s="142"/>
      <c r="S472" s="142"/>
      <c r="T472" s="142"/>
      <c r="U472" s="15"/>
      <c r="V472" s="142"/>
      <c r="W472" s="142"/>
      <c r="X472" s="142"/>
      <c r="Y472" s="142"/>
      <c r="Z472" s="143"/>
      <c r="AA472" s="139"/>
      <c r="AB472" s="140"/>
      <c r="AC472" s="140"/>
      <c r="AD472" s="140"/>
      <c r="AE472" s="140"/>
      <c r="AF472" s="68"/>
      <c r="AG472" s="68"/>
      <c r="AH472" s="68"/>
      <c r="AI472" s="68"/>
    </row>
    <row r="473" spans="5:35" x14ac:dyDescent="0.25">
      <c r="E473" s="140"/>
      <c r="F473" s="146"/>
      <c r="G473" s="146"/>
      <c r="H473" s="243" t="str">
        <f>M471</f>
        <v>Bogey</v>
      </c>
      <c r="I473" s="243"/>
      <c r="J473" s="24"/>
      <c r="K473" s="24"/>
      <c r="L473" s="24">
        <f>O471</f>
        <v>0</v>
      </c>
      <c r="M473" s="24"/>
      <c r="N473" s="34"/>
      <c r="O473" s="15"/>
      <c r="P473" s="142"/>
      <c r="Q473" s="142"/>
      <c r="R473" s="142"/>
      <c r="S473" s="142"/>
      <c r="T473" s="142"/>
      <c r="U473" s="15"/>
      <c r="V473" s="142"/>
      <c r="W473" s="142"/>
      <c r="X473" s="142"/>
      <c r="Y473" s="142"/>
      <c r="Z473" s="143"/>
      <c r="AA473" s="139"/>
      <c r="AB473" s="140"/>
      <c r="AC473" s="140"/>
      <c r="AD473" s="140"/>
      <c r="AE473" s="140"/>
      <c r="AF473" s="68"/>
      <c r="AG473" s="68"/>
      <c r="AH473" s="68"/>
      <c r="AI473" s="68"/>
    </row>
    <row r="474" spans="5:35" x14ac:dyDescent="0.25">
      <c r="E474" s="140"/>
      <c r="F474" s="146"/>
      <c r="G474" s="146"/>
      <c r="H474" s="34" t="str">
        <f>P470</f>
        <v>Double bogey</v>
      </c>
      <c r="I474" s="34"/>
      <c r="J474" s="34"/>
      <c r="K474" s="34"/>
      <c r="L474" s="24">
        <f>U470</f>
        <v>0</v>
      </c>
      <c r="M474" s="24"/>
      <c r="N474" s="34"/>
      <c r="O474" s="15"/>
      <c r="P474" s="142"/>
      <c r="Q474" s="142"/>
      <c r="R474" s="142"/>
      <c r="S474" s="142"/>
      <c r="T474" s="142"/>
      <c r="U474" s="15"/>
      <c r="V474" s="142"/>
      <c r="W474" s="142"/>
      <c r="X474" s="142"/>
      <c r="Y474" s="142"/>
      <c r="Z474" s="143"/>
      <c r="AA474" s="139"/>
      <c r="AB474" s="140"/>
      <c r="AC474" s="140"/>
      <c r="AD474" s="140"/>
      <c r="AE474" s="140"/>
      <c r="AF474" s="68"/>
      <c r="AG474" s="68"/>
      <c r="AH474" s="68"/>
      <c r="AI474" s="68"/>
    </row>
    <row r="475" spans="5:35" x14ac:dyDescent="0.25">
      <c r="E475" s="140"/>
      <c r="F475" s="146"/>
      <c r="G475" s="146"/>
      <c r="H475" s="34" t="str">
        <f>P471</f>
        <v>Triple bogey &amp; plus</v>
      </c>
      <c r="I475" s="34"/>
      <c r="J475" s="34"/>
      <c r="K475" s="34"/>
      <c r="L475" s="24">
        <f>U471</f>
        <v>18</v>
      </c>
      <c r="M475" s="24"/>
      <c r="N475" s="34"/>
      <c r="O475" s="15"/>
      <c r="P475" s="142"/>
      <c r="Q475" s="142"/>
      <c r="R475" s="142"/>
      <c r="S475" s="142"/>
      <c r="T475" s="142"/>
      <c r="U475" s="15"/>
      <c r="V475" s="142"/>
      <c r="W475" s="142"/>
      <c r="X475" s="142"/>
      <c r="Y475" s="142"/>
      <c r="Z475" s="143"/>
      <c r="AA475" s="139"/>
      <c r="AB475" s="140"/>
      <c r="AC475" s="140"/>
      <c r="AD475" s="140"/>
      <c r="AE475" s="140"/>
      <c r="AF475" s="68"/>
      <c r="AG475" s="68"/>
      <c r="AH475" s="68"/>
      <c r="AI475" s="68"/>
    </row>
    <row r="476" spans="5:35" x14ac:dyDescent="0.25">
      <c r="E476" s="140"/>
      <c r="F476" s="146"/>
      <c r="G476" s="146"/>
      <c r="H476" s="34"/>
      <c r="I476" s="34"/>
      <c r="J476" s="34"/>
      <c r="K476" s="34"/>
      <c r="L476" s="24"/>
      <c r="M476" s="34"/>
      <c r="N476" s="34"/>
      <c r="O476" s="15"/>
      <c r="P476" s="142"/>
      <c r="Q476" s="142"/>
      <c r="R476" s="142"/>
      <c r="S476" s="142"/>
      <c r="T476" s="142"/>
      <c r="U476" s="15"/>
      <c r="V476" s="142"/>
      <c r="W476" s="142"/>
      <c r="X476" s="142"/>
      <c r="Y476" s="142"/>
      <c r="Z476" s="143"/>
      <c r="AA476" s="139"/>
      <c r="AB476" s="140"/>
      <c r="AC476" s="140"/>
      <c r="AD476" s="140"/>
      <c r="AE476" s="140"/>
      <c r="AF476" s="68"/>
      <c r="AG476" s="68"/>
      <c r="AH476" s="68"/>
      <c r="AI476" s="68"/>
    </row>
    <row r="477" spans="5:35" x14ac:dyDescent="0.25">
      <c r="E477" s="140"/>
      <c r="F477" s="146"/>
      <c r="G477" s="146"/>
      <c r="H477" s="34"/>
      <c r="I477" s="34"/>
      <c r="J477" s="34"/>
      <c r="K477" s="34"/>
      <c r="L477" s="24"/>
      <c r="M477" s="34"/>
      <c r="N477" s="34"/>
      <c r="O477" s="15"/>
      <c r="P477" s="142"/>
      <c r="Q477" s="142"/>
      <c r="R477" s="142"/>
      <c r="S477" s="142"/>
      <c r="T477" s="142"/>
      <c r="U477" s="15"/>
      <c r="V477" s="142"/>
      <c r="W477" s="142"/>
      <c r="X477" s="142"/>
      <c r="Y477" s="142"/>
      <c r="Z477" s="143"/>
      <c r="AA477" s="139"/>
      <c r="AB477" s="140"/>
      <c r="AC477" s="140"/>
      <c r="AD477" s="140"/>
      <c r="AE477" s="140"/>
      <c r="AF477" s="68"/>
      <c r="AG477" s="68"/>
      <c r="AH477" s="68"/>
      <c r="AI477" s="68"/>
    </row>
    <row r="478" spans="5:35" ht="15.75" thickBot="1" x14ac:dyDescent="0.3">
      <c r="E478" s="147"/>
      <c r="F478" s="148"/>
      <c r="G478" s="148"/>
      <c r="H478" s="149"/>
      <c r="I478" s="149"/>
      <c r="J478" s="149"/>
      <c r="K478" s="149"/>
      <c r="L478" s="149"/>
      <c r="M478" s="149"/>
      <c r="N478" s="149"/>
      <c r="O478" s="150"/>
      <c r="P478" s="150"/>
      <c r="Q478" s="150"/>
      <c r="R478" s="150"/>
      <c r="S478" s="151"/>
      <c r="T478" s="151"/>
      <c r="U478" s="151"/>
      <c r="V478" s="151"/>
      <c r="W478" s="151"/>
      <c r="X478" s="151"/>
      <c r="Y478" s="151"/>
      <c r="Z478" s="152"/>
      <c r="AA478" s="153"/>
      <c r="AB478" s="147"/>
      <c r="AC478" s="147"/>
      <c r="AD478" s="147"/>
      <c r="AE478" s="147"/>
      <c r="AF478" s="154"/>
      <c r="AG478" s="154"/>
      <c r="AH478" s="154"/>
      <c r="AI478" s="154"/>
    </row>
    <row r="479" spans="5:35" ht="16.5" thickTop="1" thickBot="1" x14ac:dyDescent="0.3"/>
    <row r="480" spans="5:35" x14ac:dyDescent="0.25">
      <c r="E480" s="94"/>
      <c r="F480" s="95" t="s">
        <v>17</v>
      </c>
      <c r="G480" s="238">
        <f>C28</f>
        <v>0</v>
      </c>
      <c r="H480" s="238"/>
      <c r="I480" s="238"/>
      <c r="J480" s="238"/>
      <c r="K480" s="68"/>
      <c r="L480" s="239" t="s">
        <v>39</v>
      </c>
      <c r="M480" s="239"/>
      <c r="N480" s="239"/>
      <c r="O480" s="239" t="s">
        <v>40</v>
      </c>
      <c r="P480" s="239"/>
      <c r="Q480" s="240" t="s">
        <v>79</v>
      </c>
      <c r="R480" s="240"/>
      <c r="S480" s="240"/>
      <c r="T480" s="240"/>
      <c r="U480" s="1"/>
      <c r="V480" s="264" t="s">
        <v>107</v>
      </c>
      <c r="W480" s="265"/>
      <c r="X480" s="188" t="e">
        <f>INDEX($C$11:$AC$40,MATCH(G480,$C$11:$C$40,0),27)</f>
        <v>#N/A</v>
      </c>
      <c r="Z480" s="75" t="s">
        <v>16</v>
      </c>
      <c r="AA480" s="96">
        <f>$D$3</f>
        <v>37684</v>
      </c>
      <c r="AB480" s="94"/>
      <c r="AC480" s="94"/>
      <c r="AD480" s="94"/>
      <c r="AE480" s="94"/>
    </row>
    <row r="481" spans="5:35" ht="15.75" thickBot="1" x14ac:dyDescent="0.3">
      <c r="E481" s="94"/>
      <c r="F481" s="97" t="s">
        <v>43</v>
      </c>
      <c r="G481" s="244">
        <f>E28</f>
        <v>20</v>
      </c>
      <c r="H481" s="245"/>
      <c r="I481" s="245"/>
      <c r="J481" s="245"/>
      <c r="K481" s="1"/>
      <c r="L481" s="245" t="e">
        <f>IF(X480="H",IF($X481="Blancs",$G$3,IF($X481="Jaunes",$G$4,IF($X481="Bleus",$G$5,$G$6))),IF($X481="Blancs",$I$3,IF($X481="Jaunes",$I$4,IF($X481="Bleus",$I$5,$I$6))))</f>
        <v>#N/A</v>
      </c>
      <c r="M481" s="245"/>
      <c r="N481" s="245"/>
      <c r="O481" s="245" t="e">
        <f>IF(X480="H",IF($X481="Blancs",$H$3,IF($X481="Jaunes",$H$4,IF($X481="Bleus",$H$5,$H$6))),IF($X481="Blancs",$J$3,IF($X481="Jaunes",$J$4,IF($X481="Bleus",$J$5,$J$6))))</f>
        <v>#N/A</v>
      </c>
      <c r="P481" s="245"/>
      <c r="Q481" s="246" t="e">
        <f>ROUND((G481*(L481/113)+(O481-AA484)),0)</f>
        <v>#N/A</v>
      </c>
      <c r="R481" s="246"/>
      <c r="S481" s="246"/>
      <c r="T481" s="246"/>
      <c r="U481" s="1"/>
      <c r="V481" s="266" t="s">
        <v>108</v>
      </c>
      <c r="W481" s="267"/>
      <c r="X481" s="187" t="e">
        <f>INDEX($C$11:$AC$40,MATCH(G480,$C$11:$C$40,0),26)</f>
        <v>#N/A</v>
      </c>
      <c r="AA481" s="1"/>
      <c r="AB481" s="94"/>
      <c r="AC481" s="94"/>
      <c r="AD481" s="94"/>
      <c r="AE481" s="94"/>
    </row>
    <row r="482" spans="5:35" ht="15.75" thickBot="1" x14ac:dyDescent="0.3">
      <c r="E482" s="9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94"/>
      <c r="AC482" s="94"/>
      <c r="AD482" s="94"/>
      <c r="AE482" s="94"/>
    </row>
    <row r="483" spans="5:35" ht="15.75" thickBot="1" x14ac:dyDescent="0.3">
      <c r="E483" s="94"/>
      <c r="F483" s="98" t="s">
        <v>51</v>
      </c>
      <c r="G483" s="99">
        <v>1</v>
      </c>
      <c r="H483" s="99">
        <v>2</v>
      </c>
      <c r="I483" s="99">
        <v>3</v>
      </c>
      <c r="J483" s="99">
        <v>4</v>
      </c>
      <c r="K483" s="99">
        <v>5</v>
      </c>
      <c r="L483" s="99">
        <v>6</v>
      </c>
      <c r="M483" s="99">
        <v>7</v>
      </c>
      <c r="N483" s="99">
        <v>8</v>
      </c>
      <c r="O483" s="100">
        <v>9</v>
      </c>
      <c r="P483" s="32" t="s">
        <v>45</v>
      </c>
      <c r="Q483" s="101">
        <v>10</v>
      </c>
      <c r="R483" s="99">
        <v>11</v>
      </c>
      <c r="S483" s="99">
        <v>12</v>
      </c>
      <c r="T483" s="99">
        <v>13</v>
      </c>
      <c r="U483" s="99">
        <v>14</v>
      </c>
      <c r="V483" s="99">
        <v>15</v>
      </c>
      <c r="W483" s="99">
        <v>16</v>
      </c>
      <c r="X483" s="99">
        <v>17</v>
      </c>
      <c r="Y483" s="100">
        <v>18</v>
      </c>
      <c r="Z483" s="32" t="s">
        <v>46</v>
      </c>
      <c r="AA483" s="33" t="s">
        <v>47</v>
      </c>
      <c r="AB483" s="94"/>
      <c r="AC483" s="94"/>
      <c r="AD483" s="94"/>
      <c r="AE483" s="94"/>
    </row>
    <row r="484" spans="5:35" x14ac:dyDescent="0.25">
      <c r="E484" s="94"/>
      <c r="F484" s="102" t="s">
        <v>48</v>
      </c>
      <c r="G484" s="103">
        <f>G$9</f>
        <v>4</v>
      </c>
      <c r="H484" s="103">
        <f t="shared" ref="H484:O484" si="254">H$9</f>
        <v>4</v>
      </c>
      <c r="I484" s="103">
        <f t="shared" si="254"/>
        <v>5</v>
      </c>
      <c r="J484" s="103">
        <f t="shared" si="254"/>
        <v>4</v>
      </c>
      <c r="K484" s="103">
        <f t="shared" si="254"/>
        <v>3</v>
      </c>
      <c r="L484" s="103">
        <f t="shared" si="254"/>
        <v>5</v>
      </c>
      <c r="M484" s="103">
        <f t="shared" si="254"/>
        <v>3</v>
      </c>
      <c r="N484" s="103">
        <f t="shared" si="254"/>
        <v>5</v>
      </c>
      <c r="O484" s="103">
        <f t="shared" si="254"/>
        <v>3</v>
      </c>
      <c r="P484" s="104">
        <f>SUM(G484:O484)</f>
        <v>36</v>
      </c>
      <c r="Q484" s="103">
        <f t="shared" ref="Q484:Y484" si="255">Q$9</f>
        <v>4</v>
      </c>
      <c r="R484" s="105">
        <f t="shared" si="255"/>
        <v>4</v>
      </c>
      <c r="S484" s="105">
        <f t="shared" si="255"/>
        <v>3</v>
      </c>
      <c r="T484" s="105">
        <f t="shared" si="255"/>
        <v>5</v>
      </c>
      <c r="U484" s="105">
        <f t="shared" si="255"/>
        <v>3</v>
      </c>
      <c r="V484" s="105">
        <f t="shared" si="255"/>
        <v>4</v>
      </c>
      <c r="W484" s="105">
        <f t="shared" si="255"/>
        <v>4</v>
      </c>
      <c r="X484" s="105">
        <f t="shared" si="255"/>
        <v>5</v>
      </c>
      <c r="Y484" s="106">
        <f t="shared" si="255"/>
        <v>4</v>
      </c>
      <c r="Z484" s="104">
        <f>SUM(Q484:Y484)</f>
        <v>36</v>
      </c>
      <c r="AA484" s="40">
        <f>SUM(P484+Z484)</f>
        <v>72</v>
      </c>
      <c r="AB484" s="94"/>
      <c r="AC484" s="94"/>
      <c r="AD484" s="94"/>
      <c r="AE484" s="94"/>
    </row>
    <row r="485" spans="5:35" x14ac:dyDescent="0.25">
      <c r="E485" s="94"/>
      <c r="F485" s="107" t="s">
        <v>44</v>
      </c>
      <c r="G485" s="108">
        <f>G$10</f>
        <v>4</v>
      </c>
      <c r="H485" s="108">
        <f t="shared" ref="H485:O485" si="256">H$10</f>
        <v>8</v>
      </c>
      <c r="I485" s="108">
        <f t="shared" si="256"/>
        <v>12</v>
      </c>
      <c r="J485" s="108">
        <f t="shared" si="256"/>
        <v>14</v>
      </c>
      <c r="K485" s="108">
        <f t="shared" si="256"/>
        <v>2</v>
      </c>
      <c r="L485" s="108">
        <f t="shared" si="256"/>
        <v>10</v>
      </c>
      <c r="M485" s="108">
        <f t="shared" si="256"/>
        <v>18</v>
      </c>
      <c r="N485" s="108">
        <f t="shared" si="256"/>
        <v>16</v>
      </c>
      <c r="O485" s="109">
        <f t="shared" si="256"/>
        <v>6</v>
      </c>
      <c r="P485" s="110"/>
      <c r="Q485" s="111">
        <f t="shared" ref="Q485:Y485" si="257">Q$10</f>
        <v>1</v>
      </c>
      <c r="R485" s="112">
        <f t="shared" si="257"/>
        <v>9</v>
      </c>
      <c r="S485" s="112">
        <f t="shared" si="257"/>
        <v>11</v>
      </c>
      <c r="T485" s="112">
        <f t="shared" si="257"/>
        <v>5</v>
      </c>
      <c r="U485" s="112">
        <f t="shared" si="257"/>
        <v>17</v>
      </c>
      <c r="V485" s="112">
        <f t="shared" si="257"/>
        <v>15</v>
      </c>
      <c r="W485" s="112">
        <f t="shared" si="257"/>
        <v>3</v>
      </c>
      <c r="X485" s="112">
        <f t="shared" si="257"/>
        <v>13</v>
      </c>
      <c r="Y485" s="109">
        <f t="shared" si="257"/>
        <v>7</v>
      </c>
      <c r="Z485" s="110"/>
      <c r="AA485" s="113"/>
      <c r="AB485" s="94"/>
      <c r="AC485" s="94"/>
      <c r="AD485" s="94"/>
      <c r="AE485" s="94"/>
    </row>
    <row r="486" spans="5:35" ht="15.75" thickBot="1" x14ac:dyDescent="0.3">
      <c r="E486" s="94"/>
      <c r="F486" s="114" t="s">
        <v>79</v>
      </c>
      <c r="G486" s="115" t="e">
        <f>IF($Q481&lt;=18,IF(G485&lt;=$Q481,1,0),IF($Q481&lt;=36,IF(G485&lt;=($Q481-18),2,1),IF($Q481&lt;=54,IF(G485&lt;=($Q481-36),3,2),IF($Q481&gt;54,IF(G485&lt;=($Q481-54),4,3)))))</f>
        <v>#N/A</v>
      </c>
      <c r="H486" s="115" t="e">
        <f t="shared" ref="H486:O486" si="258">IF($Q481&lt;=18,IF(H485&lt;=$Q481,1,0),IF($Q481&lt;=36,IF(H485&lt;=($Q481-18),2,1),IF($Q481&lt;=54,IF(H485&lt;=($Q481-36),3,2),IF($Q481&gt;54,IF(H485&lt;=($Q481-54),4,3)))))</f>
        <v>#N/A</v>
      </c>
      <c r="I486" s="115" t="e">
        <f t="shared" si="258"/>
        <v>#N/A</v>
      </c>
      <c r="J486" s="115" t="e">
        <f t="shared" si="258"/>
        <v>#N/A</v>
      </c>
      <c r="K486" s="115" t="e">
        <f t="shared" si="258"/>
        <v>#N/A</v>
      </c>
      <c r="L486" s="115" t="e">
        <f t="shared" si="258"/>
        <v>#N/A</v>
      </c>
      <c r="M486" s="115" t="e">
        <f t="shared" si="258"/>
        <v>#N/A</v>
      </c>
      <c r="N486" s="115" t="e">
        <f t="shared" si="258"/>
        <v>#N/A</v>
      </c>
      <c r="O486" s="116" t="e">
        <f t="shared" si="258"/>
        <v>#N/A</v>
      </c>
      <c r="P486" s="117" t="e">
        <f>SUM(G486:O486)</f>
        <v>#N/A</v>
      </c>
      <c r="Q486" s="116" t="e">
        <f t="shared" ref="Q486:Y486" si="259">IF($Q481&lt;=18,IF(Q485&lt;=$Q481,1,0),IF($Q481&lt;=36,IF(Q485&lt;=($Q481-18),2,1),IF($Q481&lt;=54,IF(Q485&lt;=($Q481-36),3,2),IF($Q481&gt;54,IF(Q485&lt;=($Q481-54),4,3)))))</f>
        <v>#N/A</v>
      </c>
      <c r="R486" s="116" t="e">
        <f t="shared" si="259"/>
        <v>#N/A</v>
      </c>
      <c r="S486" s="116" t="e">
        <f t="shared" si="259"/>
        <v>#N/A</v>
      </c>
      <c r="T486" s="116" t="e">
        <f t="shared" si="259"/>
        <v>#N/A</v>
      </c>
      <c r="U486" s="116" t="e">
        <f t="shared" si="259"/>
        <v>#N/A</v>
      </c>
      <c r="V486" s="116" t="e">
        <f t="shared" si="259"/>
        <v>#N/A</v>
      </c>
      <c r="W486" s="116" t="e">
        <f t="shared" si="259"/>
        <v>#N/A</v>
      </c>
      <c r="X486" s="116" t="e">
        <f t="shared" si="259"/>
        <v>#N/A</v>
      </c>
      <c r="Y486" s="116" t="e">
        <f t="shared" si="259"/>
        <v>#N/A</v>
      </c>
      <c r="Z486" s="118" t="e">
        <f>SUM(Q486:Y486)</f>
        <v>#N/A</v>
      </c>
      <c r="AA486" s="119" t="e">
        <f>P486+Z486</f>
        <v>#N/A</v>
      </c>
      <c r="AB486" s="94"/>
      <c r="AC486" s="94"/>
      <c r="AD486" s="94"/>
      <c r="AE486" s="94"/>
    </row>
    <row r="487" spans="5:35" x14ac:dyDescent="0.25">
      <c r="E487" s="94"/>
      <c r="F487" s="120" t="s">
        <v>80</v>
      </c>
      <c r="G487" s="121">
        <f t="shared" ref="G487:O487" si="260">G28</f>
        <v>10</v>
      </c>
      <c r="H487" s="121">
        <f t="shared" si="260"/>
        <v>10</v>
      </c>
      <c r="I487" s="121">
        <f t="shared" si="260"/>
        <v>10</v>
      </c>
      <c r="J487" s="121">
        <f t="shared" si="260"/>
        <v>10</v>
      </c>
      <c r="K487" s="121">
        <f t="shared" si="260"/>
        <v>10</v>
      </c>
      <c r="L487" s="121">
        <f t="shared" si="260"/>
        <v>10</v>
      </c>
      <c r="M487" s="121">
        <f t="shared" si="260"/>
        <v>10</v>
      </c>
      <c r="N487" s="121">
        <f t="shared" si="260"/>
        <v>10</v>
      </c>
      <c r="O487" s="121">
        <f t="shared" si="260"/>
        <v>10</v>
      </c>
      <c r="P487" s="122">
        <f>SUM(G487:O487)</f>
        <v>90</v>
      </c>
      <c r="Q487" s="123">
        <f t="shared" ref="Q487:Y487" si="261">Q28</f>
        <v>10</v>
      </c>
      <c r="R487" s="121">
        <f t="shared" si="261"/>
        <v>10</v>
      </c>
      <c r="S487" s="121">
        <f t="shared" si="261"/>
        <v>10</v>
      </c>
      <c r="T487" s="121">
        <f t="shared" si="261"/>
        <v>10</v>
      </c>
      <c r="U487" s="121">
        <f t="shared" si="261"/>
        <v>10</v>
      </c>
      <c r="V487" s="121">
        <f t="shared" si="261"/>
        <v>10</v>
      </c>
      <c r="W487" s="121">
        <f t="shared" si="261"/>
        <v>10</v>
      </c>
      <c r="X487" s="121">
        <f t="shared" si="261"/>
        <v>10</v>
      </c>
      <c r="Y487" s="124">
        <f t="shared" si="261"/>
        <v>10</v>
      </c>
      <c r="Z487" s="122">
        <f>SUM(Q487:Y487)</f>
        <v>90</v>
      </c>
      <c r="AA487" s="125">
        <f>P487+Z487</f>
        <v>180</v>
      </c>
      <c r="AB487" s="94"/>
      <c r="AC487" s="94"/>
      <c r="AD487" s="94"/>
      <c r="AE487" s="94"/>
    </row>
    <row r="488" spans="5:35" x14ac:dyDescent="0.25">
      <c r="E488" s="94"/>
      <c r="F488" s="126" t="s">
        <v>81</v>
      </c>
      <c r="G488" s="127">
        <f>IF(G487-G484=-1,3+G486)+IF(G487-G484=0,2+G486)+IF(G487-G484=1,1+G486)+IF(G487-G484=2,G486)+IF(G487-G484=3,IF(G486-1&gt;0,G486-1,0))+IF(G487-G484=4,IF(G486-2&gt;0,G486-2,0))</f>
        <v>0</v>
      </c>
      <c r="H488" s="127">
        <f t="shared" ref="H488:O488" si="262">IF(H487-H484=-1,3+H486)+IF(H487-H484=0,2+H486)+IF(H487-H484=1,1+H486)+IF(H487-H484=2,H486)+IF(H487-H484=3,IF(H486-1&gt;0,H486-1,0))+IF(H487-H484=4,IF(H486-2&gt;0,H486-2,0))</f>
        <v>0</v>
      </c>
      <c r="I488" s="127">
        <f t="shared" si="262"/>
        <v>0</v>
      </c>
      <c r="J488" s="127">
        <f t="shared" si="262"/>
        <v>0</v>
      </c>
      <c r="K488" s="127">
        <f t="shared" si="262"/>
        <v>0</v>
      </c>
      <c r="L488" s="127">
        <f t="shared" si="262"/>
        <v>0</v>
      </c>
      <c r="M488" s="127">
        <f t="shared" si="262"/>
        <v>0</v>
      </c>
      <c r="N488" s="127">
        <f t="shared" si="262"/>
        <v>0</v>
      </c>
      <c r="O488" s="128">
        <f t="shared" si="262"/>
        <v>0</v>
      </c>
      <c r="P488" s="129">
        <f>SUM(G488:O488)</f>
        <v>0</v>
      </c>
      <c r="Q488" s="130">
        <f t="shared" ref="Q488:Y488" si="263">IF(Q487-Q484=-1,3+Q486)+IF(Q487-Q484=0,2+Q486)+IF(Q487-Q484=1,1+Q486)+IF(Q487-Q484=2,Q486)+IF(Q487-Q484=3,IF(Q486-1&gt;0,Q486-1,0))+IF(Q487-Q484=4,IF(Q486-2&gt;0,Q486-2,0))</f>
        <v>0</v>
      </c>
      <c r="R488" s="131">
        <f t="shared" si="263"/>
        <v>0</v>
      </c>
      <c r="S488" s="131">
        <f t="shared" si="263"/>
        <v>0</v>
      </c>
      <c r="T488" s="131">
        <f t="shared" si="263"/>
        <v>0</v>
      </c>
      <c r="U488" s="131">
        <f t="shared" si="263"/>
        <v>0</v>
      </c>
      <c r="V488" s="131">
        <f t="shared" si="263"/>
        <v>0</v>
      </c>
      <c r="W488" s="131">
        <f t="shared" si="263"/>
        <v>0</v>
      </c>
      <c r="X488" s="131">
        <f t="shared" si="263"/>
        <v>0</v>
      </c>
      <c r="Y488" s="128">
        <f t="shared" si="263"/>
        <v>0</v>
      </c>
      <c r="Z488" s="129">
        <f>SUM(Q488:Y488)</f>
        <v>0</v>
      </c>
      <c r="AA488" s="132">
        <f>P488+Z488</f>
        <v>0</v>
      </c>
      <c r="AB488" s="94"/>
      <c r="AC488" s="94"/>
      <c r="AD488" s="94"/>
      <c r="AE488" s="94"/>
    </row>
    <row r="489" spans="5:35" ht="15.75" thickBot="1" x14ac:dyDescent="0.3">
      <c r="E489" s="94"/>
      <c r="F489" s="133" t="s">
        <v>82</v>
      </c>
      <c r="G489" s="134">
        <f t="shared" ref="G489:O489" si="264">IF(G487-G484=-2,4)+IF(G487-G484=-1,3)+IF(G487-G484=0,2)+IF(G487-G484=1,1)+IF(G487-G484&gt;2,0)</f>
        <v>0</v>
      </c>
      <c r="H489" s="134">
        <f t="shared" si="264"/>
        <v>0</v>
      </c>
      <c r="I489" s="134">
        <f t="shared" si="264"/>
        <v>0</v>
      </c>
      <c r="J489" s="134">
        <f t="shared" si="264"/>
        <v>0</v>
      </c>
      <c r="K489" s="134">
        <f t="shared" si="264"/>
        <v>0</v>
      </c>
      <c r="L489" s="134">
        <f t="shared" si="264"/>
        <v>0</v>
      </c>
      <c r="M489" s="134">
        <f t="shared" si="264"/>
        <v>0</v>
      </c>
      <c r="N489" s="134">
        <f t="shared" si="264"/>
        <v>0</v>
      </c>
      <c r="O489" s="135">
        <f t="shared" si="264"/>
        <v>0</v>
      </c>
      <c r="P489" s="136">
        <f>SUM(G489:O489)</f>
        <v>0</v>
      </c>
      <c r="Q489" s="135">
        <f t="shared" ref="Q489:Y489" si="265">IF(Q487-Q484=-2,4)+IF(Q487-Q484=-1,3)+IF(Q487-Q484=0,2)+IF(Q487-Q484=1,1)+IF(Q487-Q484&gt;2,0)</f>
        <v>0</v>
      </c>
      <c r="R489" s="135">
        <f t="shared" si="265"/>
        <v>0</v>
      </c>
      <c r="S489" s="135">
        <f t="shared" si="265"/>
        <v>0</v>
      </c>
      <c r="T489" s="135">
        <f t="shared" si="265"/>
        <v>0</v>
      </c>
      <c r="U489" s="135">
        <f t="shared" si="265"/>
        <v>0</v>
      </c>
      <c r="V489" s="135">
        <f t="shared" si="265"/>
        <v>0</v>
      </c>
      <c r="W489" s="135">
        <f t="shared" si="265"/>
        <v>0</v>
      </c>
      <c r="X489" s="135">
        <f t="shared" si="265"/>
        <v>0</v>
      </c>
      <c r="Y489" s="135">
        <f t="shared" si="265"/>
        <v>0</v>
      </c>
      <c r="Z489" s="136">
        <f>SUM(Q489:Y489)</f>
        <v>0</v>
      </c>
      <c r="AA489" s="137">
        <f>P489+Z489</f>
        <v>0</v>
      </c>
      <c r="AB489" s="94"/>
      <c r="AC489" s="94"/>
      <c r="AD489" s="94"/>
      <c r="AE489" s="94"/>
    </row>
    <row r="490" spans="5:35" x14ac:dyDescent="0.25">
      <c r="E490" s="94"/>
      <c r="F490" s="34"/>
      <c r="G490" s="24">
        <f>G487-G484</f>
        <v>6</v>
      </c>
      <c r="H490" s="24">
        <f t="shared" ref="H490:O490" si="266">H487-H484</f>
        <v>6</v>
      </c>
      <c r="I490" s="24">
        <f t="shared" si="266"/>
        <v>5</v>
      </c>
      <c r="J490" s="24">
        <f t="shared" si="266"/>
        <v>6</v>
      </c>
      <c r="K490" s="24">
        <f t="shared" si="266"/>
        <v>7</v>
      </c>
      <c r="L490" s="24">
        <f t="shared" si="266"/>
        <v>5</v>
      </c>
      <c r="M490" s="24">
        <f t="shared" si="266"/>
        <v>7</v>
      </c>
      <c r="N490" s="24">
        <f t="shared" si="266"/>
        <v>5</v>
      </c>
      <c r="O490" s="15">
        <f t="shared" si="266"/>
        <v>7</v>
      </c>
      <c r="P490" s="15"/>
      <c r="Q490" s="15">
        <f t="shared" ref="Q490:Y490" si="267">Q487-Q484</f>
        <v>6</v>
      </c>
      <c r="R490" s="15">
        <f t="shared" si="267"/>
        <v>6</v>
      </c>
      <c r="S490" s="15">
        <f t="shared" si="267"/>
        <v>7</v>
      </c>
      <c r="T490" s="15">
        <f t="shared" si="267"/>
        <v>5</v>
      </c>
      <c r="U490" s="15">
        <f t="shared" si="267"/>
        <v>7</v>
      </c>
      <c r="V490" s="15">
        <f t="shared" si="267"/>
        <v>6</v>
      </c>
      <c r="W490" s="15">
        <f t="shared" si="267"/>
        <v>6</v>
      </c>
      <c r="X490" s="15">
        <f t="shared" si="267"/>
        <v>5</v>
      </c>
      <c r="Y490" s="15">
        <f t="shared" si="267"/>
        <v>6</v>
      </c>
      <c r="Z490" s="138"/>
      <c r="AA490" s="139"/>
      <c r="AB490" s="94"/>
      <c r="AC490" s="94"/>
      <c r="AD490" s="94"/>
      <c r="AE490" s="94"/>
    </row>
    <row r="491" spans="5:35" x14ac:dyDescent="0.25">
      <c r="E491" s="94"/>
      <c r="F491" s="34"/>
      <c r="G491" s="24"/>
      <c r="H491" s="24"/>
      <c r="I491" s="24"/>
      <c r="J491" s="24"/>
      <c r="K491" s="24"/>
      <c r="L491" s="24"/>
      <c r="M491" s="24"/>
      <c r="N491" s="24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38"/>
      <c r="AA491" s="139"/>
      <c r="AB491" s="94"/>
      <c r="AC491" s="94"/>
      <c r="AD491" s="94"/>
      <c r="AE491" s="94"/>
    </row>
    <row r="492" spans="5:35" ht="15.75" thickBot="1" x14ac:dyDescent="0.3">
      <c r="E492" s="94"/>
      <c r="F492" s="34"/>
      <c r="G492" s="24"/>
      <c r="H492" s="24"/>
      <c r="I492" s="24"/>
      <c r="J492" s="24"/>
      <c r="K492" s="24"/>
      <c r="L492" s="24"/>
      <c r="M492" s="24"/>
      <c r="N492" s="2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94"/>
      <c r="AC492" s="94"/>
      <c r="AD492" s="94"/>
      <c r="AE492" s="94"/>
    </row>
    <row r="493" spans="5:35" ht="15.75" thickBot="1" x14ac:dyDescent="0.3">
      <c r="E493" s="140"/>
      <c r="F493" s="247" t="s">
        <v>83</v>
      </c>
      <c r="G493" s="247"/>
      <c r="H493" s="248" t="s">
        <v>84</v>
      </c>
      <c r="I493" s="248"/>
      <c r="J493" s="248"/>
      <c r="K493" s="248"/>
      <c r="L493" s="141">
        <f>COUNTIF(G490:Y490,"&lt;=-2")</f>
        <v>0</v>
      </c>
      <c r="M493" s="249" t="s">
        <v>85</v>
      </c>
      <c r="N493" s="249"/>
      <c r="O493" s="100">
        <f>COUNTIF(G490:Y490,"=0")</f>
        <v>0</v>
      </c>
      <c r="P493" s="241" t="s">
        <v>86</v>
      </c>
      <c r="Q493" s="241"/>
      <c r="R493" s="241"/>
      <c r="S493" s="241"/>
      <c r="T493" s="241"/>
      <c r="U493" s="141">
        <f>COUNTIF(G490:Y490,"=2")</f>
        <v>0</v>
      </c>
      <c r="V493" s="142"/>
      <c r="W493" s="142"/>
      <c r="X493" s="142"/>
      <c r="Y493" s="142"/>
      <c r="Z493" s="143"/>
      <c r="AA493" s="139"/>
      <c r="AB493" s="140"/>
      <c r="AC493" s="140"/>
      <c r="AD493" s="140"/>
      <c r="AE493" s="140"/>
      <c r="AF493" s="68"/>
      <c r="AG493" s="68"/>
      <c r="AH493" s="68"/>
      <c r="AI493" s="68"/>
    </row>
    <row r="494" spans="5:35" ht="15.75" thickBot="1" x14ac:dyDescent="0.3">
      <c r="E494" s="140"/>
      <c r="F494" s="247"/>
      <c r="G494" s="247"/>
      <c r="H494" s="250" t="s">
        <v>87</v>
      </c>
      <c r="I494" s="250"/>
      <c r="J494" s="250"/>
      <c r="K494" s="250"/>
      <c r="L494" s="144">
        <f>COUNTIF(G490:Y490,"=-1")</f>
        <v>0</v>
      </c>
      <c r="M494" s="251" t="s">
        <v>88</v>
      </c>
      <c r="N494" s="251"/>
      <c r="O494" s="145">
        <f>COUNTIF(G490:Y490,"=1")</f>
        <v>0</v>
      </c>
      <c r="P494" s="241" t="s">
        <v>89</v>
      </c>
      <c r="Q494" s="241"/>
      <c r="R494" s="241"/>
      <c r="S494" s="241"/>
      <c r="T494" s="241"/>
      <c r="U494" s="144">
        <f>COUNTIF(G490:Y490,"&gt;=3")</f>
        <v>18</v>
      </c>
      <c r="V494" s="142"/>
      <c r="W494" s="142"/>
      <c r="X494" s="142"/>
      <c r="Y494" s="142"/>
      <c r="Z494" s="143"/>
      <c r="AA494" s="139"/>
      <c r="AB494" s="140"/>
      <c r="AC494" s="140"/>
      <c r="AD494" s="140"/>
      <c r="AE494" s="140"/>
      <c r="AF494" s="68"/>
      <c r="AG494" s="68"/>
      <c r="AH494" s="68"/>
      <c r="AI494" s="68"/>
    </row>
    <row r="495" spans="5:35" x14ac:dyDescent="0.25">
      <c r="E495" s="140"/>
      <c r="F495" s="146"/>
      <c r="G495" s="146"/>
      <c r="H495" s="242" t="str">
        <f>M493</f>
        <v>Par</v>
      </c>
      <c r="I495" s="242"/>
      <c r="J495" s="24"/>
      <c r="K495" s="24"/>
      <c r="L495" s="24">
        <f>O493</f>
        <v>0</v>
      </c>
      <c r="M495" s="24"/>
      <c r="N495" s="34"/>
      <c r="O495" s="15"/>
      <c r="P495" s="142"/>
      <c r="Q495" s="142"/>
      <c r="R495" s="142"/>
      <c r="S495" s="142"/>
      <c r="T495" s="142"/>
      <c r="U495" s="15"/>
      <c r="V495" s="142"/>
      <c r="W495" s="142"/>
      <c r="X495" s="142"/>
      <c r="Y495" s="142"/>
      <c r="Z495" s="143"/>
      <c r="AA495" s="139"/>
      <c r="AB495" s="140"/>
      <c r="AC495" s="140"/>
      <c r="AD495" s="140"/>
      <c r="AE495" s="140"/>
      <c r="AF495" s="68"/>
      <c r="AG495" s="68"/>
      <c r="AH495" s="68"/>
      <c r="AI495" s="68"/>
    </row>
    <row r="496" spans="5:35" x14ac:dyDescent="0.25">
      <c r="E496" s="140"/>
      <c r="F496" s="146"/>
      <c r="G496" s="146"/>
      <c r="H496" s="243" t="str">
        <f>M494</f>
        <v>Bogey</v>
      </c>
      <c r="I496" s="243"/>
      <c r="J496" s="24"/>
      <c r="K496" s="24"/>
      <c r="L496" s="24">
        <f>O494</f>
        <v>0</v>
      </c>
      <c r="M496" s="24"/>
      <c r="N496" s="34"/>
      <c r="O496" s="15"/>
      <c r="P496" s="142"/>
      <c r="Q496" s="142"/>
      <c r="R496" s="142"/>
      <c r="S496" s="142"/>
      <c r="T496" s="142"/>
      <c r="U496" s="15"/>
      <c r="V496" s="142"/>
      <c r="W496" s="142"/>
      <c r="X496" s="142"/>
      <c r="Y496" s="142"/>
      <c r="Z496" s="143"/>
      <c r="AA496" s="139"/>
      <c r="AB496" s="140"/>
      <c r="AC496" s="140"/>
      <c r="AD496" s="140"/>
      <c r="AE496" s="140"/>
      <c r="AF496" s="68"/>
      <c r="AG496" s="68"/>
      <c r="AH496" s="68"/>
      <c r="AI496" s="68"/>
    </row>
    <row r="497" spans="5:35" x14ac:dyDescent="0.25">
      <c r="E497" s="140"/>
      <c r="F497" s="146"/>
      <c r="G497" s="146"/>
      <c r="H497" s="34" t="str">
        <f>P493</f>
        <v>Double bogey</v>
      </c>
      <c r="I497" s="34"/>
      <c r="J497" s="34"/>
      <c r="K497" s="34"/>
      <c r="L497" s="24">
        <f>U493</f>
        <v>0</v>
      </c>
      <c r="M497" s="24"/>
      <c r="N497" s="34"/>
      <c r="O497" s="15"/>
      <c r="P497" s="142"/>
      <c r="Q497" s="142"/>
      <c r="R497" s="142"/>
      <c r="S497" s="142"/>
      <c r="T497" s="142"/>
      <c r="U497" s="15"/>
      <c r="V497" s="142"/>
      <c r="W497" s="142"/>
      <c r="X497" s="142"/>
      <c r="Y497" s="142"/>
      <c r="Z497" s="143"/>
      <c r="AA497" s="139"/>
      <c r="AB497" s="140"/>
      <c r="AC497" s="140"/>
      <c r="AD497" s="140"/>
      <c r="AE497" s="140"/>
      <c r="AF497" s="68"/>
      <c r="AG497" s="68"/>
      <c r="AH497" s="68"/>
      <c r="AI497" s="68"/>
    </row>
    <row r="498" spans="5:35" x14ac:dyDescent="0.25">
      <c r="E498" s="140"/>
      <c r="F498" s="146"/>
      <c r="G498" s="146"/>
      <c r="H498" s="34" t="str">
        <f>P494</f>
        <v>Triple bogey &amp; plus</v>
      </c>
      <c r="I498" s="34"/>
      <c r="J498" s="34"/>
      <c r="K498" s="34"/>
      <c r="L498" s="24">
        <f>U494</f>
        <v>18</v>
      </c>
      <c r="M498" s="24"/>
      <c r="N498" s="34"/>
      <c r="O498" s="15"/>
      <c r="P498" s="142"/>
      <c r="Q498" s="142"/>
      <c r="R498" s="142"/>
      <c r="S498" s="142"/>
      <c r="T498" s="142"/>
      <c r="U498" s="15"/>
      <c r="V498" s="142"/>
      <c r="W498" s="142"/>
      <c r="X498" s="142"/>
      <c r="Y498" s="142"/>
      <c r="Z498" s="143"/>
      <c r="AA498" s="139"/>
      <c r="AB498" s="140"/>
      <c r="AC498" s="140"/>
      <c r="AD498" s="140"/>
      <c r="AE498" s="140"/>
      <c r="AF498" s="68"/>
      <c r="AG498" s="68"/>
      <c r="AH498" s="68"/>
      <c r="AI498" s="68"/>
    </row>
    <row r="499" spans="5:35" x14ac:dyDescent="0.25">
      <c r="E499" s="140"/>
      <c r="F499" s="146"/>
      <c r="G499" s="146"/>
      <c r="H499" s="34"/>
      <c r="I499" s="34"/>
      <c r="J499" s="34"/>
      <c r="K499" s="34"/>
      <c r="L499" s="24"/>
      <c r="M499" s="34"/>
      <c r="N499" s="34"/>
      <c r="O499" s="15"/>
      <c r="P499" s="142"/>
      <c r="Q499" s="142"/>
      <c r="R499" s="142"/>
      <c r="S499" s="142"/>
      <c r="T499" s="142"/>
      <c r="U499" s="15"/>
      <c r="V499" s="142"/>
      <c r="W499" s="142"/>
      <c r="X499" s="142"/>
      <c r="Y499" s="142"/>
      <c r="Z499" s="143"/>
      <c r="AA499" s="139"/>
      <c r="AB499" s="140"/>
      <c r="AC499" s="140"/>
      <c r="AD499" s="140"/>
      <c r="AE499" s="140"/>
      <c r="AF499" s="68"/>
      <c r="AG499" s="68"/>
      <c r="AH499" s="68"/>
      <c r="AI499" s="68"/>
    </row>
    <row r="500" spans="5:35" x14ac:dyDescent="0.25">
      <c r="E500" s="140"/>
      <c r="F500" s="146"/>
      <c r="G500" s="146"/>
      <c r="H500" s="34"/>
      <c r="I500" s="34"/>
      <c r="J500" s="34"/>
      <c r="K500" s="34"/>
      <c r="L500" s="24"/>
      <c r="M500" s="34"/>
      <c r="N500" s="34"/>
      <c r="O500" s="15"/>
      <c r="P500" s="142"/>
      <c r="Q500" s="142"/>
      <c r="R500" s="142"/>
      <c r="S500" s="142"/>
      <c r="T500" s="142"/>
      <c r="U500" s="15"/>
      <c r="V500" s="142"/>
      <c r="W500" s="142"/>
      <c r="X500" s="142"/>
      <c r="Y500" s="142"/>
      <c r="Z500" s="143"/>
      <c r="AA500" s="139"/>
      <c r="AB500" s="140"/>
      <c r="AC500" s="140"/>
      <c r="AD500" s="140"/>
      <c r="AE500" s="140"/>
      <c r="AF500" s="68"/>
      <c r="AG500" s="68"/>
      <c r="AH500" s="68"/>
      <c r="AI500" s="68"/>
    </row>
    <row r="501" spans="5:35" ht="15.75" thickBot="1" x14ac:dyDescent="0.3">
      <c r="E501" s="147"/>
      <c r="F501" s="148"/>
      <c r="G501" s="148"/>
      <c r="H501" s="149"/>
      <c r="I501" s="149"/>
      <c r="J501" s="149"/>
      <c r="K501" s="149"/>
      <c r="L501" s="149"/>
      <c r="M501" s="149"/>
      <c r="N501" s="149"/>
      <c r="O501" s="150"/>
      <c r="P501" s="150"/>
      <c r="Q501" s="150"/>
      <c r="R501" s="150"/>
      <c r="S501" s="151"/>
      <c r="T501" s="151"/>
      <c r="U501" s="151"/>
      <c r="V501" s="151"/>
      <c r="W501" s="151"/>
      <c r="X501" s="151"/>
      <c r="Y501" s="151"/>
      <c r="Z501" s="152"/>
      <c r="AA501" s="153"/>
      <c r="AB501" s="147"/>
      <c r="AC501" s="147"/>
      <c r="AD501" s="147"/>
      <c r="AE501" s="147"/>
      <c r="AF501" s="154"/>
      <c r="AG501" s="154"/>
      <c r="AH501" s="154"/>
      <c r="AI501" s="154"/>
    </row>
    <row r="502" spans="5:35" ht="16.5" thickTop="1" thickBot="1" x14ac:dyDescent="0.3"/>
    <row r="503" spans="5:35" x14ac:dyDescent="0.25">
      <c r="E503" s="94"/>
      <c r="F503" s="95" t="s">
        <v>17</v>
      </c>
      <c r="G503" s="238">
        <f>C29</f>
        <v>0</v>
      </c>
      <c r="H503" s="238"/>
      <c r="I503" s="238"/>
      <c r="J503" s="238"/>
      <c r="K503" s="68"/>
      <c r="L503" s="239" t="s">
        <v>39</v>
      </c>
      <c r="M503" s="239"/>
      <c r="N503" s="239"/>
      <c r="O503" s="239" t="s">
        <v>40</v>
      </c>
      <c r="P503" s="239"/>
      <c r="Q503" s="240" t="s">
        <v>79</v>
      </c>
      <c r="R503" s="240"/>
      <c r="S503" s="240"/>
      <c r="T503" s="240"/>
      <c r="U503" s="1"/>
      <c r="V503" s="264" t="s">
        <v>107</v>
      </c>
      <c r="W503" s="265"/>
      <c r="X503" s="188" t="e">
        <f>INDEX($C$11:$AC$40,MATCH(G503,$C$11:$C$40,0),27)</f>
        <v>#N/A</v>
      </c>
      <c r="Z503" s="75" t="s">
        <v>16</v>
      </c>
      <c r="AA503" s="96">
        <f>$D$3</f>
        <v>37684</v>
      </c>
      <c r="AB503" s="94"/>
      <c r="AC503" s="94"/>
      <c r="AD503" s="94"/>
      <c r="AE503" s="94"/>
    </row>
    <row r="504" spans="5:35" ht="15.75" thickBot="1" x14ac:dyDescent="0.3">
      <c r="E504" s="94"/>
      <c r="F504" s="97" t="s">
        <v>43</v>
      </c>
      <c r="G504" s="244">
        <f>E29</f>
        <v>20</v>
      </c>
      <c r="H504" s="245"/>
      <c r="I504" s="245"/>
      <c r="J504" s="245"/>
      <c r="K504" s="1"/>
      <c r="L504" s="245" t="e">
        <f>IF(X503="H",IF($X504="Blancs",$G$3,IF($X504="Jaunes",$G$4,IF($X504="Bleus",$G$5,$G$6))),IF($X504="Blancs",$I$3,IF($X504="Jaunes",$I$4,IF($X504="Bleus",$I$5,$I$6))))</f>
        <v>#N/A</v>
      </c>
      <c r="M504" s="245"/>
      <c r="N504" s="245"/>
      <c r="O504" s="245" t="e">
        <f>IF(X503="H",IF($X504="Blancs",$H$3,IF($X504="Jaunes",$H$4,IF($X504="Bleus",$H$5,$H$6))),IF($X504="Blancs",$J$3,IF($X504="Jaunes",$J$4,IF($X504="Bleus",$J$5,$J$6))))</f>
        <v>#N/A</v>
      </c>
      <c r="P504" s="245"/>
      <c r="Q504" s="246" t="e">
        <f>ROUND((G504*(L504/113)+(O504-AA507)),0)</f>
        <v>#N/A</v>
      </c>
      <c r="R504" s="246"/>
      <c r="S504" s="246"/>
      <c r="T504" s="246"/>
      <c r="U504" s="1"/>
      <c r="V504" s="266" t="s">
        <v>108</v>
      </c>
      <c r="W504" s="267"/>
      <c r="X504" s="187" t="e">
        <f>INDEX($C$11:$AC$40,MATCH(G503,$C$11:$C$40,0),26)</f>
        <v>#N/A</v>
      </c>
      <c r="AA504" s="1"/>
      <c r="AB504" s="94"/>
      <c r="AC504" s="94"/>
      <c r="AD504" s="94"/>
      <c r="AE504" s="94"/>
    </row>
    <row r="505" spans="5:35" ht="15.75" thickBot="1" x14ac:dyDescent="0.3">
      <c r="E505" s="9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94"/>
      <c r="AC505" s="94"/>
      <c r="AD505" s="94"/>
      <c r="AE505" s="94"/>
    </row>
    <row r="506" spans="5:35" ht="15.75" thickBot="1" x14ac:dyDescent="0.3">
      <c r="E506" s="94"/>
      <c r="F506" s="98" t="s">
        <v>51</v>
      </c>
      <c r="G506" s="99">
        <v>1</v>
      </c>
      <c r="H506" s="99">
        <v>2</v>
      </c>
      <c r="I506" s="99">
        <v>3</v>
      </c>
      <c r="J506" s="99">
        <v>4</v>
      </c>
      <c r="K506" s="99">
        <v>5</v>
      </c>
      <c r="L506" s="99">
        <v>6</v>
      </c>
      <c r="M506" s="99">
        <v>7</v>
      </c>
      <c r="N506" s="99">
        <v>8</v>
      </c>
      <c r="O506" s="100">
        <v>9</v>
      </c>
      <c r="P506" s="32" t="s">
        <v>45</v>
      </c>
      <c r="Q506" s="101">
        <v>10</v>
      </c>
      <c r="R506" s="99">
        <v>11</v>
      </c>
      <c r="S506" s="99">
        <v>12</v>
      </c>
      <c r="T506" s="99">
        <v>13</v>
      </c>
      <c r="U506" s="99">
        <v>14</v>
      </c>
      <c r="V506" s="99">
        <v>15</v>
      </c>
      <c r="W506" s="99">
        <v>16</v>
      </c>
      <c r="X506" s="99">
        <v>17</v>
      </c>
      <c r="Y506" s="100">
        <v>18</v>
      </c>
      <c r="Z506" s="32" t="s">
        <v>46</v>
      </c>
      <c r="AA506" s="33" t="s">
        <v>47</v>
      </c>
      <c r="AB506" s="94"/>
      <c r="AC506" s="94"/>
      <c r="AD506" s="94"/>
      <c r="AE506" s="94"/>
    </row>
    <row r="507" spans="5:35" x14ac:dyDescent="0.25">
      <c r="E507" s="94"/>
      <c r="F507" s="102" t="s">
        <v>48</v>
      </c>
      <c r="G507" s="103">
        <f>G$9</f>
        <v>4</v>
      </c>
      <c r="H507" s="103">
        <f t="shared" ref="H507:O507" si="268">H$9</f>
        <v>4</v>
      </c>
      <c r="I507" s="103">
        <f t="shared" si="268"/>
        <v>5</v>
      </c>
      <c r="J507" s="103">
        <f t="shared" si="268"/>
        <v>4</v>
      </c>
      <c r="K507" s="103">
        <f t="shared" si="268"/>
        <v>3</v>
      </c>
      <c r="L507" s="103">
        <f t="shared" si="268"/>
        <v>5</v>
      </c>
      <c r="M507" s="103">
        <f t="shared" si="268"/>
        <v>3</v>
      </c>
      <c r="N507" s="103">
        <f t="shared" si="268"/>
        <v>5</v>
      </c>
      <c r="O507" s="103">
        <f t="shared" si="268"/>
        <v>3</v>
      </c>
      <c r="P507" s="104">
        <f>SUM(G507:O507)</f>
        <v>36</v>
      </c>
      <c r="Q507" s="103">
        <f t="shared" ref="Q507:Y507" si="269">Q$9</f>
        <v>4</v>
      </c>
      <c r="R507" s="105">
        <f t="shared" si="269"/>
        <v>4</v>
      </c>
      <c r="S507" s="105">
        <f t="shared" si="269"/>
        <v>3</v>
      </c>
      <c r="T507" s="105">
        <f t="shared" si="269"/>
        <v>5</v>
      </c>
      <c r="U507" s="105">
        <f t="shared" si="269"/>
        <v>3</v>
      </c>
      <c r="V507" s="105">
        <f t="shared" si="269"/>
        <v>4</v>
      </c>
      <c r="W507" s="105">
        <f t="shared" si="269"/>
        <v>4</v>
      </c>
      <c r="X507" s="105">
        <f t="shared" si="269"/>
        <v>5</v>
      </c>
      <c r="Y507" s="106">
        <f t="shared" si="269"/>
        <v>4</v>
      </c>
      <c r="Z507" s="104">
        <f>SUM(Q507:Y507)</f>
        <v>36</v>
      </c>
      <c r="AA507" s="40">
        <f>SUM(P507+Z507)</f>
        <v>72</v>
      </c>
      <c r="AB507" s="94"/>
      <c r="AC507" s="94"/>
      <c r="AD507" s="94"/>
      <c r="AE507" s="94"/>
    </row>
    <row r="508" spans="5:35" x14ac:dyDescent="0.25">
      <c r="E508" s="94"/>
      <c r="F508" s="107" t="s">
        <v>44</v>
      </c>
      <c r="G508" s="108">
        <f>G$10</f>
        <v>4</v>
      </c>
      <c r="H508" s="108">
        <f t="shared" ref="H508:O508" si="270">H$10</f>
        <v>8</v>
      </c>
      <c r="I508" s="108">
        <f t="shared" si="270"/>
        <v>12</v>
      </c>
      <c r="J508" s="108">
        <f t="shared" si="270"/>
        <v>14</v>
      </c>
      <c r="K508" s="108">
        <f t="shared" si="270"/>
        <v>2</v>
      </c>
      <c r="L508" s="108">
        <f t="shared" si="270"/>
        <v>10</v>
      </c>
      <c r="M508" s="108">
        <f t="shared" si="270"/>
        <v>18</v>
      </c>
      <c r="N508" s="108">
        <f t="shared" si="270"/>
        <v>16</v>
      </c>
      <c r="O508" s="109">
        <f t="shared" si="270"/>
        <v>6</v>
      </c>
      <c r="P508" s="110"/>
      <c r="Q508" s="111">
        <f t="shared" ref="Q508:Y508" si="271">Q$10</f>
        <v>1</v>
      </c>
      <c r="R508" s="112">
        <f t="shared" si="271"/>
        <v>9</v>
      </c>
      <c r="S508" s="112">
        <f t="shared" si="271"/>
        <v>11</v>
      </c>
      <c r="T508" s="112">
        <f t="shared" si="271"/>
        <v>5</v>
      </c>
      <c r="U508" s="112">
        <f t="shared" si="271"/>
        <v>17</v>
      </c>
      <c r="V508" s="112">
        <f t="shared" si="271"/>
        <v>15</v>
      </c>
      <c r="W508" s="112">
        <f t="shared" si="271"/>
        <v>3</v>
      </c>
      <c r="X508" s="112">
        <f t="shared" si="271"/>
        <v>13</v>
      </c>
      <c r="Y508" s="109">
        <f t="shared" si="271"/>
        <v>7</v>
      </c>
      <c r="Z508" s="110"/>
      <c r="AA508" s="113"/>
      <c r="AB508" s="94"/>
      <c r="AC508" s="94"/>
      <c r="AD508" s="94"/>
      <c r="AE508" s="94"/>
    </row>
    <row r="509" spans="5:35" ht="15.75" thickBot="1" x14ac:dyDescent="0.3">
      <c r="E509" s="94"/>
      <c r="F509" s="114" t="s">
        <v>79</v>
      </c>
      <c r="G509" s="115" t="e">
        <f>IF($Q504&lt;=18,IF(G508&lt;=$Q504,1,0),IF($Q504&lt;=36,IF(G508&lt;=($Q504-18),2,1),IF($Q504&lt;=54,IF(G508&lt;=($Q504-36),3,2),IF($Q504&gt;54,IF(G508&lt;=($Q504-54),4,3)))))</f>
        <v>#N/A</v>
      </c>
      <c r="H509" s="115" t="e">
        <f t="shared" ref="H509:O509" si="272">IF($Q504&lt;=18,IF(H508&lt;=$Q504,1,0),IF($Q504&lt;=36,IF(H508&lt;=($Q504-18),2,1),IF($Q504&lt;=54,IF(H508&lt;=($Q504-36),3,2),IF($Q504&gt;54,IF(H508&lt;=($Q504-54),4,3)))))</f>
        <v>#N/A</v>
      </c>
      <c r="I509" s="115" t="e">
        <f t="shared" si="272"/>
        <v>#N/A</v>
      </c>
      <c r="J509" s="115" t="e">
        <f t="shared" si="272"/>
        <v>#N/A</v>
      </c>
      <c r="K509" s="115" t="e">
        <f t="shared" si="272"/>
        <v>#N/A</v>
      </c>
      <c r="L509" s="115" t="e">
        <f t="shared" si="272"/>
        <v>#N/A</v>
      </c>
      <c r="M509" s="115" t="e">
        <f t="shared" si="272"/>
        <v>#N/A</v>
      </c>
      <c r="N509" s="115" t="e">
        <f t="shared" si="272"/>
        <v>#N/A</v>
      </c>
      <c r="O509" s="116" t="e">
        <f t="shared" si="272"/>
        <v>#N/A</v>
      </c>
      <c r="P509" s="117" t="e">
        <f>SUM(G509:O509)</f>
        <v>#N/A</v>
      </c>
      <c r="Q509" s="116" t="e">
        <f t="shared" ref="Q509:Y509" si="273">IF($Q504&lt;=18,IF(Q508&lt;=$Q504,1,0),IF($Q504&lt;=36,IF(Q508&lt;=($Q504-18),2,1),IF($Q504&lt;=54,IF(Q508&lt;=($Q504-36),3,2),IF($Q504&gt;54,IF(Q508&lt;=($Q504-54),4,3)))))</f>
        <v>#N/A</v>
      </c>
      <c r="R509" s="116" t="e">
        <f t="shared" si="273"/>
        <v>#N/A</v>
      </c>
      <c r="S509" s="116" t="e">
        <f t="shared" si="273"/>
        <v>#N/A</v>
      </c>
      <c r="T509" s="116" t="e">
        <f t="shared" si="273"/>
        <v>#N/A</v>
      </c>
      <c r="U509" s="116" t="e">
        <f t="shared" si="273"/>
        <v>#N/A</v>
      </c>
      <c r="V509" s="116" t="e">
        <f t="shared" si="273"/>
        <v>#N/A</v>
      </c>
      <c r="W509" s="116" t="e">
        <f t="shared" si="273"/>
        <v>#N/A</v>
      </c>
      <c r="X509" s="116" t="e">
        <f t="shared" si="273"/>
        <v>#N/A</v>
      </c>
      <c r="Y509" s="116" t="e">
        <f t="shared" si="273"/>
        <v>#N/A</v>
      </c>
      <c r="Z509" s="118" t="e">
        <f>SUM(Q509:Y509)</f>
        <v>#N/A</v>
      </c>
      <c r="AA509" s="119" t="e">
        <f>P509+Z509</f>
        <v>#N/A</v>
      </c>
      <c r="AB509" s="94"/>
      <c r="AC509" s="94"/>
      <c r="AD509" s="94"/>
      <c r="AE509" s="94"/>
    </row>
    <row r="510" spans="5:35" x14ac:dyDescent="0.25">
      <c r="E510" s="94"/>
      <c r="F510" s="120" t="s">
        <v>80</v>
      </c>
      <c r="G510" s="121">
        <f t="shared" ref="G510:O510" si="274">G29</f>
        <v>10</v>
      </c>
      <c r="H510" s="121">
        <f t="shared" si="274"/>
        <v>10</v>
      </c>
      <c r="I510" s="121">
        <f t="shared" si="274"/>
        <v>10</v>
      </c>
      <c r="J510" s="121">
        <f t="shared" si="274"/>
        <v>10</v>
      </c>
      <c r="K510" s="121">
        <f t="shared" si="274"/>
        <v>10</v>
      </c>
      <c r="L510" s="121">
        <f t="shared" si="274"/>
        <v>10</v>
      </c>
      <c r="M510" s="121">
        <f t="shared" si="274"/>
        <v>10</v>
      </c>
      <c r="N510" s="121">
        <f t="shared" si="274"/>
        <v>10</v>
      </c>
      <c r="O510" s="121">
        <f t="shared" si="274"/>
        <v>10</v>
      </c>
      <c r="P510" s="122">
        <f>SUM(G510:O510)</f>
        <v>90</v>
      </c>
      <c r="Q510" s="123">
        <f t="shared" ref="Q510:Y510" si="275">Q29</f>
        <v>10</v>
      </c>
      <c r="R510" s="121">
        <f t="shared" si="275"/>
        <v>10</v>
      </c>
      <c r="S510" s="121">
        <f t="shared" si="275"/>
        <v>10</v>
      </c>
      <c r="T510" s="121">
        <f t="shared" si="275"/>
        <v>10</v>
      </c>
      <c r="U510" s="121">
        <f t="shared" si="275"/>
        <v>10</v>
      </c>
      <c r="V510" s="121">
        <f t="shared" si="275"/>
        <v>10</v>
      </c>
      <c r="W510" s="121">
        <f t="shared" si="275"/>
        <v>10</v>
      </c>
      <c r="X510" s="121">
        <f t="shared" si="275"/>
        <v>10</v>
      </c>
      <c r="Y510" s="124">
        <f t="shared" si="275"/>
        <v>10</v>
      </c>
      <c r="Z510" s="122">
        <f>SUM(Q510:Y510)</f>
        <v>90</v>
      </c>
      <c r="AA510" s="125">
        <f>P510+Z510</f>
        <v>180</v>
      </c>
      <c r="AB510" s="94"/>
      <c r="AC510" s="94"/>
      <c r="AD510" s="94"/>
      <c r="AE510" s="94"/>
    </row>
    <row r="511" spans="5:35" x14ac:dyDescent="0.25">
      <c r="E511" s="94"/>
      <c r="F511" s="126" t="s">
        <v>81</v>
      </c>
      <c r="G511" s="127">
        <f>IF(G510-G507=-1,3+G509)+IF(G510-G507=0,2+G509)+IF(G510-G507=1,1+G509)+IF(G510-G507=2,G509)+IF(G510-G507=3,IF(G509-1&gt;0,G509-1,0))+IF(G510-G507=4,IF(G509-2&gt;0,G509-2,0))</f>
        <v>0</v>
      </c>
      <c r="H511" s="127">
        <f t="shared" ref="H511:O511" si="276">IF(H510-H507=-1,3+H509)+IF(H510-H507=0,2+H509)+IF(H510-H507=1,1+H509)+IF(H510-H507=2,H509)+IF(H510-H507=3,IF(H509-1&gt;0,H509-1,0))+IF(H510-H507=4,IF(H509-2&gt;0,H509-2,0))</f>
        <v>0</v>
      </c>
      <c r="I511" s="127">
        <f t="shared" si="276"/>
        <v>0</v>
      </c>
      <c r="J511" s="127">
        <f t="shared" si="276"/>
        <v>0</v>
      </c>
      <c r="K511" s="127">
        <f t="shared" si="276"/>
        <v>0</v>
      </c>
      <c r="L511" s="127">
        <f t="shared" si="276"/>
        <v>0</v>
      </c>
      <c r="M511" s="127">
        <f t="shared" si="276"/>
        <v>0</v>
      </c>
      <c r="N511" s="127">
        <f t="shared" si="276"/>
        <v>0</v>
      </c>
      <c r="O511" s="128">
        <f t="shared" si="276"/>
        <v>0</v>
      </c>
      <c r="P511" s="129">
        <f>SUM(G511:O511)</f>
        <v>0</v>
      </c>
      <c r="Q511" s="130">
        <f t="shared" ref="Q511:Y511" si="277">IF(Q510-Q507=-1,3+Q509)+IF(Q510-Q507=0,2+Q509)+IF(Q510-Q507=1,1+Q509)+IF(Q510-Q507=2,Q509)+IF(Q510-Q507=3,IF(Q509-1&gt;0,Q509-1,0))+IF(Q510-Q507=4,IF(Q509-2&gt;0,Q509-2,0))</f>
        <v>0</v>
      </c>
      <c r="R511" s="131">
        <f t="shared" si="277"/>
        <v>0</v>
      </c>
      <c r="S511" s="131">
        <f t="shared" si="277"/>
        <v>0</v>
      </c>
      <c r="T511" s="131">
        <f t="shared" si="277"/>
        <v>0</v>
      </c>
      <c r="U511" s="131">
        <f t="shared" si="277"/>
        <v>0</v>
      </c>
      <c r="V511" s="131">
        <f t="shared" si="277"/>
        <v>0</v>
      </c>
      <c r="W511" s="131">
        <f t="shared" si="277"/>
        <v>0</v>
      </c>
      <c r="X511" s="131">
        <f t="shared" si="277"/>
        <v>0</v>
      </c>
      <c r="Y511" s="128">
        <f t="shared" si="277"/>
        <v>0</v>
      </c>
      <c r="Z511" s="129">
        <f>SUM(Q511:Y511)</f>
        <v>0</v>
      </c>
      <c r="AA511" s="132">
        <f>P511+Z511</f>
        <v>0</v>
      </c>
      <c r="AB511" s="94"/>
      <c r="AC511" s="94"/>
      <c r="AD511" s="94"/>
      <c r="AE511" s="94"/>
    </row>
    <row r="512" spans="5:35" ht="15.75" thickBot="1" x14ac:dyDescent="0.3">
      <c r="E512" s="94"/>
      <c r="F512" s="133" t="s">
        <v>82</v>
      </c>
      <c r="G512" s="134">
        <f t="shared" ref="G512:O512" si="278">IF(G510-G507=-2,4)+IF(G510-G507=-1,3)+IF(G510-G507=0,2)+IF(G510-G507=1,1)+IF(G510-G507&gt;2,0)</f>
        <v>0</v>
      </c>
      <c r="H512" s="134">
        <f t="shared" si="278"/>
        <v>0</v>
      </c>
      <c r="I512" s="134">
        <f t="shared" si="278"/>
        <v>0</v>
      </c>
      <c r="J512" s="134">
        <f t="shared" si="278"/>
        <v>0</v>
      </c>
      <c r="K512" s="134">
        <f t="shared" si="278"/>
        <v>0</v>
      </c>
      <c r="L512" s="134">
        <f t="shared" si="278"/>
        <v>0</v>
      </c>
      <c r="M512" s="134">
        <f t="shared" si="278"/>
        <v>0</v>
      </c>
      <c r="N512" s="134">
        <f t="shared" si="278"/>
        <v>0</v>
      </c>
      <c r="O512" s="135">
        <f t="shared" si="278"/>
        <v>0</v>
      </c>
      <c r="P512" s="136">
        <f>SUM(G512:O512)</f>
        <v>0</v>
      </c>
      <c r="Q512" s="135">
        <f t="shared" ref="Q512:Y512" si="279">IF(Q510-Q507=-2,4)+IF(Q510-Q507=-1,3)+IF(Q510-Q507=0,2)+IF(Q510-Q507=1,1)+IF(Q510-Q507&gt;2,0)</f>
        <v>0</v>
      </c>
      <c r="R512" s="135">
        <f t="shared" si="279"/>
        <v>0</v>
      </c>
      <c r="S512" s="135">
        <f t="shared" si="279"/>
        <v>0</v>
      </c>
      <c r="T512" s="135">
        <f t="shared" si="279"/>
        <v>0</v>
      </c>
      <c r="U512" s="135">
        <f t="shared" si="279"/>
        <v>0</v>
      </c>
      <c r="V512" s="135">
        <f t="shared" si="279"/>
        <v>0</v>
      </c>
      <c r="W512" s="135">
        <f t="shared" si="279"/>
        <v>0</v>
      </c>
      <c r="X512" s="135">
        <f t="shared" si="279"/>
        <v>0</v>
      </c>
      <c r="Y512" s="135">
        <f t="shared" si="279"/>
        <v>0</v>
      </c>
      <c r="Z512" s="136">
        <f>SUM(Q512:Y512)</f>
        <v>0</v>
      </c>
      <c r="AA512" s="137">
        <f>P512+Z512</f>
        <v>0</v>
      </c>
      <c r="AB512" s="94"/>
      <c r="AC512" s="94"/>
      <c r="AD512" s="94"/>
      <c r="AE512" s="94"/>
    </row>
    <row r="513" spans="5:35" x14ac:dyDescent="0.25">
      <c r="E513" s="94"/>
      <c r="F513" s="34"/>
      <c r="G513" s="24">
        <f>G510-G507</f>
        <v>6</v>
      </c>
      <c r="H513" s="24">
        <f t="shared" ref="H513:O513" si="280">H510-H507</f>
        <v>6</v>
      </c>
      <c r="I513" s="24">
        <f t="shared" si="280"/>
        <v>5</v>
      </c>
      <c r="J513" s="24">
        <f t="shared" si="280"/>
        <v>6</v>
      </c>
      <c r="K513" s="24">
        <f t="shared" si="280"/>
        <v>7</v>
      </c>
      <c r="L513" s="24">
        <f t="shared" si="280"/>
        <v>5</v>
      </c>
      <c r="M513" s="24">
        <f t="shared" si="280"/>
        <v>7</v>
      </c>
      <c r="N513" s="24">
        <f t="shared" si="280"/>
        <v>5</v>
      </c>
      <c r="O513" s="15">
        <f t="shared" si="280"/>
        <v>7</v>
      </c>
      <c r="P513" s="15"/>
      <c r="Q513" s="15">
        <f t="shared" ref="Q513:Y513" si="281">Q510-Q507</f>
        <v>6</v>
      </c>
      <c r="R513" s="15">
        <f t="shared" si="281"/>
        <v>6</v>
      </c>
      <c r="S513" s="15">
        <f t="shared" si="281"/>
        <v>7</v>
      </c>
      <c r="T513" s="15">
        <f t="shared" si="281"/>
        <v>5</v>
      </c>
      <c r="U513" s="15">
        <f t="shared" si="281"/>
        <v>7</v>
      </c>
      <c r="V513" s="15">
        <f t="shared" si="281"/>
        <v>6</v>
      </c>
      <c r="W513" s="15">
        <f t="shared" si="281"/>
        <v>6</v>
      </c>
      <c r="X513" s="15">
        <f t="shared" si="281"/>
        <v>5</v>
      </c>
      <c r="Y513" s="15">
        <f t="shared" si="281"/>
        <v>6</v>
      </c>
      <c r="Z513" s="138"/>
      <c r="AA513" s="139"/>
      <c r="AB513" s="94"/>
      <c r="AC513" s="94"/>
      <c r="AD513" s="94"/>
      <c r="AE513" s="94"/>
    </row>
    <row r="514" spans="5:35" x14ac:dyDescent="0.25">
      <c r="E514" s="94"/>
      <c r="F514" s="34"/>
      <c r="G514" s="24"/>
      <c r="H514" s="24"/>
      <c r="I514" s="24"/>
      <c r="J514" s="24"/>
      <c r="K514" s="24"/>
      <c r="L514" s="24"/>
      <c r="M514" s="24"/>
      <c r="N514" s="24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38"/>
      <c r="AA514" s="139"/>
      <c r="AB514" s="94"/>
      <c r="AC514" s="94"/>
      <c r="AD514" s="94"/>
      <c r="AE514" s="94"/>
    </row>
    <row r="515" spans="5:35" ht="15.75" thickBot="1" x14ac:dyDescent="0.3">
      <c r="E515" s="94"/>
      <c r="F515" s="34"/>
      <c r="G515" s="24"/>
      <c r="H515" s="24"/>
      <c r="I515" s="24"/>
      <c r="J515" s="24"/>
      <c r="K515" s="24"/>
      <c r="L515" s="24"/>
      <c r="M515" s="24"/>
      <c r="N515" s="2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94"/>
      <c r="AC515" s="94"/>
      <c r="AD515" s="94"/>
      <c r="AE515" s="94"/>
    </row>
    <row r="516" spans="5:35" ht="15.75" thickBot="1" x14ac:dyDescent="0.3">
      <c r="E516" s="140"/>
      <c r="F516" s="247" t="s">
        <v>83</v>
      </c>
      <c r="G516" s="247"/>
      <c r="H516" s="248" t="s">
        <v>84</v>
      </c>
      <c r="I516" s="248"/>
      <c r="J516" s="248"/>
      <c r="K516" s="248"/>
      <c r="L516" s="141">
        <f>COUNTIF(G513:Y513,"&lt;=-2")</f>
        <v>0</v>
      </c>
      <c r="M516" s="249" t="s">
        <v>85</v>
      </c>
      <c r="N516" s="249"/>
      <c r="O516" s="100">
        <f>COUNTIF(G513:Y513,"=0")</f>
        <v>0</v>
      </c>
      <c r="P516" s="241" t="s">
        <v>86</v>
      </c>
      <c r="Q516" s="241"/>
      <c r="R516" s="241"/>
      <c r="S516" s="241"/>
      <c r="T516" s="241"/>
      <c r="U516" s="141">
        <f>COUNTIF(G513:Y513,"=2")</f>
        <v>0</v>
      </c>
      <c r="V516" s="142"/>
      <c r="W516" s="142"/>
      <c r="X516" s="142"/>
      <c r="Y516" s="142"/>
      <c r="Z516" s="143"/>
      <c r="AA516" s="139"/>
      <c r="AB516" s="140"/>
      <c r="AC516" s="140"/>
      <c r="AD516" s="140"/>
      <c r="AE516" s="140"/>
      <c r="AF516" s="68"/>
      <c r="AG516" s="68"/>
      <c r="AH516" s="68"/>
      <c r="AI516" s="68"/>
    </row>
    <row r="517" spans="5:35" ht="15.75" thickBot="1" x14ac:dyDescent="0.3">
      <c r="E517" s="140"/>
      <c r="F517" s="247"/>
      <c r="G517" s="247"/>
      <c r="H517" s="250" t="s">
        <v>87</v>
      </c>
      <c r="I517" s="250"/>
      <c r="J517" s="250"/>
      <c r="K517" s="250"/>
      <c r="L517" s="144">
        <f>COUNTIF(G513:Y513,"=-1")</f>
        <v>0</v>
      </c>
      <c r="M517" s="251" t="s">
        <v>88</v>
      </c>
      <c r="N517" s="251"/>
      <c r="O517" s="145">
        <f>COUNTIF(G513:Y513,"=1")</f>
        <v>0</v>
      </c>
      <c r="P517" s="241" t="s">
        <v>89</v>
      </c>
      <c r="Q517" s="241"/>
      <c r="R517" s="241"/>
      <c r="S517" s="241"/>
      <c r="T517" s="241"/>
      <c r="U517" s="144">
        <f>COUNTIF(G513:Y513,"&gt;=3")</f>
        <v>18</v>
      </c>
      <c r="V517" s="142"/>
      <c r="W517" s="142"/>
      <c r="X517" s="142"/>
      <c r="Y517" s="142"/>
      <c r="Z517" s="143"/>
      <c r="AA517" s="139"/>
      <c r="AB517" s="140"/>
      <c r="AC517" s="140"/>
      <c r="AD517" s="140"/>
      <c r="AE517" s="140"/>
      <c r="AF517" s="68"/>
      <c r="AG517" s="68"/>
      <c r="AH517" s="68"/>
      <c r="AI517" s="68"/>
    </row>
    <row r="518" spans="5:35" x14ac:dyDescent="0.25">
      <c r="E518" s="140"/>
      <c r="F518" s="146"/>
      <c r="G518" s="146"/>
      <c r="H518" s="242" t="str">
        <f>M516</f>
        <v>Par</v>
      </c>
      <c r="I518" s="242"/>
      <c r="J518" s="24"/>
      <c r="K518" s="24"/>
      <c r="L518" s="24">
        <f>O516</f>
        <v>0</v>
      </c>
      <c r="M518" s="24"/>
      <c r="N518" s="34"/>
      <c r="O518" s="15"/>
      <c r="P518" s="142"/>
      <c r="Q518" s="142"/>
      <c r="R518" s="142"/>
      <c r="S518" s="142"/>
      <c r="T518" s="142"/>
      <c r="U518" s="15"/>
      <c r="V518" s="142"/>
      <c r="W518" s="142"/>
      <c r="X518" s="142"/>
      <c r="Y518" s="142"/>
      <c r="Z518" s="143"/>
      <c r="AA518" s="139"/>
      <c r="AB518" s="140"/>
      <c r="AC518" s="140"/>
      <c r="AD518" s="140"/>
      <c r="AE518" s="140"/>
      <c r="AF518" s="68"/>
      <c r="AG518" s="68"/>
      <c r="AH518" s="68"/>
      <c r="AI518" s="68"/>
    </row>
    <row r="519" spans="5:35" x14ac:dyDescent="0.25">
      <c r="E519" s="140"/>
      <c r="F519" s="146"/>
      <c r="G519" s="146"/>
      <c r="H519" s="243" t="str">
        <f>M517</f>
        <v>Bogey</v>
      </c>
      <c r="I519" s="243"/>
      <c r="J519" s="24"/>
      <c r="K519" s="24"/>
      <c r="L519" s="24">
        <f>O517</f>
        <v>0</v>
      </c>
      <c r="M519" s="24"/>
      <c r="N519" s="34"/>
      <c r="O519" s="15"/>
      <c r="P519" s="142"/>
      <c r="Q519" s="142"/>
      <c r="R519" s="142"/>
      <c r="S519" s="142"/>
      <c r="T519" s="142"/>
      <c r="U519" s="15"/>
      <c r="V519" s="142"/>
      <c r="W519" s="142"/>
      <c r="X519" s="142"/>
      <c r="Y519" s="142"/>
      <c r="Z519" s="143"/>
      <c r="AA519" s="139"/>
      <c r="AB519" s="140"/>
      <c r="AC519" s="140"/>
      <c r="AD519" s="140"/>
      <c r="AE519" s="140"/>
      <c r="AF519" s="68"/>
      <c r="AG519" s="68"/>
      <c r="AH519" s="68"/>
      <c r="AI519" s="68"/>
    </row>
    <row r="520" spans="5:35" x14ac:dyDescent="0.25">
      <c r="E520" s="140"/>
      <c r="F520" s="146"/>
      <c r="G520" s="146"/>
      <c r="H520" s="34" t="str">
        <f>P516</f>
        <v>Double bogey</v>
      </c>
      <c r="I520" s="34"/>
      <c r="J520" s="34"/>
      <c r="K520" s="34"/>
      <c r="L520" s="24">
        <f>U516</f>
        <v>0</v>
      </c>
      <c r="M520" s="24"/>
      <c r="N520" s="34"/>
      <c r="O520" s="15"/>
      <c r="P520" s="142"/>
      <c r="Q520" s="142"/>
      <c r="R520" s="142"/>
      <c r="S520" s="142"/>
      <c r="T520" s="142"/>
      <c r="U520" s="15"/>
      <c r="V520" s="142"/>
      <c r="W520" s="142"/>
      <c r="X520" s="142"/>
      <c r="Y520" s="142"/>
      <c r="Z520" s="143"/>
      <c r="AA520" s="139"/>
      <c r="AB520" s="140"/>
      <c r="AC520" s="140"/>
      <c r="AD520" s="140"/>
      <c r="AE520" s="140"/>
      <c r="AF520" s="68"/>
      <c r="AG520" s="68"/>
      <c r="AH520" s="68"/>
      <c r="AI520" s="68"/>
    </row>
    <row r="521" spans="5:35" x14ac:dyDescent="0.25">
      <c r="E521" s="140"/>
      <c r="F521" s="146"/>
      <c r="G521" s="146"/>
      <c r="H521" s="34" t="str">
        <f>P517</f>
        <v>Triple bogey &amp; plus</v>
      </c>
      <c r="I521" s="34"/>
      <c r="J521" s="34"/>
      <c r="K521" s="34"/>
      <c r="L521" s="24">
        <f>U517</f>
        <v>18</v>
      </c>
      <c r="M521" s="24"/>
      <c r="N521" s="34"/>
      <c r="O521" s="15"/>
      <c r="P521" s="142"/>
      <c r="Q521" s="142"/>
      <c r="R521" s="142"/>
      <c r="S521" s="142"/>
      <c r="T521" s="142"/>
      <c r="U521" s="15"/>
      <c r="V521" s="142"/>
      <c r="W521" s="142"/>
      <c r="X521" s="142"/>
      <c r="Y521" s="142"/>
      <c r="Z521" s="143"/>
      <c r="AA521" s="139"/>
      <c r="AB521" s="140"/>
      <c r="AC521" s="140"/>
      <c r="AD521" s="140"/>
      <c r="AE521" s="140"/>
      <c r="AF521" s="68"/>
      <c r="AG521" s="68"/>
      <c r="AH521" s="68"/>
      <c r="AI521" s="68"/>
    </row>
    <row r="522" spans="5:35" x14ac:dyDescent="0.25">
      <c r="E522" s="140"/>
      <c r="F522" s="146"/>
      <c r="G522" s="146"/>
      <c r="H522" s="34"/>
      <c r="I522" s="34"/>
      <c r="J522" s="34"/>
      <c r="K522" s="34"/>
      <c r="L522" s="24"/>
      <c r="M522" s="34"/>
      <c r="N522" s="34"/>
      <c r="O522" s="15"/>
      <c r="P522" s="142"/>
      <c r="Q522" s="142"/>
      <c r="R522" s="142"/>
      <c r="S522" s="142"/>
      <c r="T522" s="142"/>
      <c r="U522" s="15"/>
      <c r="V522" s="142"/>
      <c r="W522" s="142"/>
      <c r="X522" s="142"/>
      <c r="Y522" s="142"/>
      <c r="Z522" s="143"/>
      <c r="AA522" s="139"/>
      <c r="AB522" s="140"/>
      <c r="AC522" s="140"/>
      <c r="AD522" s="140"/>
      <c r="AE522" s="140"/>
      <c r="AF522" s="68"/>
      <c r="AG522" s="68"/>
      <c r="AH522" s="68"/>
      <c r="AI522" s="68"/>
    </row>
    <row r="523" spans="5:35" x14ac:dyDescent="0.25">
      <c r="E523" s="140"/>
      <c r="F523" s="146"/>
      <c r="G523" s="146"/>
      <c r="H523" s="34"/>
      <c r="I523" s="34"/>
      <c r="J523" s="34"/>
      <c r="K523" s="34"/>
      <c r="L523" s="24"/>
      <c r="M523" s="34"/>
      <c r="N523" s="34"/>
      <c r="O523" s="15"/>
      <c r="P523" s="142"/>
      <c r="Q523" s="142"/>
      <c r="R523" s="142"/>
      <c r="S523" s="142"/>
      <c r="T523" s="142"/>
      <c r="U523" s="15"/>
      <c r="V523" s="142"/>
      <c r="W523" s="142"/>
      <c r="X523" s="142"/>
      <c r="Y523" s="142"/>
      <c r="Z523" s="143"/>
      <c r="AA523" s="139"/>
      <c r="AB523" s="140"/>
      <c r="AC523" s="140"/>
      <c r="AD523" s="140"/>
      <c r="AE523" s="140"/>
      <c r="AF523" s="68"/>
      <c r="AG523" s="68"/>
      <c r="AH523" s="68"/>
      <c r="AI523" s="68"/>
    </row>
    <row r="524" spans="5:35" ht="15.75" thickBot="1" x14ac:dyDescent="0.3">
      <c r="E524" s="147"/>
      <c r="F524" s="148"/>
      <c r="G524" s="148"/>
      <c r="H524" s="149"/>
      <c r="I524" s="149"/>
      <c r="J524" s="149"/>
      <c r="K524" s="149"/>
      <c r="L524" s="149"/>
      <c r="M524" s="149"/>
      <c r="N524" s="149"/>
      <c r="O524" s="150"/>
      <c r="P524" s="150"/>
      <c r="Q524" s="150"/>
      <c r="R524" s="150"/>
      <c r="S524" s="151"/>
      <c r="T524" s="151"/>
      <c r="U524" s="151"/>
      <c r="V524" s="151"/>
      <c r="W524" s="151"/>
      <c r="X524" s="151"/>
      <c r="Y524" s="151"/>
      <c r="Z524" s="152"/>
      <c r="AA524" s="153"/>
      <c r="AB524" s="147"/>
      <c r="AC524" s="147"/>
      <c r="AD524" s="147"/>
      <c r="AE524" s="147"/>
      <c r="AF524" s="154"/>
      <c r="AG524" s="154"/>
      <c r="AH524" s="154"/>
      <c r="AI524" s="154"/>
    </row>
    <row r="525" spans="5:35" ht="16.5" thickTop="1" thickBot="1" x14ac:dyDescent="0.3"/>
    <row r="526" spans="5:35" x14ac:dyDescent="0.25">
      <c r="E526" s="94"/>
      <c r="F526" s="95" t="s">
        <v>17</v>
      </c>
      <c r="G526" s="238">
        <f>C30</f>
        <v>0</v>
      </c>
      <c r="H526" s="238"/>
      <c r="I526" s="238"/>
      <c r="J526" s="238"/>
      <c r="K526" s="68"/>
      <c r="L526" s="239" t="s">
        <v>39</v>
      </c>
      <c r="M526" s="239"/>
      <c r="N526" s="239"/>
      <c r="O526" s="239" t="s">
        <v>40</v>
      </c>
      <c r="P526" s="239"/>
      <c r="Q526" s="240" t="s">
        <v>79</v>
      </c>
      <c r="R526" s="240"/>
      <c r="S526" s="240"/>
      <c r="T526" s="240"/>
      <c r="U526" s="1"/>
      <c r="V526" s="264" t="s">
        <v>107</v>
      </c>
      <c r="W526" s="265"/>
      <c r="X526" s="188" t="e">
        <f>INDEX($C$11:$AC$40,MATCH(G526,$C$11:$C$40,0),27)</f>
        <v>#N/A</v>
      </c>
      <c r="Z526" s="75" t="s">
        <v>16</v>
      </c>
      <c r="AA526" s="96">
        <f>$D$3</f>
        <v>37684</v>
      </c>
      <c r="AB526" s="94"/>
      <c r="AC526" s="94"/>
      <c r="AD526" s="94"/>
      <c r="AE526" s="94"/>
    </row>
    <row r="527" spans="5:35" ht="15.75" thickBot="1" x14ac:dyDescent="0.3">
      <c r="E527" s="94"/>
      <c r="F527" s="97" t="s">
        <v>43</v>
      </c>
      <c r="G527" s="244">
        <f>E30</f>
        <v>20</v>
      </c>
      <c r="H527" s="245"/>
      <c r="I527" s="245"/>
      <c r="J527" s="245"/>
      <c r="K527" s="1"/>
      <c r="L527" s="245" t="e">
        <f>IF(X526="H",IF($X527="Blancs",$G$3,IF($X527="Jaunes",$G$4,IF($X527="Bleus",$G$5,$G$6))),IF($X527="Blancs",$I$3,IF($X527="Jaunes",$I$4,IF($X527="Bleus",$I$5,$I$6))))</f>
        <v>#N/A</v>
      </c>
      <c r="M527" s="245"/>
      <c r="N527" s="245"/>
      <c r="O527" s="245" t="e">
        <f>IF(X526="H",IF($X527="Blancs",$H$3,IF($X527="Jaunes",$H$4,IF($X527="Bleus",$H$5,$H$6))),IF($X527="Blancs",$J$3,IF($X527="Jaunes",$J$4,IF($X527="Bleus",$J$5,$J$6))))</f>
        <v>#N/A</v>
      </c>
      <c r="P527" s="245"/>
      <c r="Q527" s="246" t="e">
        <f>ROUND((G527*(L527/113)+(O527-AA530)),0)</f>
        <v>#N/A</v>
      </c>
      <c r="R527" s="246"/>
      <c r="S527" s="246"/>
      <c r="T527" s="246"/>
      <c r="U527" s="1"/>
      <c r="V527" s="266" t="s">
        <v>108</v>
      </c>
      <c r="W527" s="267"/>
      <c r="X527" s="187" t="e">
        <f>INDEX($C$11:$AC$40,MATCH(G526,$C$11:$C$40,0),26)</f>
        <v>#N/A</v>
      </c>
      <c r="AA527" s="1"/>
      <c r="AB527" s="94"/>
      <c r="AC527" s="94"/>
      <c r="AD527" s="94"/>
      <c r="AE527" s="94"/>
    </row>
    <row r="528" spans="5:35" ht="15.75" thickBot="1" x14ac:dyDescent="0.3">
      <c r="E528" s="9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94"/>
      <c r="AC528" s="94"/>
      <c r="AD528" s="94"/>
      <c r="AE528" s="94"/>
    </row>
    <row r="529" spans="5:35" ht="15.75" thickBot="1" x14ac:dyDescent="0.3">
      <c r="E529" s="94"/>
      <c r="F529" s="98" t="s">
        <v>51</v>
      </c>
      <c r="G529" s="99">
        <v>1</v>
      </c>
      <c r="H529" s="99">
        <v>2</v>
      </c>
      <c r="I529" s="99">
        <v>3</v>
      </c>
      <c r="J529" s="99">
        <v>4</v>
      </c>
      <c r="K529" s="99">
        <v>5</v>
      </c>
      <c r="L529" s="99">
        <v>6</v>
      </c>
      <c r="M529" s="99">
        <v>7</v>
      </c>
      <c r="N529" s="99">
        <v>8</v>
      </c>
      <c r="O529" s="100">
        <v>9</v>
      </c>
      <c r="P529" s="32" t="s">
        <v>45</v>
      </c>
      <c r="Q529" s="101">
        <v>10</v>
      </c>
      <c r="R529" s="99">
        <v>11</v>
      </c>
      <c r="S529" s="99">
        <v>12</v>
      </c>
      <c r="T529" s="99">
        <v>13</v>
      </c>
      <c r="U529" s="99">
        <v>14</v>
      </c>
      <c r="V529" s="99">
        <v>15</v>
      </c>
      <c r="W529" s="99">
        <v>16</v>
      </c>
      <c r="X529" s="99">
        <v>17</v>
      </c>
      <c r="Y529" s="100">
        <v>18</v>
      </c>
      <c r="Z529" s="32" t="s">
        <v>46</v>
      </c>
      <c r="AA529" s="33" t="s">
        <v>47</v>
      </c>
      <c r="AB529" s="94"/>
      <c r="AC529" s="94"/>
      <c r="AD529" s="94"/>
      <c r="AE529" s="94"/>
    </row>
    <row r="530" spans="5:35" x14ac:dyDescent="0.25">
      <c r="E530" s="94"/>
      <c r="F530" s="102" t="s">
        <v>48</v>
      </c>
      <c r="G530" s="103">
        <f>G$9</f>
        <v>4</v>
      </c>
      <c r="H530" s="103">
        <f t="shared" ref="H530:O530" si="282">H$9</f>
        <v>4</v>
      </c>
      <c r="I530" s="103">
        <f t="shared" si="282"/>
        <v>5</v>
      </c>
      <c r="J530" s="103">
        <f t="shared" si="282"/>
        <v>4</v>
      </c>
      <c r="K530" s="103">
        <f t="shared" si="282"/>
        <v>3</v>
      </c>
      <c r="L530" s="103">
        <f t="shared" si="282"/>
        <v>5</v>
      </c>
      <c r="M530" s="103">
        <f t="shared" si="282"/>
        <v>3</v>
      </c>
      <c r="N530" s="103">
        <f t="shared" si="282"/>
        <v>5</v>
      </c>
      <c r="O530" s="103">
        <f t="shared" si="282"/>
        <v>3</v>
      </c>
      <c r="P530" s="104">
        <f>SUM(G530:O530)</f>
        <v>36</v>
      </c>
      <c r="Q530" s="103">
        <f t="shared" ref="Q530:Y530" si="283">Q$9</f>
        <v>4</v>
      </c>
      <c r="R530" s="105">
        <f t="shared" si="283"/>
        <v>4</v>
      </c>
      <c r="S530" s="105">
        <f t="shared" si="283"/>
        <v>3</v>
      </c>
      <c r="T530" s="105">
        <f t="shared" si="283"/>
        <v>5</v>
      </c>
      <c r="U530" s="105">
        <f t="shared" si="283"/>
        <v>3</v>
      </c>
      <c r="V530" s="105">
        <f t="shared" si="283"/>
        <v>4</v>
      </c>
      <c r="W530" s="105">
        <f t="shared" si="283"/>
        <v>4</v>
      </c>
      <c r="X530" s="105">
        <f t="shared" si="283"/>
        <v>5</v>
      </c>
      <c r="Y530" s="106">
        <f t="shared" si="283"/>
        <v>4</v>
      </c>
      <c r="Z530" s="104">
        <f>SUM(Q530:Y530)</f>
        <v>36</v>
      </c>
      <c r="AA530" s="40">
        <f>SUM(P530+Z530)</f>
        <v>72</v>
      </c>
      <c r="AB530" s="94"/>
      <c r="AC530" s="94"/>
      <c r="AD530" s="94"/>
      <c r="AE530" s="94"/>
    </row>
    <row r="531" spans="5:35" x14ac:dyDescent="0.25">
      <c r="E531" s="94"/>
      <c r="F531" s="107" t="s">
        <v>44</v>
      </c>
      <c r="G531" s="108">
        <f>G$10</f>
        <v>4</v>
      </c>
      <c r="H531" s="108">
        <f t="shared" ref="H531:O531" si="284">H$10</f>
        <v>8</v>
      </c>
      <c r="I531" s="108">
        <f t="shared" si="284"/>
        <v>12</v>
      </c>
      <c r="J531" s="108">
        <f t="shared" si="284"/>
        <v>14</v>
      </c>
      <c r="K531" s="108">
        <f t="shared" si="284"/>
        <v>2</v>
      </c>
      <c r="L531" s="108">
        <f t="shared" si="284"/>
        <v>10</v>
      </c>
      <c r="M531" s="108">
        <f t="shared" si="284"/>
        <v>18</v>
      </c>
      <c r="N531" s="108">
        <f t="shared" si="284"/>
        <v>16</v>
      </c>
      <c r="O531" s="109">
        <f t="shared" si="284"/>
        <v>6</v>
      </c>
      <c r="P531" s="110"/>
      <c r="Q531" s="111">
        <f t="shared" ref="Q531:Y531" si="285">Q$10</f>
        <v>1</v>
      </c>
      <c r="R531" s="112">
        <f t="shared" si="285"/>
        <v>9</v>
      </c>
      <c r="S531" s="112">
        <f t="shared" si="285"/>
        <v>11</v>
      </c>
      <c r="T531" s="112">
        <f t="shared" si="285"/>
        <v>5</v>
      </c>
      <c r="U531" s="112">
        <f t="shared" si="285"/>
        <v>17</v>
      </c>
      <c r="V531" s="112">
        <f t="shared" si="285"/>
        <v>15</v>
      </c>
      <c r="W531" s="112">
        <f t="shared" si="285"/>
        <v>3</v>
      </c>
      <c r="X531" s="112">
        <f t="shared" si="285"/>
        <v>13</v>
      </c>
      <c r="Y531" s="109">
        <f t="shared" si="285"/>
        <v>7</v>
      </c>
      <c r="Z531" s="110"/>
      <c r="AA531" s="113"/>
      <c r="AB531" s="94"/>
      <c r="AC531" s="94"/>
      <c r="AD531" s="94"/>
      <c r="AE531" s="94"/>
    </row>
    <row r="532" spans="5:35" ht="15.75" thickBot="1" x14ac:dyDescent="0.3">
      <c r="E532" s="94"/>
      <c r="F532" s="114" t="s">
        <v>79</v>
      </c>
      <c r="G532" s="115" t="e">
        <f>IF($Q527&lt;=18,IF(G531&lt;=$Q527,1,0),IF($Q527&lt;=36,IF(G531&lt;=($Q527-18),2,1),IF($Q527&lt;=54,IF(G531&lt;=($Q527-36),3,2),IF($Q527&gt;54,IF(G531&lt;=($Q527-54),4,3)))))</f>
        <v>#N/A</v>
      </c>
      <c r="H532" s="115" t="e">
        <f t="shared" ref="H532:O532" si="286">IF($Q527&lt;=18,IF(H531&lt;=$Q527,1,0),IF($Q527&lt;=36,IF(H531&lt;=($Q527-18),2,1),IF($Q527&lt;=54,IF(H531&lt;=($Q527-36),3,2),IF($Q527&gt;54,IF(H531&lt;=($Q527-54),4,3)))))</f>
        <v>#N/A</v>
      </c>
      <c r="I532" s="115" t="e">
        <f t="shared" si="286"/>
        <v>#N/A</v>
      </c>
      <c r="J532" s="115" t="e">
        <f t="shared" si="286"/>
        <v>#N/A</v>
      </c>
      <c r="K532" s="115" t="e">
        <f t="shared" si="286"/>
        <v>#N/A</v>
      </c>
      <c r="L532" s="115" t="e">
        <f t="shared" si="286"/>
        <v>#N/A</v>
      </c>
      <c r="M532" s="115" t="e">
        <f t="shared" si="286"/>
        <v>#N/A</v>
      </c>
      <c r="N532" s="115" t="e">
        <f t="shared" si="286"/>
        <v>#N/A</v>
      </c>
      <c r="O532" s="116" t="e">
        <f t="shared" si="286"/>
        <v>#N/A</v>
      </c>
      <c r="P532" s="117" t="e">
        <f>SUM(G532:O532)</f>
        <v>#N/A</v>
      </c>
      <c r="Q532" s="116" t="e">
        <f t="shared" ref="Q532:Y532" si="287">IF($Q527&lt;=18,IF(Q531&lt;=$Q527,1,0),IF($Q527&lt;=36,IF(Q531&lt;=($Q527-18),2,1),IF($Q527&lt;=54,IF(Q531&lt;=($Q527-36),3,2),IF($Q527&gt;54,IF(Q531&lt;=($Q527-54),4,3)))))</f>
        <v>#N/A</v>
      </c>
      <c r="R532" s="116" t="e">
        <f t="shared" si="287"/>
        <v>#N/A</v>
      </c>
      <c r="S532" s="116" t="e">
        <f t="shared" si="287"/>
        <v>#N/A</v>
      </c>
      <c r="T532" s="116" t="e">
        <f t="shared" si="287"/>
        <v>#N/A</v>
      </c>
      <c r="U532" s="116" t="e">
        <f t="shared" si="287"/>
        <v>#N/A</v>
      </c>
      <c r="V532" s="116" t="e">
        <f t="shared" si="287"/>
        <v>#N/A</v>
      </c>
      <c r="W532" s="116" t="e">
        <f t="shared" si="287"/>
        <v>#N/A</v>
      </c>
      <c r="X532" s="116" t="e">
        <f t="shared" si="287"/>
        <v>#N/A</v>
      </c>
      <c r="Y532" s="116" t="e">
        <f t="shared" si="287"/>
        <v>#N/A</v>
      </c>
      <c r="Z532" s="118" t="e">
        <f>SUM(Q532:Y532)</f>
        <v>#N/A</v>
      </c>
      <c r="AA532" s="119" t="e">
        <f>P532+Z532</f>
        <v>#N/A</v>
      </c>
      <c r="AB532" s="94"/>
      <c r="AC532" s="94"/>
      <c r="AD532" s="94"/>
      <c r="AE532" s="94"/>
    </row>
    <row r="533" spans="5:35" x14ac:dyDescent="0.25">
      <c r="E533" s="94"/>
      <c r="F533" s="120" t="s">
        <v>80</v>
      </c>
      <c r="G533" s="121">
        <f t="shared" ref="G533:O533" si="288">G30</f>
        <v>10</v>
      </c>
      <c r="H533" s="121">
        <f t="shared" si="288"/>
        <v>10</v>
      </c>
      <c r="I533" s="121">
        <f t="shared" si="288"/>
        <v>10</v>
      </c>
      <c r="J533" s="121">
        <f t="shared" si="288"/>
        <v>10</v>
      </c>
      <c r="K533" s="121">
        <f t="shared" si="288"/>
        <v>10</v>
      </c>
      <c r="L533" s="121">
        <f t="shared" si="288"/>
        <v>10</v>
      </c>
      <c r="M533" s="121">
        <f t="shared" si="288"/>
        <v>10</v>
      </c>
      <c r="N533" s="121">
        <f t="shared" si="288"/>
        <v>10</v>
      </c>
      <c r="O533" s="121">
        <f t="shared" si="288"/>
        <v>10</v>
      </c>
      <c r="P533" s="122">
        <f>SUM(G533:O533)</f>
        <v>90</v>
      </c>
      <c r="Q533" s="123">
        <f t="shared" ref="Q533:Y533" si="289">Q30</f>
        <v>10</v>
      </c>
      <c r="R533" s="121">
        <f t="shared" si="289"/>
        <v>10</v>
      </c>
      <c r="S533" s="121">
        <f t="shared" si="289"/>
        <v>10</v>
      </c>
      <c r="T533" s="121">
        <f t="shared" si="289"/>
        <v>10</v>
      </c>
      <c r="U533" s="121">
        <f t="shared" si="289"/>
        <v>10</v>
      </c>
      <c r="V533" s="121">
        <f t="shared" si="289"/>
        <v>10</v>
      </c>
      <c r="W533" s="121">
        <f t="shared" si="289"/>
        <v>10</v>
      </c>
      <c r="X533" s="121">
        <f t="shared" si="289"/>
        <v>10</v>
      </c>
      <c r="Y533" s="124">
        <f t="shared" si="289"/>
        <v>10</v>
      </c>
      <c r="Z533" s="122">
        <f>SUM(Q533:Y533)</f>
        <v>90</v>
      </c>
      <c r="AA533" s="125">
        <f>P533+Z533</f>
        <v>180</v>
      </c>
      <c r="AB533" s="94"/>
      <c r="AC533" s="94"/>
      <c r="AD533" s="94"/>
      <c r="AE533" s="94"/>
    </row>
    <row r="534" spans="5:35" x14ac:dyDescent="0.25">
      <c r="E534" s="94"/>
      <c r="F534" s="126" t="s">
        <v>81</v>
      </c>
      <c r="G534" s="127">
        <f>IF(G533-G530=-1,3+G532)+IF(G533-G530=0,2+G532)+IF(G533-G530=1,1+G532)+IF(G533-G530=2,G532)+IF(G533-G530=3,IF(G532-1&gt;0,G532-1,0))+IF(G533-G530=4,IF(G532-2&gt;0,G532-2,0))</f>
        <v>0</v>
      </c>
      <c r="H534" s="127">
        <f t="shared" ref="H534:O534" si="290">IF(H533-H530=-1,3+H532)+IF(H533-H530=0,2+H532)+IF(H533-H530=1,1+H532)+IF(H533-H530=2,H532)+IF(H533-H530=3,IF(H532-1&gt;0,H532-1,0))+IF(H533-H530=4,IF(H532-2&gt;0,H532-2,0))</f>
        <v>0</v>
      </c>
      <c r="I534" s="127">
        <f t="shared" si="290"/>
        <v>0</v>
      </c>
      <c r="J534" s="127">
        <f t="shared" si="290"/>
        <v>0</v>
      </c>
      <c r="K534" s="127">
        <f t="shared" si="290"/>
        <v>0</v>
      </c>
      <c r="L534" s="127">
        <f t="shared" si="290"/>
        <v>0</v>
      </c>
      <c r="M534" s="127">
        <f t="shared" si="290"/>
        <v>0</v>
      </c>
      <c r="N534" s="127">
        <f t="shared" si="290"/>
        <v>0</v>
      </c>
      <c r="O534" s="128">
        <f t="shared" si="290"/>
        <v>0</v>
      </c>
      <c r="P534" s="129">
        <f>SUM(G534:O534)</f>
        <v>0</v>
      </c>
      <c r="Q534" s="130">
        <f t="shared" ref="Q534:Y534" si="291">IF(Q533-Q530=-1,3+Q532)+IF(Q533-Q530=0,2+Q532)+IF(Q533-Q530=1,1+Q532)+IF(Q533-Q530=2,Q532)+IF(Q533-Q530=3,IF(Q532-1&gt;0,Q532-1,0))+IF(Q533-Q530=4,IF(Q532-2&gt;0,Q532-2,0))</f>
        <v>0</v>
      </c>
      <c r="R534" s="131">
        <f t="shared" si="291"/>
        <v>0</v>
      </c>
      <c r="S534" s="131">
        <f t="shared" si="291"/>
        <v>0</v>
      </c>
      <c r="T534" s="131">
        <f t="shared" si="291"/>
        <v>0</v>
      </c>
      <c r="U534" s="131">
        <f t="shared" si="291"/>
        <v>0</v>
      </c>
      <c r="V534" s="131">
        <f t="shared" si="291"/>
        <v>0</v>
      </c>
      <c r="W534" s="131">
        <f t="shared" si="291"/>
        <v>0</v>
      </c>
      <c r="X534" s="131">
        <f t="shared" si="291"/>
        <v>0</v>
      </c>
      <c r="Y534" s="128">
        <f t="shared" si="291"/>
        <v>0</v>
      </c>
      <c r="Z534" s="129">
        <f>SUM(Q534:Y534)</f>
        <v>0</v>
      </c>
      <c r="AA534" s="132">
        <f>P534+Z534</f>
        <v>0</v>
      </c>
      <c r="AB534" s="94"/>
      <c r="AC534" s="94"/>
      <c r="AD534" s="94"/>
      <c r="AE534" s="94"/>
    </row>
    <row r="535" spans="5:35" ht="15.75" thickBot="1" x14ac:dyDescent="0.3">
      <c r="E535" s="94"/>
      <c r="F535" s="133" t="s">
        <v>82</v>
      </c>
      <c r="G535" s="134">
        <f t="shared" ref="G535:O535" si="292">IF(G533-G530=-2,4)+IF(G533-G530=-1,3)+IF(G533-G530=0,2)+IF(G533-G530=1,1)+IF(G533-G530&gt;2,0)</f>
        <v>0</v>
      </c>
      <c r="H535" s="134">
        <f t="shared" si="292"/>
        <v>0</v>
      </c>
      <c r="I535" s="134">
        <f t="shared" si="292"/>
        <v>0</v>
      </c>
      <c r="J535" s="134">
        <f t="shared" si="292"/>
        <v>0</v>
      </c>
      <c r="K535" s="134">
        <f t="shared" si="292"/>
        <v>0</v>
      </c>
      <c r="L535" s="134">
        <f t="shared" si="292"/>
        <v>0</v>
      </c>
      <c r="M535" s="134">
        <f t="shared" si="292"/>
        <v>0</v>
      </c>
      <c r="N535" s="134">
        <f t="shared" si="292"/>
        <v>0</v>
      </c>
      <c r="O535" s="135">
        <f t="shared" si="292"/>
        <v>0</v>
      </c>
      <c r="P535" s="136">
        <f>SUM(G535:O535)</f>
        <v>0</v>
      </c>
      <c r="Q535" s="135">
        <f t="shared" ref="Q535:Y535" si="293">IF(Q533-Q530=-2,4)+IF(Q533-Q530=-1,3)+IF(Q533-Q530=0,2)+IF(Q533-Q530=1,1)+IF(Q533-Q530&gt;2,0)</f>
        <v>0</v>
      </c>
      <c r="R535" s="135">
        <f t="shared" si="293"/>
        <v>0</v>
      </c>
      <c r="S535" s="135">
        <f t="shared" si="293"/>
        <v>0</v>
      </c>
      <c r="T535" s="135">
        <f t="shared" si="293"/>
        <v>0</v>
      </c>
      <c r="U535" s="135">
        <f t="shared" si="293"/>
        <v>0</v>
      </c>
      <c r="V535" s="135">
        <f t="shared" si="293"/>
        <v>0</v>
      </c>
      <c r="W535" s="135">
        <f t="shared" si="293"/>
        <v>0</v>
      </c>
      <c r="X535" s="135">
        <f t="shared" si="293"/>
        <v>0</v>
      </c>
      <c r="Y535" s="135">
        <f t="shared" si="293"/>
        <v>0</v>
      </c>
      <c r="Z535" s="136">
        <f>SUM(Q535:Y535)</f>
        <v>0</v>
      </c>
      <c r="AA535" s="137">
        <f>P535+Z535</f>
        <v>0</v>
      </c>
      <c r="AB535" s="94"/>
      <c r="AC535" s="94"/>
      <c r="AD535" s="94"/>
      <c r="AE535" s="94"/>
    </row>
    <row r="536" spans="5:35" x14ac:dyDescent="0.25">
      <c r="E536" s="94"/>
      <c r="F536" s="34"/>
      <c r="G536" s="24">
        <f>G533-G530</f>
        <v>6</v>
      </c>
      <c r="H536" s="24">
        <f t="shared" ref="H536:O536" si="294">H533-H530</f>
        <v>6</v>
      </c>
      <c r="I536" s="24">
        <f t="shared" si="294"/>
        <v>5</v>
      </c>
      <c r="J536" s="24">
        <f t="shared" si="294"/>
        <v>6</v>
      </c>
      <c r="K536" s="24">
        <f t="shared" si="294"/>
        <v>7</v>
      </c>
      <c r="L536" s="24">
        <f t="shared" si="294"/>
        <v>5</v>
      </c>
      <c r="M536" s="24">
        <f t="shared" si="294"/>
        <v>7</v>
      </c>
      <c r="N536" s="24">
        <f t="shared" si="294"/>
        <v>5</v>
      </c>
      <c r="O536" s="15">
        <f t="shared" si="294"/>
        <v>7</v>
      </c>
      <c r="P536" s="15"/>
      <c r="Q536" s="15">
        <f t="shared" ref="Q536:Y536" si="295">Q533-Q530</f>
        <v>6</v>
      </c>
      <c r="R536" s="15">
        <f t="shared" si="295"/>
        <v>6</v>
      </c>
      <c r="S536" s="15">
        <f t="shared" si="295"/>
        <v>7</v>
      </c>
      <c r="T536" s="15">
        <f t="shared" si="295"/>
        <v>5</v>
      </c>
      <c r="U536" s="15">
        <f t="shared" si="295"/>
        <v>7</v>
      </c>
      <c r="V536" s="15">
        <f t="shared" si="295"/>
        <v>6</v>
      </c>
      <c r="W536" s="15">
        <f t="shared" si="295"/>
        <v>6</v>
      </c>
      <c r="X536" s="15">
        <f t="shared" si="295"/>
        <v>5</v>
      </c>
      <c r="Y536" s="15">
        <f t="shared" si="295"/>
        <v>6</v>
      </c>
      <c r="Z536" s="138"/>
      <c r="AA536" s="139"/>
      <c r="AB536" s="94"/>
      <c r="AC536" s="94"/>
      <c r="AD536" s="94"/>
      <c r="AE536" s="94"/>
    </row>
    <row r="537" spans="5:35" x14ac:dyDescent="0.25">
      <c r="E537" s="94"/>
      <c r="F537" s="34"/>
      <c r="G537" s="24"/>
      <c r="H537" s="24"/>
      <c r="I537" s="24"/>
      <c r="J537" s="24"/>
      <c r="K537" s="24"/>
      <c r="L537" s="24"/>
      <c r="M537" s="24"/>
      <c r="N537" s="24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38"/>
      <c r="AA537" s="139"/>
      <c r="AB537" s="94"/>
      <c r="AC537" s="94"/>
      <c r="AD537" s="94"/>
      <c r="AE537" s="94"/>
    </row>
    <row r="538" spans="5:35" ht="15.75" thickBot="1" x14ac:dyDescent="0.3">
      <c r="E538" s="94"/>
      <c r="F538" s="34"/>
      <c r="G538" s="24"/>
      <c r="H538" s="24"/>
      <c r="I538" s="24"/>
      <c r="J538" s="24"/>
      <c r="K538" s="24"/>
      <c r="L538" s="24"/>
      <c r="M538" s="24"/>
      <c r="N538" s="2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94"/>
      <c r="AC538" s="94"/>
      <c r="AD538" s="94"/>
      <c r="AE538" s="94"/>
    </row>
    <row r="539" spans="5:35" ht="15.75" thickBot="1" x14ac:dyDescent="0.3">
      <c r="E539" s="140"/>
      <c r="F539" s="247" t="s">
        <v>83</v>
      </c>
      <c r="G539" s="247"/>
      <c r="H539" s="248" t="s">
        <v>84</v>
      </c>
      <c r="I539" s="248"/>
      <c r="J539" s="248"/>
      <c r="K539" s="248"/>
      <c r="L539" s="141">
        <f>COUNTIF(G536:Y536,"&lt;=-2")</f>
        <v>0</v>
      </c>
      <c r="M539" s="249" t="s">
        <v>85</v>
      </c>
      <c r="N539" s="249"/>
      <c r="O539" s="100">
        <f>COUNTIF(G536:Y536,"=0")</f>
        <v>0</v>
      </c>
      <c r="P539" s="241" t="s">
        <v>86</v>
      </c>
      <c r="Q539" s="241"/>
      <c r="R539" s="241"/>
      <c r="S539" s="241"/>
      <c r="T539" s="241"/>
      <c r="U539" s="141">
        <f>COUNTIF(G536:Y536,"=2")</f>
        <v>0</v>
      </c>
      <c r="V539" s="142"/>
      <c r="W539" s="142"/>
      <c r="X539" s="142"/>
      <c r="Y539" s="142"/>
      <c r="Z539" s="143"/>
      <c r="AA539" s="139"/>
      <c r="AB539" s="140"/>
      <c r="AC539" s="140"/>
      <c r="AD539" s="140"/>
      <c r="AE539" s="140"/>
      <c r="AF539" s="68"/>
      <c r="AG539" s="68"/>
      <c r="AH539" s="68"/>
      <c r="AI539" s="68"/>
    </row>
    <row r="540" spans="5:35" ht="15.75" thickBot="1" x14ac:dyDescent="0.3">
      <c r="E540" s="140"/>
      <c r="F540" s="247"/>
      <c r="G540" s="247"/>
      <c r="H540" s="250" t="s">
        <v>87</v>
      </c>
      <c r="I540" s="250"/>
      <c r="J540" s="250"/>
      <c r="K540" s="250"/>
      <c r="L540" s="144">
        <f>COUNTIF(G536:Y536,"=-1")</f>
        <v>0</v>
      </c>
      <c r="M540" s="251" t="s">
        <v>88</v>
      </c>
      <c r="N540" s="251"/>
      <c r="O540" s="145">
        <f>COUNTIF(G536:Y536,"=1")</f>
        <v>0</v>
      </c>
      <c r="P540" s="241" t="s">
        <v>89</v>
      </c>
      <c r="Q540" s="241"/>
      <c r="R540" s="241"/>
      <c r="S540" s="241"/>
      <c r="T540" s="241"/>
      <c r="U540" s="144">
        <f>COUNTIF(G536:Y536,"&gt;=3")</f>
        <v>18</v>
      </c>
      <c r="V540" s="142"/>
      <c r="W540" s="142"/>
      <c r="X540" s="142"/>
      <c r="Y540" s="142"/>
      <c r="Z540" s="143"/>
      <c r="AA540" s="139"/>
      <c r="AB540" s="140"/>
      <c r="AC540" s="140"/>
      <c r="AD540" s="140"/>
      <c r="AE540" s="140"/>
      <c r="AF540" s="68"/>
      <c r="AG540" s="68"/>
      <c r="AH540" s="68"/>
      <c r="AI540" s="68"/>
    </row>
    <row r="541" spans="5:35" x14ac:dyDescent="0.25">
      <c r="E541" s="140"/>
      <c r="F541" s="146"/>
      <c r="G541" s="146"/>
      <c r="H541" s="242" t="str">
        <f>M539</f>
        <v>Par</v>
      </c>
      <c r="I541" s="242"/>
      <c r="J541" s="24"/>
      <c r="K541" s="24"/>
      <c r="L541" s="24">
        <f>O539</f>
        <v>0</v>
      </c>
      <c r="M541" s="24"/>
      <c r="N541" s="34"/>
      <c r="O541" s="15"/>
      <c r="P541" s="142"/>
      <c r="Q541" s="142"/>
      <c r="R541" s="142"/>
      <c r="S541" s="142"/>
      <c r="T541" s="142"/>
      <c r="U541" s="15"/>
      <c r="V541" s="142"/>
      <c r="W541" s="142"/>
      <c r="X541" s="142"/>
      <c r="Y541" s="142"/>
      <c r="Z541" s="143"/>
      <c r="AA541" s="139"/>
      <c r="AB541" s="140"/>
      <c r="AC541" s="140"/>
      <c r="AD541" s="140"/>
      <c r="AE541" s="140"/>
      <c r="AF541" s="68"/>
      <c r="AG541" s="68"/>
      <c r="AH541" s="68"/>
      <c r="AI541" s="68"/>
    </row>
    <row r="542" spans="5:35" x14ac:dyDescent="0.25">
      <c r="E542" s="140"/>
      <c r="F542" s="146"/>
      <c r="G542" s="146"/>
      <c r="H542" s="243" t="str">
        <f>M540</f>
        <v>Bogey</v>
      </c>
      <c r="I542" s="243"/>
      <c r="J542" s="24"/>
      <c r="K542" s="24"/>
      <c r="L542" s="24">
        <f>O540</f>
        <v>0</v>
      </c>
      <c r="M542" s="24"/>
      <c r="N542" s="34"/>
      <c r="O542" s="15"/>
      <c r="P542" s="142"/>
      <c r="Q542" s="142"/>
      <c r="R542" s="142"/>
      <c r="S542" s="142"/>
      <c r="T542" s="142"/>
      <c r="U542" s="15"/>
      <c r="V542" s="142"/>
      <c r="W542" s="142"/>
      <c r="X542" s="142"/>
      <c r="Y542" s="142"/>
      <c r="Z542" s="143"/>
      <c r="AA542" s="139"/>
      <c r="AB542" s="140"/>
      <c r="AC542" s="140"/>
      <c r="AD542" s="140"/>
      <c r="AE542" s="140"/>
      <c r="AF542" s="68"/>
      <c r="AG542" s="68"/>
      <c r="AH542" s="68"/>
      <c r="AI542" s="68"/>
    </row>
    <row r="543" spans="5:35" x14ac:dyDescent="0.25">
      <c r="E543" s="140"/>
      <c r="F543" s="146"/>
      <c r="G543" s="146"/>
      <c r="H543" s="34" t="str">
        <f>P539</f>
        <v>Double bogey</v>
      </c>
      <c r="I543" s="34"/>
      <c r="J543" s="34"/>
      <c r="K543" s="34"/>
      <c r="L543" s="24">
        <f>U539</f>
        <v>0</v>
      </c>
      <c r="M543" s="24"/>
      <c r="N543" s="34"/>
      <c r="O543" s="15"/>
      <c r="P543" s="142"/>
      <c r="Q543" s="142"/>
      <c r="R543" s="142"/>
      <c r="S543" s="142"/>
      <c r="T543" s="142"/>
      <c r="U543" s="15"/>
      <c r="V543" s="142"/>
      <c r="W543" s="142"/>
      <c r="X543" s="142"/>
      <c r="Y543" s="142"/>
      <c r="Z543" s="143"/>
      <c r="AA543" s="139"/>
      <c r="AB543" s="140"/>
      <c r="AC543" s="140"/>
      <c r="AD543" s="140"/>
      <c r="AE543" s="140"/>
      <c r="AF543" s="68"/>
      <c r="AG543" s="68"/>
      <c r="AH543" s="68"/>
      <c r="AI543" s="68"/>
    </row>
    <row r="544" spans="5:35" x14ac:dyDescent="0.25">
      <c r="E544" s="140"/>
      <c r="F544" s="146"/>
      <c r="G544" s="146"/>
      <c r="H544" s="34" t="str">
        <f>P540</f>
        <v>Triple bogey &amp; plus</v>
      </c>
      <c r="I544" s="34"/>
      <c r="J544" s="34"/>
      <c r="K544" s="34"/>
      <c r="L544" s="24">
        <f>U540</f>
        <v>18</v>
      </c>
      <c r="M544" s="24"/>
      <c r="N544" s="34"/>
      <c r="O544" s="15"/>
      <c r="P544" s="142"/>
      <c r="Q544" s="142"/>
      <c r="R544" s="142"/>
      <c r="S544" s="142"/>
      <c r="T544" s="142"/>
      <c r="U544" s="15"/>
      <c r="V544" s="142"/>
      <c r="W544" s="142"/>
      <c r="X544" s="142"/>
      <c r="Y544" s="142"/>
      <c r="Z544" s="143"/>
      <c r="AA544" s="139"/>
      <c r="AB544" s="140"/>
      <c r="AC544" s="140"/>
      <c r="AD544" s="140"/>
      <c r="AE544" s="140"/>
      <c r="AF544" s="68"/>
      <c r="AG544" s="68"/>
      <c r="AH544" s="68"/>
      <c r="AI544" s="68"/>
    </row>
    <row r="545" spans="5:35" x14ac:dyDescent="0.25">
      <c r="E545" s="140"/>
      <c r="F545" s="146"/>
      <c r="G545" s="146"/>
      <c r="H545" s="34"/>
      <c r="I545" s="34"/>
      <c r="J545" s="34"/>
      <c r="K545" s="34"/>
      <c r="L545" s="24"/>
      <c r="M545" s="34"/>
      <c r="N545" s="34"/>
      <c r="O545" s="15"/>
      <c r="P545" s="142"/>
      <c r="Q545" s="142"/>
      <c r="R545" s="142"/>
      <c r="S545" s="142"/>
      <c r="T545" s="142"/>
      <c r="U545" s="15"/>
      <c r="V545" s="142"/>
      <c r="W545" s="142"/>
      <c r="X545" s="142"/>
      <c r="Y545" s="142"/>
      <c r="Z545" s="143"/>
      <c r="AA545" s="139"/>
      <c r="AB545" s="140"/>
      <c r="AC545" s="140"/>
      <c r="AD545" s="140"/>
      <c r="AE545" s="140"/>
      <c r="AF545" s="68"/>
      <c r="AG545" s="68"/>
      <c r="AH545" s="68"/>
      <c r="AI545" s="68"/>
    </row>
    <row r="546" spans="5:35" x14ac:dyDescent="0.25">
      <c r="E546" s="140"/>
      <c r="F546" s="146"/>
      <c r="G546" s="146"/>
      <c r="H546" s="34"/>
      <c r="I546" s="34"/>
      <c r="J546" s="34"/>
      <c r="K546" s="34"/>
      <c r="L546" s="24"/>
      <c r="M546" s="34"/>
      <c r="N546" s="34"/>
      <c r="O546" s="15"/>
      <c r="P546" s="142"/>
      <c r="Q546" s="142"/>
      <c r="R546" s="142"/>
      <c r="S546" s="142"/>
      <c r="T546" s="142"/>
      <c r="U546" s="15"/>
      <c r="V546" s="142"/>
      <c r="W546" s="142"/>
      <c r="X546" s="142"/>
      <c r="Y546" s="142"/>
      <c r="Z546" s="143"/>
      <c r="AA546" s="139"/>
      <c r="AB546" s="140"/>
      <c r="AC546" s="140"/>
      <c r="AD546" s="140"/>
      <c r="AE546" s="140"/>
      <c r="AF546" s="68"/>
      <c r="AG546" s="68"/>
      <c r="AH546" s="68"/>
      <c r="AI546" s="68"/>
    </row>
    <row r="547" spans="5:35" ht="15.75" thickBot="1" x14ac:dyDescent="0.3">
      <c r="E547" s="147"/>
      <c r="F547" s="148"/>
      <c r="G547" s="148"/>
      <c r="H547" s="149"/>
      <c r="I547" s="149"/>
      <c r="J547" s="149"/>
      <c r="K547" s="149"/>
      <c r="L547" s="149"/>
      <c r="M547" s="149"/>
      <c r="N547" s="149"/>
      <c r="O547" s="150"/>
      <c r="P547" s="150"/>
      <c r="Q547" s="150"/>
      <c r="R547" s="150"/>
      <c r="S547" s="151"/>
      <c r="T547" s="151"/>
      <c r="U547" s="151"/>
      <c r="V547" s="151"/>
      <c r="W547" s="151"/>
      <c r="X547" s="151"/>
      <c r="Y547" s="151"/>
      <c r="Z547" s="152"/>
      <c r="AA547" s="153"/>
      <c r="AB547" s="147"/>
      <c r="AC547" s="147"/>
      <c r="AD547" s="147"/>
      <c r="AE547" s="147"/>
      <c r="AF547" s="154"/>
      <c r="AG547" s="154"/>
      <c r="AH547" s="154"/>
      <c r="AI547" s="154"/>
    </row>
    <row r="548" spans="5:35" ht="16.5" thickTop="1" thickBot="1" x14ac:dyDescent="0.3"/>
    <row r="549" spans="5:35" x14ac:dyDescent="0.25">
      <c r="E549" s="94"/>
      <c r="F549" s="95" t="s">
        <v>17</v>
      </c>
      <c r="G549" s="238">
        <f>C31</f>
        <v>0</v>
      </c>
      <c r="H549" s="238"/>
      <c r="I549" s="238"/>
      <c r="J549" s="238"/>
      <c r="K549" s="68"/>
      <c r="L549" s="239" t="s">
        <v>39</v>
      </c>
      <c r="M549" s="239"/>
      <c r="N549" s="239"/>
      <c r="O549" s="239" t="s">
        <v>40</v>
      </c>
      <c r="P549" s="239"/>
      <c r="Q549" s="240" t="s">
        <v>79</v>
      </c>
      <c r="R549" s="240"/>
      <c r="S549" s="240"/>
      <c r="T549" s="240"/>
      <c r="U549" s="1"/>
      <c r="V549" s="264" t="s">
        <v>107</v>
      </c>
      <c r="W549" s="265"/>
      <c r="X549" s="188" t="e">
        <f>INDEX($C$11:$AC$40,MATCH(G549,$C$11:$C$40,0),27)</f>
        <v>#N/A</v>
      </c>
      <c r="Z549" s="75" t="s">
        <v>16</v>
      </c>
      <c r="AA549" s="96">
        <f>$D$3</f>
        <v>37684</v>
      </c>
      <c r="AB549" s="94"/>
      <c r="AC549" s="94"/>
      <c r="AD549" s="94"/>
      <c r="AE549" s="94"/>
    </row>
    <row r="550" spans="5:35" ht="15.75" thickBot="1" x14ac:dyDescent="0.3">
      <c r="E550" s="94"/>
      <c r="F550" s="97" t="s">
        <v>43</v>
      </c>
      <c r="G550" s="244">
        <f>E31</f>
        <v>20</v>
      </c>
      <c r="H550" s="245"/>
      <c r="I550" s="245"/>
      <c r="J550" s="245"/>
      <c r="K550" s="1"/>
      <c r="L550" s="245" t="e">
        <f>IF(X549="H",IF($X550="Blancs",$G$3,IF($X550="Jaunes",$G$4,IF($X550="Bleus",$G$5,$G$6))),IF($X550="Blancs",$I$3,IF($X550="Jaunes",$I$4,IF($X550="Bleus",$I$5,$I$6))))</f>
        <v>#N/A</v>
      </c>
      <c r="M550" s="245"/>
      <c r="N550" s="245"/>
      <c r="O550" s="245" t="e">
        <f>IF(X549="H",IF($X550="Blancs",$H$3,IF($X550="Jaunes",$H$4,IF($X550="Bleus",$H$5,$H$6))),IF($X550="Blancs",$J$3,IF($X550="Jaunes",$J$4,IF($X550="Bleus",$J$5,$J$6))))</f>
        <v>#N/A</v>
      </c>
      <c r="P550" s="245"/>
      <c r="Q550" s="246" t="e">
        <f>ROUND((G550*(L550/113)+(O550-AA553)),0)</f>
        <v>#N/A</v>
      </c>
      <c r="R550" s="246"/>
      <c r="S550" s="246"/>
      <c r="T550" s="246"/>
      <c r="U550" s="1"/>
      <c r="V550" s="266" t="s">
        <v>108</v>
      </c>
      <c r="W550" s="267"/>
      <c r="X550" s="187" t="e">
        <f>INDEX($C$11:$AC$40,MATCH(G549,$C$11:$C$40,0),26)</f>
        <v>#N/A</v>
      </c>
      <c r="AA550" s="1"/>
      <c r="AB550" s="94"/>
      <c r="AC550" s="94"/>
      <c r="AD550" s="94"/>
      <c r="AE550" s="94"/>
    </row>
    <row r="551" spans="5:35" ht="15.75" thickBot="1" x14ac:dyDescent="0.3">
      <c r="E551" s="9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94"/>
      <c r="AC551" s="94"/>
      <c r="AD551" s="94"/>
      <c r="AE551" s="94"/>
    </row>
    <row r="552" spans="5:35" ht="15.75" thickBot="1" x14ac:dyDescent="0.3">
      <c r="E552" s="94"/>
      <c r="F552" s="98" t="s">
        <v>51</v>
      </c>
      <c r="G552" s="99">
        <v>1</v>
      </c>
      <c r="H552" s="99">
        <v>2</v>
      </c>
      <c r="I552" s="99">
        <v>3</v>
      </c>
      <c r="J552" s="99">
        <v>4</v>
      </c>
      <c r="K552" s="99">
        <v>5</v>
      </c>
      <c r="L552" s="99">
        <v>6</v>
      </c>
      <c r="M552" s="99">
        <v>7</v>
      </c>
      <c r="N552" s="99">
        <v>8</v>
      </c>
      <c r="O552" s="100">
        <v>9</v>
      </c>
      <c r="P552" s="32" t="s">
        <v>45</v>
      </c>
      <c r="Q552" s="101">
        <v>10</v>
      </c>
      <c r="R552" s="99">
        <v>11</v>
      </c>
      <c r="S552" s="99">
        <v>12</v>
      </c>
      <c r="T552" s="99">
        <v>13</v>
      </c>
      <c r="U552" s="99">
        <v>14</v>
      </c>
      <c r="V552" s="99">
        <v>15</v>
      </c>
      <c r="W552" s="99">
        <v>16</v>
      </c>
      <c r="X552" s="99">
        <v>17</v>
      </c>
      <c r="Y552" s="100">
        <v>18</v>
      </c>
      <c r="Z552" s="32" t="s">
        <v>46</v>
      </c>
      <c r="AA552" s="33" t="s">
        <v>47</v>
      </c>
      <c r="AB552" s="94"/>
      <c r="AC552" s="94"/>
      <c r="AD552" s="94"/>
      <c r="AE552" s="94"/>
    </row>
    <row r="553" spans="5:35" x14ac:dyDescent="0.25">
      <c r="E553" s="94"/>
      <c r="F553" s="102" t="s">
        <v>48</v>
      </c>
      <c r="G553" s="103">
        <f>G$9</f>
        <v>4</v>
      </c>
      <c r="H553" s="103">
        <f t="shared" ref="H553:O553" si="296">H$9</f>
        <v>4</v>
      </c>
      <c r="I553" s="103">
        <f t="shared" si="296"/>
        <v>5</v>
      </c>
      <c r="J553" s="103">
        <f t="shared" si="296"/>
        <v>4</v>
      </c>
      <c r="K553" s="103">
        <f t="shared" si="296"/>
        <v>3</v>
      </c>
      <c r="L553" s="103">
        <f t="shared" si="296"/>
        <v>5</v>
      </c>
      <c r="M553" s="103">
        <f t="shared" si="296"/>
        <v>3</v>
      </c>
      <c r="N553" s="103">
        <f t="shared" si="296"/>
        <v>5</v>
      </c>
      <c r="O553" s="103">
        <f t="shared" si="296"/>
        <v>3</v>
      </c>
      <c r="P553" s="104">
        <f>SUM(G553:O553)</f>
        <v>36</v>
      </c>
      <c r="Q553" s="103">
        <f t="shared" ref="Q553:Y553" si="297">Q$9</f>
        <v>4</v>
      </c>
      <c r="R553" s="105">
        <f t="shared" si="297"/>
        <v>4</v>
      </c>
      <c r="S553" s="105">
        <f t="shared" si="297"/>
        <v>3</v>
      </c>
      <c r="T553" s="105">
        <f t="shared" si="297"/>
        <v>5</v>
      </c>
      <c r="U553" s="105">
        <f t="shared" si="297"/>
        <v>3</v>
      </c>
      <c r="V553" s="105">
        <f t="shared" si="297"/>
        <v>4</v>
      </c>
      <c r="W553" s="105">
        <f t="shared" si="297"/>
        <v>4</v>
      </c>
      <c r="X553" s="105">
        <f t="shared" si="297"/>
        <v>5</v>
      </c>
      <c r="Y553" s="106">
        <f t="shared" si="297"/>
        <v>4</v>
      </c>
      <c r="Z553" s="104">
        <f>SUM(Q553:Y553)</f>
        <v>36</v>
      </c>
      <c r="AA553" s="40">
        <f>SUM(P553+Z553)</f>
        <v>72</v>
      </c>
      <c r="AB553" s="94"/>
      <c r="AC553" s="94"/>
      <c r="AD553" s="94"/>
      <c r="AE553" s="94"/>
    </row>
    <row r="554" spans="5:35" x14ac:dyDescent="0.25">
      <c r="E554" s="94"/>
      <c r="F554" s="107" t="s">
        <v>44</v>
      </c>
      <c r="G554" s="108">
        <f>G$10</f>
        <v>4</v>
      </c>
      <c r="H554" s="108">
        <f t="shared" ref="H554:O554" si="298">H$10</f>
        <v>8</v>
      </c>
      <c r="I554" s="108">
        <f t="shared" si="298"/>
        <v>12</v>
      </c>
      <c r="J554" s="108">
        <f t="shared" si="298"/>
        <v>14</v>
      </c>
      <c r="K554" s="108">
        <f t="shared" si="298"/>
        <v>2</v>
      </c>
      <c r="L554" s="108">
        <f t="shared" si="298"/>
        <v>10</v>
      </c>
      <c r="M554" s="108">
        <f t="shared" si="298"/>
        <v>18</v>
      </c>
      <c r="N554" s="108">
        <f t="shared" si="298"/>
        <v>16</v>
      </c>
      <c r="O554" s="109">
        <f t="shared" si="298"/>
        <v>6</v>
      </c>
      <c r="P554" s="110"/>
      <c r="Q554" s="111">
        <f t="shared" ref="Q554:Y554" si="299">Q$10</f>
        <v>1</v>
      </c>
      <c r="R554" s="112">
        <f t="shared" si="299"/>
        <v>9</v>
      </c>
      <c r="S554" s="112">
        <f t="shared" si="299"/>
        <v>11</v>
      </c>
      <c r="T554" s="112">
        <f t="shared" si="299"/>
        <v>5</v>
      </c>
      <c r="U554" s="112">
        <f t="shared" si="299"/>
        <v>17</v>
      </c>
      <c r="V554" s="112">
        <f t="shared" si="299"/>
        <v>15</v>
      </c>
      <c r="W554" s="112">
        <f t="shared" si="299"/>
        <v>3</v>
      </c>
      <c r="X554" s="112">
        <f t="shared" si="299"/>
        <v>13</v>
      </c>
      <c r="Y554" s="109">
        <f t="shared" si="299"/>
        <v>7</v>
      </c>
      <c r="Z554" s="110"/>
      <c r="AA554" s="113"/>
      <c r="AB554" s="94"/>
      <c r="AC554" s="94"/>
      <c r="AD554" s="94"/>
      <c r="AE554" s="94"/>
    </row>
    <row r="555" spans="5:35" ht="15.75" thickBot="1" x14ac:dyDescent="0.3">
      <c r="E555" s="94"/>
      <c r="F555" s="114" t="s">
        <v>79</v>
      </c>
      <c r="G555" s="115" t="e">
        <f>IF($Q550&lt;=18,IF(G554&lt;=$Q550,1,0),IF($Q550&lt;=36,IF(G554&lt;=($Q550-18),2,1),IF($Q550&lt;=54,IF(G554&lt;=($Q550-36),3,2),IF($Q550&gt;54,IF(G554&lt;=($Q550-54),4,3)))))</f>
        <v>#N/A</v>
      </c>
      <c r="H555" s="115" t="e">
        <f t="shared" ref="H555:O555" si="300">IF($Q550&lt;=18,IF(H554&lt;=$Q550,1,0),IF($Q550&lt;=36,IF(H554&lt;=($Q550-18),2,1),IF($Q550&lt;=54,IF(H554&lt;=($Q550-36),3,2),IF($Q550&gt;54,IF(H554&lt;=($Q550-54),4,3)))))</f>
        <v>#N/A</v>
      </c>
      <c r="I555" s="115" t="e">
        <f t="shared" si="300"/>
        <v>#N/A</v>
      </c>
      <c r="J555" s="115" t="e">
        <f t="shared" si="300"/>
        <v>#N/A</v>
      </c>
      <c r="K555" s="115" t="e">
        <f t="shared" si="300"/>
        <v>#N/A</v>
      </c>
      <c r="L555" s="115" t="e">
        <f t="shared" si="300"/>
        <v>#N/A</v>
      </c>
      <c r="M555" s="115" t="e">
        <f t="shared" si="300"/>
        <v>#N/A</v>
      </c>
      <c r="N555" s="115" t="e">
        <f t="shared" si="300"/>
        <v>#N/A</v>
      </c>
      <c r="O555" s="116" t="e">
        <f t="shared" si="300"/>
        <v>#N/A</v>
      </c>
      <c r="P555" s="117" t="e">
        <f>SUM(G555:O555)</f>
        <v>#N/A</v>
      </c>
      <c r="Q555" s="116" t="e">
        <f t="shared" ref="Q555:Y555" si="301">IF($Q550&lt;=18,IF(Q554&lt;=$Q550,1,0),IF($Q550&lt;=36,IF(Q554&lt;=($Q550-18),2,1),IF($Q550&lt;=54,IF(Q554&lt;=($Q550-36),3,2),IF($Q550&gt;54,IF(Q554&lt;=($Q550-54),4,3)))))</f>
        <v>#N/A</v>
      </c>
      <c r="R555" s="116" t="e">
        <f t="shared" si="301"/>
        <v>#N/A</v>
      </c>
      <c r="S555" s="116" t="e">
        <f t="shared" si="301"/>
        <v>#N/A</v>
      </c>
      <c r="T555" s="116" t="e">
        <f t="shared" si="301"/>
        <v>#N/A</v>
      </c>
      <c r="U555" s="116" t="e">
        <f t="shared" si="301"/>
        <v>#N/A</v>
      </c>
      <c r="V555" s="116" t="e">
        <f t="shared" si="301"/>
        <v>#N/A</v>
      </c>
      <c r="W555" s="116" t="e">
        <f t="shared" si="301"/>
        <v>#N/A</v>
      </c>
      <c r="X555" s="116" t="e">
        <f t="shared" si="301"/>
        <v>#N/A</v>
      </c>
      <c r="Y555" s="116" t="e">
        <f t="shared" si="301"/>
        <v>#N/A</v>
      </c>
      <c r="Z555" s="118" t="e">
        <f>SUM(Q555:Y555)</f>
        <v>#N/A</v>
      </c>
      <c r="AA555" s="119" t="e">
        <f>P555+Z555</f>
        <v>#N/A</v>
      </c>
      <c r="AB555" s="94"/>
      <c r="AC555" s="94"/>
      <c r="AD555" s="94"/>
      <c r="AE555" s="94"/>
    </row>
    <row r="556" spans="5:35" x14ac:dyDescent="0.25">
      <c r="E556" s="94"/>
      <c r="F556" s="120" t="s">
        <v>80</v>
      </c>
      <c r="G556" s="121">
        <f t="shared" ref="G556:O556" si="302">G31</f>
        <v>10</v>
      </c>
      <c r="H556" s="121">
        <f t="shared" si="302"/>
        <v>10</v>
      </c>
      <c r="I556" s="121">
        <f t="shared" si="302"/>
        <v>10</v>
      </c>
      <c r="J556" s="121">
        <f t="shared" si="302"/>
        <v>10</v>
      </c>
      <c r="K556" s="121">
        <f t="shared" si="302"/>
        <v>10</v>
      </c>
      <c r="L556" s="121">
        <f t="shared" si="302"/>
        <v>10</v>
      </c>
      <c r="M556" s="121">
        <f t="shared" si="302"/>
        <v>10</v>
      </c>
      <c r="N556" s="121">
        <f t="shared" si="302"/>
        <v>10</v>
      </c>
      <c r="O556" s="121">
        <f t="shared" si="302"/>
        <v>10</v>
      </c>
      <c r="P556" s="122">
        <f>SUM(G556:O556)</f>
        <v>90</v>
      </c>
      <c r="Q556" s="123">
        <f t="shared" ref="Q556:Y556" si="303">Q31</f>
        <v>10</v>
      </c>
      <c r="R556" s="121">
        <f t="shared" si="303"/>
        <v>10</v>
      </c>
      <c r="S556" s="121">
        <f t="shared" si="303"/>
        <v>10</v>
      </c>
      <c r="T556" s="121">
        <f t="shared" si="303"/>
        <v>10</v>
      </c>
      <c r="U556" s="121">
        <f t="shared" si="303"/>
        <v>10</v>
      </c>
      <c r="V556" s="121">
        <f t="shared" si="303"/>
        <v>10</v>
      </c>
      <c r="W556" s="121">
        <f t="shared" si="303"/>
        <v>10</v>
      </c>
      <c r="X556" s="121">
        <f t="shared" si="303"/>
        <v>10</v>
      </c>
      <c r="Y556" s="124">
        <f t="shared" si="303"/>
        <v>10</v>
      </c>
      <c r="Z556" s="122">
        <f>SUM(Q556:Y556)</f>
        <v>90</v>
      </c>
      <c r="AA556" s="125">
        <f>P556+Z556</f>
        <v>180</v>
      </c>
      <c r="AB556" s="94"/>
      <c r="AC556" s="94"/>
      <c r="AD556" s="94"/>
      <c r="AE556" s="94"/>
    </row>
    <row r="557" spans="5:35" x14ac:dyDescent="0.25">
      <c r="E557" s="94"/>
      <c r="F557" s="126" t="s">
        <v>81</v>
      </c>
      <c r="G557" s="127">
        <f>IF(G556-G553=-1,3+G555)+IF(G556-G553=0,2+G555)+IF(G556-G553=1,1+G555)+IF(G556-G553=2,G555)+IF(G556-G553=3,IF(G555-1&gt;0,G555-1,0))+IF(G556-G553=4,IF(G555-2&gt;0,G555-2,0))</f>
        <v>0</v>
      </c>
      <c r="H557" s="127">
        <f t="shared" ref="H557:O557" si="304">IF(H556-H553=-1,3+H555)+IF(H556-H553=0,2+H555)+IF(H556-H553=1,1+H555)+IF(H556-H553=2,H555)+IF(H556-H553=3,IF(H555-1&gt;0,H555-1,0))+IF(H556-H553=4,IF(H555-2&gt;0,H555-2,0))</f>
        <v>0</v>
      </c>
      <c r="I557" s="127">
        <f t="shared" si="304"/>
        <v>0</v>
      </c>
      <c r="J557" s="127">
        <f t="shared" si="304"/>
        <v>0</v>
      </c>
      <c r="K557" s="127">
        <f t="shared" si="304"/>
        <v>0</v>
      </c>
      <c r="L557" s="127">
        <f t="shared" si="304"/>
        <v>0</v>
      </c>
      <c r="M557" s="127">
        <f t="shared" si="304"/>
        <v>0</v>
      </c>
      <c r="N557" s="127">
        <f t="shared" si="304"/>
        <v>0</v>
      </c>
      <c r="O557" s="128">
        <f t="shared" si="304"/>
        <v>0</v>
      </c>
      <c r="P557" s="129">
        <f>SUM(G557:O557)</f>
        <v>0</v>
      </c>
      <c r="Q557" s="130">
        <f t="shared" ref="Q557:Y557" si="305">IF(Q556-Q553=-1,3+Q555)+IF(Q556-Q553=0,2+Q555)+IF(Q556-Q553=1,1+Q555)+IF(Q556-Q553=2,Q555)+IF(Q556-Q553=3,IF(Q555-1&gt;0,Q555-1,0))+IF(Q556-Q553=4,IF(Q555-2&gt;0,Q555-2,0))</f>
        <v>0</v>
      </c>
      <c r="R557" s="131">
        <f t="shared" si="305"/>
        <v>0</v>
      </c>
      <c r="S557" s="131">
        <f t="shared" si="305"/>
        <v>0</v>
      </c>
      <c r="T557" s="131">
        <f t="shared" si="305"/>
        <v>0</v>
      </c>
      <c r="U557" s="131">
        <f t="shared" si="305"/>
        <v>0</v>
      </c>
      <c r="V557" s="131">
        <f t="shared" si="305"/>
        <v>0</v>
      </c>
      <c r="W557" s="131">
        <f t="shared" si="305"/>
        <v>0</v>
      </c>
      <c r="X557" s="131">
        <f t="shared" si="305"/>
        <v>0</v>
      </c>
      <c r="Y557" s="128">
        <f t="shared" si="305"/>
        <v>0</v>
      </c>
      <c r="Z557" s="129">
        <f>SUM(Q557:Y557)</f>
        <v>0</v>
      </c>
      <c r="AA557" s="132">
        <f>P557+Z557</f>
        <v>0</v>
      </c>
      <c r="AB557" s="94"/>
      <c r="AC557" s="94"/>
      <c r="AD557" s="94"/>
      <c r="AE557" s="94"/>
    </row>
    <row r="558" spans="5:35" ht="15.75" thickBot="1" x14ac:dyDescent="0.3">
      <c r="E558" s="94"/>
      <c r="F558" s="133" t="s">
        <v>82</v>
      </c>
      <c r="G558" s="134">
        <f t="shared" ref="G558:O558" si="306">IF(G556-G553=-2,4)+IF(G556-G553=-1,3)+IF(G556-G553=0,2)+IF(G556-G553=1,1)+IF(G556-G553&gt;2,0)</f>
        <v>0</v>
      </c>
      <c r="H558" s="134">
        <f t="shared" si="306"/>
        <v>0</v>
      </c>
      <c r="I558" s="134">
        <f t="shared" si="306"/>
        <v>0</v>
      </c>
      <c r="J558" s="134">
        <f t="shared" si="306"/>
        <v>0</v>
      </c>
      <c r="K558" s="134">
        <f t="shared" si="306"/>
        <v>0</v>
      </c>
      <c r="L558" s="134">
        <f t="shared" si="306"/>
        <v>0</v>
      </c>
      <c r="M558" s="134">
        <f t="shared" si="306"/>
        <v>0</v>
      </c>
      <c r="N558" s="134">
        <f t="shared" si="306"/>
        <v>0</v>
      </c>
      <c r="O558" s="135">
        <f t="shared" si="306"/>
        <v>0</v>
      </c>
      <c r="P558" s="136">
        <f>SUM(G558:O558)</f>
        <v>0</v>
      </c>
      <c r="Q558" s="135">
        <f t="shared" ref="Q558:Y558" si="307">IF(Q556-Q553=-2,4)+IF(Q556-Q553=-1,3)+IF(Q556-Q553=0,2)+IF(Q556-Q553=1,1)+IF(Q556-Q553&gt;2,0)</f>
        <v>0</v>
      </c>
      <c r="R558" s="135">
        <f t="shared" si="307"/>
        <v>0</v>
      </c>
      <c r="S558" s="135">
        <f t="shared" si="307"/>
        <v>0</v>
      </c>
      <c r="T558" s="135">
        <f t="shared" si="307"/>
        <v>0</v>
      </c>
      <c r="U558" s="135">
        <f t="shared" si="307"/>
        <v>0</v>
      </c>
      <c r="V558" s="135">
        <f t="shared" si="307"/>
        <v>0</v>
      </c>
      <c r="W558" s="135">
        <f t="shared" si="307"/>
        <v>0</v>
      </c>
      <c r="X558" s="135">
        <f t="shared" si="307"/>
        <v>0</v>
      </c>
      <c r="Y558" s="135">
        <f t="shared" si="307"/>
        <v>0</v>
      </c>
      <c r="Z558" s="136">
        <f>SUM(Q558:Y558)</f>
        <v>0</v>
      </c>
      <c r="AA558" s="137">
        <f>P558+Z558</f>
        <v>0</v>
      </c>
      <c r="AB558" s="94"/>
      <c r="AC558" s="94"/>
      <c r="AD558" s="94"/>
      <c r="AE558" s="94"/>
    </row>
    <row r="559" spans="5:35" x14ac:dyDescent="0.25">
      <c r="E559" s="94"/>
      <c r="F559" s="34"/>
      <c r="G559" s="24">
        <f>G556-G553</f>
        <v>6</v>
      </c>
      <c r="H559" s="24">
        <f t="shared" ref="H559:O559" si="308">H556-H553</f>
        <v>6</v>
      </c>
      <c r="I559" s="24">
        <f t="shared" si="308"/>
        <v>5</v>
      </c>
      <c r="J559" s="24">
        <f t="shared" si="308"/>
        <v>6</v>
      </c>
      <c r="K559" s="24">
        <f t="shared" si="308"/>
        <v>7</v>
      </c>
      <c r="L559" s="24">
        <f t="shared" si="308"/>
        <v>5</v>
      </c>
      <c r="M559" s="24">
        <f t="shared" si="308"/>
        <v>7</v>
      </c>
      <c r="N559" s="24">
        <f t="shared" si="308"/>
        <v>5</v>
      </c>
      <c r="O559" s="15">
        <f t="shared" si="308"/>
        <v>7</v>
      </c>
      <c r="P559" s="15"/>
      <c r="Q559" s="15">
        <f t="shared" ref="Q559:Y559" si="309">Q556-Q553</f>
        <v>6</v>
      </c>
      <c r="R559" s="15">
        <f t="shared" si="309"/>
        <v>6</v>
      </c>
      <c r="S559" s="15">
        <f t="shared" si="309"/>
        <v>7</v>
      </c>
      <c r="T559" s="15">
        <f t="shared" si="309"/>
        <v>5</v>
      </c>
      <c r="U559" s="15">
        <f t="shared" si="309"/>
        <v>7</v>
      </c>
      <c r="V559" s="15">
        <f t="shared" si="309"/>
        <v>6</v>
      </c>
      <c r="W559" s="15">
        <f t="shared" si="309"/>
        <v>6</v>
      </c>
      <c r="X559" s="15">
        <f t="shared" si="309"/>
        <v>5</v>
      </c>
      <c r="Y559" s="15">
        <f t="shared" si="309"/>
        <v>6</v>
      </c>
      <c r="Z559" s="138"/>
      <c r="AA559" s="139"/>
      <c r="AB559" s="94"/>
      <c r="AC559" s="94"/>
      <c r="AD559" s="94"/>
      <c r="AE559" s="94"/>
    </row>
    <row r="560" spans="5:35" x14ac:dyDescent="0.25">
      <c r="E560" s="94"/>
      <c r="F560" s="34"/>
      <c r="G560" s="24"/>
      <c r="H560" s="24"/>
      <c r="I560" s="24"/>
      <c r="J560" s="24"/>
      <c r="K560" s="24"/>
      <c r="L560" s="24"/>
      <c r="M560" s="24"/>
      <c r="N560" s="24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38"/>
      <c r="AA560" s="139"/>
      <c r="AB560" s="94"/>
      <c r="AC560" s="94"/>
      <c r="AD560" s="94"/>
      <c r="AE560" s="94"/>
    </row>
    <row r="561" spans="5:35" ht="15.75" thickBot="1" x14ac:dyDescent="0.3">
      <c r="E561" s="94"/>
      <c r="F561" s="34"/>
      <c r="G561" s="24"/>
      <c r="H561" s="24"/>
      <c r="I561" s="24"/>
      <c r="J561" s="24"/>
      <c r="K561" s="24"/>
      <c r="L561" s="24"/>
      <c r="M561" s="24"/>
      <c r="N561" s="2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94"/>
      <c r="AC561" s="94"/>
      <c r="AD561" s="94"/>
      <c r="AE561" s="94"/>
    </row>
    <row r="562" spans="5:35" ht="15.75" thickBot="1" x14ac:dyDescent="0.3">
      <c r="E562" s="140"/>
      <c r="F562" s="247" t="s">
        <v>83</v>
      </c>
      <c r="G562" s="247"/>
      <c r="H562" s="248" t="s">
        <v>84</v>
      </c>
      <c r="I562" s="248"/>
      <c r="J562" s="248"/>
      <c r="K562" s="248"/>
      <c r="L562" s="141">
        <f>COUNTIF(G559:Y559,"&lt;=-2")</f>
        <v>0</v>
      </c>
      <c r="M562" s="249" t="s">
        <v>85</v>
      </c>
      <c r="N562" s="249"/>
      <c r="O562" s="100">
        <f>COUNTIF(G559:Y559,"=0")</f>
        <v>0</v>
      </c>
      <c r="P562" s="241" t="s">
        <v>86</v>
      </c>
      <c r="Q562" s="241"/>
      <c r="R562" s="241"/>
      <c r="S562" s="241"/>
      <c r="T562" s="241"/>
      <c r="U562" s="141">
        <f>COUNTIF(G559:Y559,"=2")</f>
        <v>0</v>
      </c>
      <c r="V562" s="142"/>
      <c r="W562" s="142"/>
      <c r="X562" s="142"/>
      <c r="Y562" s="142"/>
      <c r="Z562" s="143"/>
      <c r="AA562" s="139"/>
      <c r="AB562" s="140"/>
      <c r="AC562" s="140"/>
      <c r="AD562" s="140"/>
      <c r="AE562" s="140"/>
      <c r="AF562" s="68"/>
      <c r="AG562" s="68"/>
      <c r="AH562" s="68"/>
      <c r="AI562" s="68"/>
    </row>
    <row r="563" spans="5:35" ht="15.75" thickBot="1" x14ac:dyDescent="0.3">
      <c r="E563" s="140"/>
      <c r="F563" s="247"/>
      <c r="G563" s="247"/>
      <c r="H563" s="250" t="s">
        <v>87</v>
      </c>
      <c r="I563" s="250"/>
      <c r="J563" s="250"/>
      <c r="K563" s="250"/>
      <c r="L563" s="144">
        <f>COUNTIF(G559:Y559,"=-1")</f>
        <v>0</v>
      </c>
      <c r="M563" s="251" t="s">
        <v>88</v>
      </c>
      <c r="N563" s="251"/>
      <c r="O563" s="145">
        <f>COUNTIF(G559:Y559,"=1")</f>
        <v>0</v>
      </c>
      <c r="P563" s="241" t="s">
        <v>89</v>
      </c>
      <c r="Q563" s="241"/>
      <c r="R563" s="241"/>
      <c r="S563" s="241"/>
      <c r="T563" s="241"/>
      <c r="U563" s="144">
        <f>COUNTIF(G559:Y559,"&gt;=3")</f>
        <v>18</v>
      </c>
      <c r="V563" s="142"/>
      <c r="W563" s="142"/>
      <c r="X563" s="142"/>
      <c r="Y563" s="142"/>
      <c r="Z563" s="143"/>
      <c r="AA563" s="139"/>
      <c r="AB563" s="140"/>
      <c r="AC563" s="140"/>
      <c r="AD563" s="140"/>
      <c r="AE563" s="140"/>
      <c r="AF563" s="68"/>
      <c r="AG563" s="68"/>
      <c r="AH563" s="68"/>
      <c r="AI563" s="68"/>
    </row>
    <row r="564" spans="5:35" x14ac:dyDescent="0.25">
      <c r="E564" s="140"/>
      <c r="F564" s="146"/>
      <c r="G564" s="146"/>
      <c r="H564" s="242" t="str">
        <f>M562</f>
        <v>Par</v>
      </c>
      <c r="I564" s="242"/>
      <c r="J564" s="24"/>
      <c r="K564" s="24"/>
      <c r="L564" s="24">
        <f>O562</f>
        <v>0</v>
      </c>
      <c r="M564" s="24"/>
      <c r="N564" s="34"/>
      <c r="O564" s="15"/>
      <c r="P564" s="142"/>
      <c r="Q564" s="142"/>
      <c r="R564" s="142"/>
      <c r="S564" s="142"/>
      <c r="T564" s="142"/>
      <c r="U564" s="15"/>
      <c r="V564" s="142"/>
      <c r="W564" s="142"/>
      <c r="X564" s="142"/>
      <c r="Y564" s="142"/>
      <c r="Z564" s="143"/>
      <c r="AA564" s="139"/>
      <c r="AB564" s="140"/>
      <c r="AC564" s="140"/>
      <c r="AD564" s="140"/>
      <c r="AE564" s="140"/>
      <c r="AF564" s="68"/>
      <c r="AG564" s="68"/>
      <c r="AH564" s="68"/>
      <c r="AI564" s="68"/>
    </row>
    <row r="565" spans="5:35" x14ac:dyDescent="0.25">
      <c r="E565" s="140"/>
      <c r="F565" s="146"/>
      <c r="G565" s="146"/>
      <c r="H565" s="243" t="str">
        <f>M563</f>
        <v>Bogey</v>
      </c>
      <c r="I565" s="243"/>
      <c r="J565" s="24"/>
      <c r="K565" s="24"/>
      <c r="L565" s="24">
        <f>O563</f>
        <v>0</v>
      </c>
      <c r="M565" s="24"/>
      <c r="N565" s="34"/>
      <c r="O565" s="15"/>
      <c r="P565" s="142"/>
      <c r="Q565" s="142"/>
      <c r="R565" s="142"/>
      <c r="S565" s="142"/>
      <c r="T565" s="142"/>
      <c r="U565" s="15"/>
      <c r="V565" s="142"/>
      <c r="W565" s="142"/>
      <c r="X565" s="142"/>
      <c r="Y565" s="142"/>
      <c r="Z565" s="143"/>
      <c r="AA565" s="139"/>
      <c r="AB565" s="140"/>
      <c r="AC565" s="140"/>
      <c r="AD565" s="140"/>
      <c r="AE565" s="140"/>
      <c r="AF565" s="68"/>
      <c r="AG565" s="68"/>
      <c r="AH565" s="68"/>
      <c r="AI565" s="68"/>
    </row>
    <row r="566" spans="5:35" x14ac:dyDescent="0.25">
      <c r="E566" s="140"/>
      <c r="F566" s="146"/>
      <c r="G566" s="146"/>
      <c r="H566" s="34" t="str">
        <f>P562</f>
        <v>Double bogey</v>
      </c>
      <c r="I566" s="34"/>
      <c r="J566" s="34"/>
      <c r="K566" s="34"/>
      <c r="L566" s="24">
        <f>U562</f>
        <v>0</v>
      </c>
      <c r="M566" s="24"/>
      <c r="N566" s="34"/>
      <c r="O566" s="15"/>
      <c r="P566" s="142"/>
      <c r="Q566" s="142"/>
      <c r="R566" s="142"/>
      <c r="S566" s="142"/>
      <c r="T566" s="142"/>
      <c r="U566" s="15"/>
      <c r="V566" s="142"/>
      <c r="W566" s="142"/>
      <c r="X566" s="142"/>
      <c r="Y566" s="142"/>
      <c r="Z566" s="143"/>
      <c r="AA566" s="139"/>
      <c r="AB566" s="140"/>
      <c r="AC566" s="140"/>
      <c r="AD566" s="140"/>
      <c r="AE566" s="140"/>
      <c r="AF566" s="68"/>
      <c r="AG566" s="68"/>
      <c r="AH566" s="68"/>
      <c r="AI566" s="68"/>
    </row>
    <row r="567" spans="5:35" x14ac:dyDescent="0.25">
      <c r="E567" s="140"/>
      <c r="F567" s="146"/>
      <c r="G567" s="146"/>
      <c r="H567" s="34" t="str">
        <f>P563</f>
        <v>Triple bogey &amp; plus</v>
      </c>
      <c r="I567" s="34"/>
      <c r="J567" s="34"/>
      <c r="K567" s="34"/>
      <c r="L567" s="24">
        <f>U563</f>
        <v>18</v>
      </c>
      <c r="M567" s="24"/>
      <c r="N567" s="34"/>
      <c r="O567" s="15"/>
      <c r="P567" s="142"/>
      <c r="Q567" s="142"/>
      <c r="R567" s="142"/>
      <c r="S567" s="142"/>
      <c r="T567" s="142"/>
      <c r="U567" s="15"/>
      <c r="V567" s="142"/>
      <c r="W567" s="142"/>
      <c r="X567" s="142"/>
      <c r="Y567" s="142"/>
      <c r="Z567" s="143"/>
      <c r="AA567" s="139"/>
      <c r="AB567" s="140"/>
      <c r="AC567" s="140"/>
      <c r="AD567" s="140"/>
      <c r="AE567" s="140"/>
      <c r="AF567" s="68"/>
      <c r="AG567" s="68"/>
      <c r="AH567" s="68"/>
      <c r="AI567" s="68"/>
    </row>
    <row r="568" spans="5:35" x14ac:dyDescent="0.25">
      <c r="E568" s="140"/>
      <c r="F568" s="146"/>
      <c r="G568" s="146"/>
      <c r="H568" s="34"/>
      <c r="I568" s="34"/>
      <c r="J568" s="34"/>
      <c r="K568" s="34"/>
      <c r="L568" s="24"/>
      <c r="M568" s="34"/>
      <c r="N568" s="34"/>
      <c r="O568" s="15"/>
      <c r="P568" s="142"/>
      <c r="Q568" s="142"/>
      <c r="R568" s="142"/>
      <c r="S568" s="142"/>
      <c r="T568" s="142"/>
      <c r="U568" s="15"/>
      <c r="V568" s="142"/>
      <c r="W568" s="142"/>
      <c r="X568" s="142"/>
      <c r="Y568" s="142"/>
      <c r="Z568" s="143"/>
      <c r="AA568" s="139"/>
      <c r="AB568" s="140"/>
      <c r="AC568" s="140"/>
      <c r="AD568" s="140"/>
      <c r="AE568" s="140"/>
      <c r="AF568" s="68"/>
      <c r="AG568" s="68"/>
      <c r="AH568" s="68"/>
      <c r="AI568" s="68"/>
    </row>
    <row r="569" spans="5:35" x14ac:dyDescent="0.25">
      <c r="E569" s="140"/>
      <c r="F569" s="146"/>
      <c r="G569" s="146"/>
      <c r="H569" s="34"/>
      <c r="I569" s="34"/>
      <c r="J569" s="34"/>
      <c r="K569" s="34"/>
      <c r="L569" s="24"/>
      <c r="M569" s="34"/>
      <c r="N569" s="34"/>
      <c r="O569" s="15"/>
      <c r="P569" s="142"/>
      <c r="Q569" s="142"/>
      <c r="R569" s="142"/>
      <c r="S569" s="142"/>
      <c r="T569" s="142"/>
      <c r="U569" s="15"/>
      <c r="V569" s="142"/>
      <c r="W569" s="142"/>
      <c r="X569" s="142"/>
      <c r="Y569" s="142"/>
      <c r="Z569" s="143"/>
      <c r="AA569" s="139"/>
      <c r="AB569" s="140"/>
      <c r="AC569" s="140"/>
      <c r="AD569" s="140"/>
      <c r="AE569" s="140"/>
      <c r="AF569" s="68"/>
      <c r="AG569" s="68"/>
      <c r="AH569" s="68"/>
      <c r="AI569" s="68"/>
    </row>
    <row r="570" spans="5:35" ht="15.75" thickBot="1" x14ac:dyDescent="0.3">
      <c r="E570" s="147"/>
      <c r="F570" s="148"/>
      <c r="G570" s="148"/>
      <c r="H570" s="149"/>
      <c r="I570" s="149"/>
      <c r="J570" s="149"/>
      <c r="K570" s="149"/>
      <c r="L570" s="149"/>
      <c r="M570" s="149"/>
      <c r="N570" s="149"/>
      <c r="O570" s="150"/>
      <c r="P570" s="150"/>
      <c r="Q570" s="150"/>
      <c r="R570" s="150"/>
      <c r="S570" s="151"/>
      <c r="T570" s="151"/>
      <c r="U570" s="151"/>
      <c r="V570" s="151"/>
      <c r="W570" s="151"/>
      <c r="X570" s="151"/>
      <c r="Y570" s="151"/>
      <c r="Z570" s="152"/>
      <c r="AA570" s="153"/>
      <c r="AB570" s="147"/>
      <c r="AC570" s="147"/>
      <c r="AD570" s="147"/>
      <c r="AE570" s="147"/>
      <c r="AF570" s="154"/>
      <c r="AG570" s="154"/>
      <c r="AH570" s="154"/>
      <c r="AI570" s="154"/>
    </row>
    <row r="571" spans="5:35" ht="16.5" thickTop="1" thickBot="1" x14ac:dyDescent="0.3"/>
    <row r="572" spans="5:35" x14ac:dyDescent="0.25">
      <c r="E572" s="94"/>
      <c r="F572" s="95" t="s">
        <v>17</v>
      </c>
      <c r="G572" s="238">
        <f>C32</f>
        <v>0</v>
      </c>
      <c r="H572" s="238"/>
      <c r="I572" s="238"/>
      <c r="J572" s="238"/>
      <c r="K572" s="68"/>
      <c r="L572" s="239" t="s">
        <v>39</v>
      </c>
      <c r="M572" s="239"/>
      <c r="N572" s="239"/>
      <c r="O572" s="239" t="s">
        <v>40</v>
      </c>
      <c r="P572" s="239"/>
      <c r="Q572" s="240" t="s">
        <v>79</v>
      </c>
      <c r="R572" s="240"/>
      <c r="S572" s="240"/>
      <c r="T572" s="240"/>
      <c r="U572" s="1"/>
      <c r="V572" s="264" t="s">
        <v>107</v>
      </c>
      <c r="W572" s="265"/>
      <c r="X572" s="188" t="e">
        <f>INDEX($C$11:$AC$40,MATCH(G572,$C$11:$C$40,0),27)</f>
        <v>#N/A</v>
      </c>
      <c r="Z572" s="75" t="s">
        <v>16</v>
      </c>
      <c r="AA572" s="96">
        <f>$D$3</f>
        <v>37684</v>
      </c>
      <c r="AB572" s="94"/>
      <c r="AC572" s="94"/>
      <c r="AD572" s="94"/>
      <c r="AE572" s="94"/>
    </row>
    <row r="573" spans="5:35" ht="15.75" thickBot="1" x14ac:dyDescent="0.3">
      <c r="E573" s="94"/>
      <c r="F573" s="97" t="s">
        <v>43</v>
      </c>
      <c r="G573" s="244">
        <f>E32</f>
        <v>20</v>
      </c>
      <c r="H573" s="245"/>
      <c r="I573" s="245"/>
      <c r="J573" s="245"/>
      <c r="K573" s="1"/>
      <c r="L573" s="245" t="e">
        <f>IF(X572="H",IF($X573="Blancs",$G$3,IF($X573="Jaunes",$G$4,IF($X573="Bleus",$G$5,$G$6))),IF($X573="Blancs",$I$3,IF($X573="Jaunes",$I$4,IF($X573="Bleus",$I$5,$I$6))))</f>
        <v>#N/A</v>
      </c>
      <c r="M573" s="245"/>
      <c r="N573" s="245"/>
      <c r="O573" s="245" t="e">
        <f>IF(X572="H",IF($X573="Blancs",$H$3,IF($X573="Jaunes",$H$4,IF($X573="Bleus",$H$5,$H$6))),IF($X573="Blancs",$J$3,IF($X573="Jaunes",$J$4,IF($X573="Bleus",$J$5,$J$6))))</f>
        <v>#N/A</v>
      </c>
      <c r="P573" s="245"/>
      <c r="Q573" s="246" t="e">
        <f>ROUND((G573*(L573/113)+(O573-AA576)),0)</f>
        <v>#N/A</v>
      </c>
      <c r="R573" s="246"/>
      <c r="S573" s="246"/>
      <c r="T573" s="246"/>
      <c r="U573" s="1"/>
      <c r="V573" s="266" t="s">
        <v>108</v>
      </c>
      <c r="W573" s="267"/>
      <c r="X573" s="187" t="e">
        <f>INDEX($C$11:$AC$40,MATCH(G572,$C$11:$C$40,0),26)</f>
        <v>#N/A</v>
      </c>
      <c r="AA573" s="1"/>
      <c r="AB573" s="94"/>
      <c r="AC573" s="94"/>
      <c r="AD573" s="94"/>
      <c r="AE573" s="94"/>
    </row>
    <row r="574" spans="5:35" ht="15.75" thickBot="1" x14ac:dyDescent="0.3">
      <c r="E574" s="9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94"/>
      <c r="AC574" s="94"/>
      <c r="AD574" s="94"/>
      <c r="AE574" s="94"/>
    </row>
    <row r="575" spans="5:35" ht="15.75" thickBot="1" x14ac:dyDescent="0.3">
      <c r="E575" s="94"/>
      <c r="F575" s="98" t="s">
        <v>51</v>
      </c>
      <c r="G575" s="99">
        <v>1</v>
      </c>
      <c r="H575" s="99">
        <v>2</v>
      </c>
      <c r="I575" s="99">
        <v>3</v>
      </c>
      <c r="J575" s="99">
        <v>4</v>
      </c>
      <c r="K575" s="99">
        <v>5</v>
      </c>
      <c r="L575" s="99">
        <v>6</v>
      </c>
      <c r="M575" s="99">
        <v>7</v>
      </c>
      <c r="N575" s="99">
        <v>8</v>
      </c>
      <c r="O575" s="100">
        <v>9</v>
      </c>
      <c r="P575" s="32" t="s">
        <v>45</v>
      </c>
      <c r="Q575" s="101">
        <v>10</v>
      </c>
      <c r="R575" s="99">
        <v>11</v>
      </c>
      <c r="S575" s="99">
        <v>12</v>
      </c>
      <c r="T575" s="99">
        <v>13</v>
      </c>
      <c r="U575" s="99">
        <v>14</v>
      </c>
      <c r="V575" s="99">
        <v>15</v>
      </c>
      <c r="W575" s="99">
        <v>16</v>
      </c>
      <c r="X575" s="99">
        <v>17</v>
      </c>
      <c r="Y575" s="100">
        <v>18</v>
      </c>
      <c r="Z575" s="32" t="s">
        <v>46</v>
      </c>
      <c r="AA575" s="33" t="s">
        <v>47</v>
      </c>
      <c r="AB575" s="94"/>
      <c r="AC575" s="94"/>
      <c r="AD575" s="94"/>
      <c r="AE575" s="94"/>
    </row>
    <row r="576" spans="5:35" x14ac:dyDescent="0.25">
      <c r="E576" s="94"/>
      <c r="F576" s="102" t="s">
        <v>48</v>
      </c>
      <c r="G576" s="103">
        <f>G$9</f>
        <v>4</v>
      </c>
      <c r="H576" s="103">
        <f t="shared" ref="H576:O576" si="310">H$9</f>
        <v>4</v>
      </c>
      <c r="I576" s="103">
        <f t="shared" si="310"/>
        <v>5</v>
      </c>
      <c r="J576" s="103">
        <f t="shared" si="310"/>
        <v>4</v>
      </c>
      <c r="K576" s="103">
        <f t="shared" si="310"/>
        <v>3</v>
      </c>
      <c r="L576" s="103">
        <f t="shared" si="310"/>
        <v>5</v>
      </c>
      <c r="M576" s="103">
        <f t="shared" si="310"/>
        <v>3</v>
      </c>
      <c r="N576" s="103">
        <f t="shared" si="310"/>
        <v>5</v>
      </c>
      <c r="O576" s="103">
        <f t="shared" si="310"/>
        <v>3</v>
      </c>
      <c r="P576" s="104">
        <f>SUM(G576:O576)</f>
        <v>36</v>
      </c>
      <c r="Q576" s="103">
        <f t="shared" ref="Q576:Y576" si="311">Q$9</f>
        <v>4</v>
      </c>
      <c r="R576" s="105">
        <f t="shared" si="311"/>
        <v>4</v>
      </c>
      <c r="S576" s="105">
        <f t="shared" si="311"/>
        <v>3</v>
      </c>
      <c r="T576" s="105">
        <f t="shared" si="311"/>
        <v>5</v>
      </c>
      <c r="U576" s="105">
        <f t="shared" si="311"/>
        <v>3</v>
      </c>
      <c r="V576" s="105">
        <f t="shared" si="311"/>
        <v>4</v>
      </c>
      <c r="W576" s="105">
        <f t="shared" si="311"/>
        <v>4</v>
      </c>
      <c r="X576" s="105">
        <f t="shared" si="311"/>
        <v>5</v>
      </c>
      <c r="Y576" s="106">
        <f t="shared" si="311"/>
        <v>4</v>
      </c>
      <c r="Z576" s="104">
        <f>SUM(Q576:Y576)</f>
        <v>36</v>
      </c>
      <c r="AA576" s="40">
        <f>SUM(P576+Z576)</f>
        <v>72</v>
      </c>
      <c r="AB576" s="94"/>
      <c r="AC576" s="94"/>
      <c r="AD576" s="94"/>
      <c r="AE576" s="94"/>
    </row>
    <row r="577" spans="5:35" x14ac:dyDescent="0.25">
      <c r="E577" s="94"/>
      <c r="F577" s="107" t="s">
        <v>44</v>
      </c>
      <c r="G577" s="108">
        <f>G$10</f>
        <v>4</v>
      </c>
      <c r="H577" s="108">
        <f t="shared" ref="H577:O577" si="312">H$10</f>
        <v>8</v>
      </c>
      <c r="I577" s="108">
        <f t="shared" si="312"/>
        <v>12</v>
      </c>
      <c r="J577" s="108">
        <f t="shared" si="312"/>
        <v>14</v>
      </c>
      <c r="K577" s="108">
        <f t="shared" si="312"/>
        <v>2</v>
      </c>
      <c r="L577" s="108">
        <f t="shared" si="312"/>
        <v>10</v>
      </c>
      <c r="M577" s="108">
        <f t="shared" si="312"/>
        <v>18</v>
      </c>
      <c r="N577" s="108">
        <f t="shared" si="312"/>
        <v>16</v>
      </c>
      <c r="O577" s="109">
        <f t="shared" si="312"/>
        <v>6</v>
      </c>
      <c r="P577" s="110"/>
      <c r="Q577" s="111">
        <f t="shared" ref="Q577:Y577" si="313">Q$10</f>
        <v>1</v>
      </c>
      <c r="R577" s="112">
        <f t="shared" si="313"/>
        <v>9</v>
      </c>
      <c r="S577" s="112">
        <f t="shared" si="313"/>
        <v>11</v>
      </c>
      <c r="T577" s="112">
        <f t="shared" si="313"/>
        <v>5</v>
      </c>
      <c r="U577" s="112">
        <f t="shared" si="313"/>
        <v>17</v>
      </c>
      <c r="V577" s="112">
        <f t="shared" si="313"/>
        <v>15</v>
      </c>
      <c r="W577" s="112">
        <f t="shared" si="313"/>
        <v>3</v>
      </c>
      <c r="X577" s="112">
        <f t="shared" si="313"/>
        <v>13</v>
      </c>
      <c r="Y577" s="109">
        <f t="shared" si="313"/>
        <v>7</v>
      </c>
      <c r="Z577" s="110"/>
      <c r="AA577" s="113"/>
      <c r="AB577" s="94"/>
      <c r="AC577" s="94"/>
      <c r="AD577" s="94"/>
      <c r="AE577" s="94"/>
    </row>
    <row r="578" spans="5:35" ht="15.75" thickBot="1" x14ac:dyDescent="0.3">
      <c r="E578" s="94"/>
      <c r="F578" s="114" t="s">
        <v>79</v>
      </c>
      <c r="G578" s="115" t="e">
        <f>IF($Q573&lt;=18,IF(G577&lt;=$Q573,1,0),IF($Q573&lt;=36,IF(G577&lt;=($Q573-18),2,1),IF($Q573&lt;=54,IF(G577&lt;=($Q573-36),3,2),IF($Q573&gt;54,IF(G577&lt;=($Q573-54),4,3)))))</f>
        <v>#N/A</v>
      </c>
      <c r="H578" s="115" t="e">
        <f t="shared" ref="H578:O578" si="314">IF($Q573&lt;=18,IF(H577&lt;=$Q573,1,0),IF($Q573&lt;=36,IF(H577&lt;=($Q573-18),2,1),IF($Q573&lt;=54,IF(H577&lt;=($Q573-36),3,2),IF($Q573&gt;54,IF(H577&lt;=($Q573-54),4,3)))))</f>
        <v>#N/A</v>
      </c>
      <c r="I578" s="115" t="e">
        <f t="shared" si="314"/>
        <v>#N/A</v>
      </c>
      <c r="J578" s="115" t="e">
        <f t="shared" si="314"/>
        <v>#N/A</v>
      </c>
      <c r="K578" s="115" t="e">
        <f t="shared" si="314"/>
        <v>#N/A</v>
      </c>
      <c r="L578" s="115" t="e">
        <f t="shared" si="314"/>
        <v>#N/A</v>
      </c>
      <c r="M578" s="115" t="e">
        <f t="shared" si="314"/>
        <v>#N/A</v>
      </c>
      <c r="N578" s="115" t="e">
        <f t="shared" si="314"/>
        <v>#N/A</v>
      </c>
      <c r="O578" s="116" t="e">
        <f t="shared" si="314"/>
        <v>#N/A</v>
      </c>
      <c r="P578" s="117" t="e">
        <f>SUM(G578:O578)</f>
        <v>#N/A</v>
      </c>
      <c r="Q578" s="116" t="e">
        <f t="shared" ref="Q578:Y578" si="315">IF($Q573&lt;=18,IF(Q577&lt;=$Q573,1,0),IF($Q573&lt;=36,IF(Q577&lt;=($Q573-18),2,1),IF($Q573&lt;=54,IF(Q577&lt;=($Q573-36),3,2),IF($Q573&gt;54,IF(Q577&lt;=($Q573-54),4,3)))))</f>
        <v>#N/A</v>
      </c>
      <c r="R578" s="116" t="e">
        <f t="shared" si="315"/>
        <v>#N/A</v>
      </c>
      <c r="S578" s="116" t="e">
        <f t="shared" si="315"/>
        <v>#N/A</v>
      </c>
      <c r="T578" s="116" t="e">
        <f t="shared" si="315"/>
        <v>#N/A</v>
      </c>
      <c r="U578" s="116" t="e">
        <f t="shared" si="315"/>
        <v>#N/A</v>
      </c>
      <c r="V578" s="116" t="e">
        <f t="shared" si="315"/>
        <v>#N/A</v>
      </c>
      <c r="W578" s="116" t="e">
        <f t="shared" si="315"/>
        <v>#N/A</v>
      </c>
      <c r="X578" s="116" t="e">
        <f t="shared" si="315"/>
        <v>#N/A</v>
      </c>
      <c r="Y578" s="116" t="e">
        <f t="shared" si="315"/>
        <v>#N/A</v>
      </c>
      <c r="Z578" s="118" t="e">
        <f>SUM(Q578:Y578)</f>
        <v>#N/A</v>
      </c>
      <c r="AA578" s="119" t="e">
        <f>P578+Z578</f>
        <v>#N/A</v>
      </c>
      <c r="AB578" s="94"/>
      <c r="AC578" s="94"/>
      <c r="AD578" s="94"/>
      <c r="AE578" s="94"/>
    </row>
    <row r="579" spans="5:35" x14ac:dyDescent="0.25">
      <c r="E579" s="94"/>
      <c r="F579" s="120" t="s">
        <v>80</v>
      </c>
      <c r="G579" s="121">
        <f t="shared" ref="G579:O579" si="316">G32</f>
        <v>10</v>
      </c>
      <c r="H579" s="121">
        <f t="shared" si="316"/>
        <v>10</v>
      </c>
      <c r="I579" s="121">
        <f t="shared" si="316"/>
        <v>10</v>
      </c>
      <c r="J579" s="121">
        <f t="shared" si="316"/>
        <v>10</v>
      </c>
      <c r="K579" s="121">
        <f t="shared" si="316"/>
        <v>10</v>
      </c>
      <c r="L579" s="121">
        <f t="shared" si="316"/>
        <v>10</v>
      </c>
      <c r="M579" s="121">
        <f t="shared" si="316"/>
        <v>10</v>
      </c>
      <c r="N579" s="121">
        <f t="shared" si="316"/>
        <v>10</v>
      </c>
      <c r="O579" s="121">
        <f t="shared" si="316"/>
        <v>10</v>
      </c>
      <c r="P579" s="122">
        <f>SUM(G579:O579)</f>
        <v>90</v>
      </c>
      <c r="Q579" s="123">
        <f t="shared" ref="Q579:Y579" si="317">Q32</f>
        <v>10</v>
      </c>
      <c r="R579" s="121">
        <f t="shared" si="317"/>
        <v>10</v>
      </c>
      <c r="S579" s="121">
        <f t="shared" si="317"/>
        <v>10</v>
      </c>
      <c r="T579" s="121">
        <f t="shared" si="317"/>
        <v>10</v>
      </c>
      <c r="U579" s="121">
        <f t="shared" si="317"/>
        <v>10</v>
      </c>
      <c r="V579" s="121">
        <f t="shared" si="317"/>
        <v>10</v>
      </c>
      <c r="W579" s="121">
        <f t="shared" si="317"/>
        <v>10</v>
      </c>
      <c r="X579" s="121">
        <f t="shared" si="317"/>
        <v>10</v>
      </c>
      <c r="Y579" s="124">
        <f t="shared" si="317"/>
        <v>10</v>
      </c>
      <c r="Z579" s="122">
        <f>SUM(Q579:Y579)</f>
        <v>90</v>
      </c>
      <c r="AA579" s="125">
        <f>P579+Z579</f>
        <v>180</v>
      </c>
      <c r="AB579" s="94"/>
      <c r="AC579" s="94"/>
      <c r="AD579" s="94"/>
      <c r="AE579" s="94"/>
    </row>
    <row r="580" spans="5:35" x14ac:dyDescent="0.25">
      <c r="E580" s="94"/>
      <c r="F580" s="126" t="s">
        <v>81</v>
      </c>
      <c r="G580" s="127">
        <f>IF(G579-G576=-1,3+G578)+IF(G579-G576=0,2+G578)+IF(G579-G576=1,1+G578)+IF(G579-G576=2,G578)+IF(G579-G576=3,IF(G578-1&gt;0,G578-1,0))+IF(G579-G576=4,IF(G578-2&gt;0,G578-2,0))</f>
        <v>0</v>
      </c>
      <c r="H580" s="127">
        <f t="shared" ref="H580:O580" si="318">IF(H579-H576=-1,3+H578)+IF(H579-H576=0,2+H578)+IF(H579-H576=1,1+H578)+IF(H579-H576=2,H578)+IF(H579-H576=3,IF(H578-1&gt;0,H578-1,0))+IF(H579-H576=4,IF(H578-2&gt;0,H578-2,0))</f>
        <v>0</v>
      </c>
      <c r="I580" s="127">
        <f t="shared" si="318"/>
        <v>0</v>
      </c>
      <c r="J580" s="127">
        <f t="shared" si="318"/>
        <v>0</v>
      </c>
      <c r="K580" s="127">
        <f t="shared" si="318"/>
        <v>0</v>
      </c>
      <c r="L580" s="127">
        <f t="shared" si="318"/>
        <v>0</v>
      </c>
      <c r="M580" s="127">
        <f t="shared" si="318"/>
        <v>0</v>
      </c>
      <c r="N580" s="127">
        <f t="shared" si="318"/>
        <v>0</v>
      </c>
      <c r="O580" s="128">
        <f t="shared" si="318"/>
        <v>0</v>
      </c>
      <c r="P580" s="129">
        <f>SUM(G580:O580)</f>
        <v>0</v>
      </c>
      <c r="Q580" s="130">
        <f t="shared" ref="Q580:Y580" si="319">IF(Q579-Q576=-1,3+Q578)+IF(Q579-Q576=0,2+Q578)+IF(Q579-Q576=1,1+Q578)+IF(Q579-Q576=2,Q578)+IF(Q579-Q576=3,IF(Q578-1&gt;0,Q578-1,0))+IF(Q579-Q576=4,IF(Q578-2&gt;0,Q578-2,0))</f>
        <v>0</v>
      </c>
      <c r="R580" s="131">
        <f t="shared" si="319"/>
        <v>0</v>
      </c>
      <c r="S580" s="131">
        <f t="shared" si="319"/>
        <v>0</v>
      </c>
      <c r="T580" s="131">
        <f t="shared" si="319"/>
        <v>0</v>
      </c>
      <c r="U580" s="131">
        <f t="shared" si="319"/>
        <v>0</v>
      </c>
      <c r="V580" s="131">
        <f t="shared" si="319"/>
        <v>0</v>
      </c>
      <c r="W580" s="131">
        <f t="shared" si="319"/>
        <v>0</v>
      </c>
      <c r="X580" s="131">
        <f t="shared" si="319"/>
        <v>0</v>
      </c>
      <c r="Y580" s="128">
        <f t="shared" si="319"/>
        <v>0</v>
      </c>
      <c r="Z580" s="129">
        <f>SUM(Q580:Y580)</f>
        <v>0</v>
      </c>
      <c r="AA580" s="132">
        <f>P580+Z580</f>
        <v>0</v>
      </c>
      <c r="AB580" s="94"/>
      <c r="AC580" s="94"/>
      <c r="AD580" s="94"/>
      <c r="AE580" s="94"/>
    </row>
    <row r="581" spans="5:35" ht="15.75" thickBot="1" x14ac:dyDescent="0.3">
      <c r="E581" s="94"/>
      <c r="F581" s="133" t="s">
        <v>82</v>
      </c>
      <c r="G581" s="134">
        <f t="shared" ref="G581:O581" si="320">IF(G579-G576=-2,4)+IF(G579-G576=-1,3)+IF(G579-G576=0,2)+IF(G579-G576=1,1)+IF(G579-G576&gt;2,0)</f>
        <v>0</v>
      </c>
      <c r="H581" s="134">
        <f t="shared" si="320"/>
        <v>0</v>
      </c>
      <c r="I581" s="134">
        <f t="shared" si="320"/>
        <v>0</v>
      </c>
      <c r="J581" s="134">
        <f t="shared" si="320"/>
        <v>0</v>
      </c>
      <c r="K581" s="134">
        <f t="shared" si="320"/>
        <v>0</v>
      </c>
      <c r="L581" s="134">
        <f t="shared" si="320"/>
        <v>0</v>
      </c>
      <c r="M581" s="134">
        <f t="shared" si="320"/>
        <v>0</v>
      </c>
      <c r="N581" s="134">
        <f t="shared" si="320"/>
        <v>0</v>
      </c>
      <c r="O581" s="135">
        <f t="shared" si="320"/>
        <v>0</v>
      </c>
      <c r="P581" s="136">
        <f>SUM(G581:O581)</f>
        <v>0</v>
      </c>
      <c r="Q581" s="135">
        <f t="shared" ref="Q581:Y581" si="321">IF(Q579-Q576=-2,4)+IF(Q579-Q576=-1,3)+IF(Q579-Q576=0,2)+IF(Q579-Q576=1,1)+IF(Q579-Q576&gt;2,0)</f>
        <v>0</v>
      </c>
      <c r="R581" s="135">
        <f t="shared" si="321"/>
        <v>0</v>
      </c>
      <c r="S581" s="135">
        <f t="shared" si="321"/>
        <v>0</v>
      </c>
      <c r="T581" s="135">
        <f t="shared" si="321"/>
        <v>0</v>
      </c>
      <c r="U581" s="135">
        <f t="shared" si="321"/>
        <v>0</v>
      </c>
      <c r="V581" s="135">
        <f t="shared" si="321"/>
        <v>0</v>
      </c>
      <c r="W581" s="135">
        <f t="shared" si="321"/>
        <v>0</v>
      </c>
      <c r="X581" s="135">
        <f t="shared" si="321"/>
        <v>0</v>
      </c>
      <c r="Y581" s="135">
        <f t="shared" si="321"/>
        <v>0</v>
      </c>
      <c r="Z581" s="136">
        <f>SUM(Q581:Y581)</f>
        <v>0</v>
      </c>
      <c r="AA581" s="137">
        <f>P581+Z581</f>
        <v>0</v>
      </c>
      <c r="AB581" s="94"/>
      <c r="AC581" s="94"/>
      <c r="AD581" s="94"/>
      <c r="AE581" s="94"/>
    </row>
    <row r="582" spans="5:35" x14ac:dyDescent="0.25">
      <c r="E582" s="94"/>
      <c r="F582" s="34"/>
      <c r="G582" s="24">
        <f>G579-G576</f>
        <v>6</v>
      </c>
      <c r="H582" s="24">
        <f t="shared" ref="H582:O582" si="322">H579-H576</f>
        <v>6</v>
      </c>
      <c r="I582" s="24">
        <f t="shared" si="322"/>
        <v>5</v>
      </c>
      <c r="J582" s="24">
        <f t="shared" si="322"/>
        <v>6</v>
      </c>
      <c r="K582" s="24">
        <f t="shared" si="322"/>
        <v>7</v>
      </c>
      <c r="L582" s="24">
        <f t="shared" si="322"/>
        <v>5</v>
      </c>
      <c r="M582" s="24">
        <f t="shared" si="322"/>
        <v>7</v>
      </c>
      <c r="N582" s="24">
        <f t="shared" si="322"/>
        <v>5</v>
      </c>
      <c r="O582" s="15">
        <f t="shared" si="322"/>
        <v>7</v>
      </c>
      <c r="P582" s="15"/>
      <c r="Q582" s="15">
        <f t="shared" ref="Q582:Y582" si="323">Q579-Q576</f>
        <v>6</v>
      </c>
      <c r="R582" s="15">
        <f t="shared" si="323"/>
        <v>6</v>
      </c>
      <c r="S582" s="15">
        <f t="shared" si="323"/>
        <v>7</v>
      </c>
      <c r="T582" s="15">
        <f t="shared" si="323"/>
        <v>5</v>
      </c>
      <c r="U582" s="15">
        <f t="shared" si="323"/>
        <v>7</v>
      </c>
      <c r="V582" s="15">
        <f t="shared" si="323"/>
        <v>6</v>
      </c>
      <c r="W582" s="15">
        <f t="shared" si="323"/>
        <v>6</v>
      </c>
      <c r="X582" s="15">
        <f t="shared" si="323"/>
        <v>5</v>
      </c>
      <c r="Y582" s="15">
        <f t="shared" si="323"/>
        <v>6</v>
      </c>
      <c r="Z582" s="138"/>
      <c r="AA582" s="139"/>
      <c r="AB582" s="94"/>
      <c r="AC582" s="94"/>
      <c r="AD582" s="94"/>
      <c r="AE582" s="94"/>
    </row>
    <row r="583" spans="5:35" x14ac:dyDescent="0.25">
      <c r="E583" s="94"/>
      <c r="F583" s="34"/>
      <c r="G583" s="24"/>
      <c r="H583" s="24"/>
      <c r="I583" s="24"/>
      <c r="J583" s="24"/>
      <c r="K583" s="24"/>
      <c r="L583" s="24"/>
      <c r="M583" s="24"/>
      <c r="N583" s="24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38"/>
      <c r="AA583" s="139"/>
      <c r="AB583" s="94"/>
      <c r="AC583" s="94"/>
      <c r="AD583" s="94"/>
      <c r="AE583" s="94"/>
    </row>
    <row r="584" spans="5:35" ht="15.75" thickBot="1" x14ac:dyDescent="0.3">
      <c r="E584" s="94"/>
      <c r="F584" s="34"/>
      <c r="G584" s="24"/>
      <c r="H584" s="24"/>
      <c r="I584" s="24"/>
      <c r="J584" s="24"/>
      <c r="K584" s="24"/>
      <c r="L584" s="24"/>
      <c r="M584" s="24"/>
      <c r="N584" s="2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94"/>
      <c r="AC584" s="94"/>
      <c r="AD584" s="94"/>
      <c r="AE584" s="94"/>
    </row>
    <row r="585" spans="5:35" ht="15.75" thickBot="1" x14ac:dyDescent="0.3">
      <c r="E585" s="140"/>
      <c r="F585" s="247" t="s">
        <v>83</v>
      </c>
      <c r="G585" s="247"/>
      <c r="H585" s="248" t="s">
        <v>84</v>
      </c>
      <c r="I585" s="248"/>
      <c r="J585" s="248"/>
      <c r="K585" s="248"/>
      <c r="L585" s="141">
        <f>COUNTIF(G582:Y582,"&lt;=-2")</f>
        <v>0</v>
      </c>
      <c r="M585" s="249" t="s">
        <v>85</v>
      </c>
      <c r="N585" s="249"/>
      <c r="O585" s="100">
        <f>COUNTIF(G582:Y582,"=0")</f>
        <v>0</v>
      </c>
      <c r="P585" s="241" t="s">
        <v>86</v>
      </c>
      <c r="Q585" s="241"/>
      <c r="R585" s="241"/>
      <c r="S585" s="241"/>
      <c r="T585" s="241"/>
      <c r="U585" s="141">
        <f>COUNTIF(G582:Y582,"=2")</f>
        <v>0</v>
      </c>
      <c r="V585" s="142"/>
      <c r="W585" s="142"/>
      <c r="X585" s="142"/>
      <c r="Y585" s="142"/>
      <c r="Z585" s="143"/>
      <c r="AA585" s="139"/>
      <c r="AB585" s="140"/>
      <c r="AC585" s="140"/>
      <c r="AD585" s="140"/>
      <c r="AE585" s="140"/>
      <c r="AF585" s="68"/>
      <c r="AG585" s="68"/>
      <c r="AH585" s="68"/>
      <c r="AI585" s="68"/>
    </row>
    <row r="586" spans="5:35" ht="15.75" thickBot="1" x14ac:dyDescent="0.3">
      <c r="E586" s="140"/>
      <c r="F586" s="247"/>
      <c r="G586" s="247"/>
      <c r="H586" s="250" t="s">
        <v>87</v>
      </c>
      <c r="I586" s="250"/>
      <c r="J586" s="250"/>
      <c r="K586" s="250"/>
      <c r="L586" s="144">
        <f>COUNTIF(G582:Y582,"=-1")</f>
        <v>0</v>
      </c>
      <c r="M586" s="251" t="s">
        <v>88</v>
      </c>
      <c r="N586" s="251"/>
      <c r="O586" s="145">
        <f>COUNTIF(G582:Y582,"=1")</f>
        <v>0</v>
      </c>
      <c r="P586" s="241" t="s">
        <v>89</v>
      </c>
      <c r="Q586" s="241"/>
      <c r="R586" s="241"/>
      <c r="S586" s="241"/>
      <c r="T586" s="241"/>
      <c r="U586" s="144">
        <f>COUNTIF(G582:Y582,"&gt;=3")</f>
        <v>18</v>
      </c>
      <c r="V586" s="142"/>
      <c r="W586" s="142"/>
      <c r="X586" s="142"/>
      <c r="Y586" s="142"/>
      <c r="Z586" s="143"/>
      <c r="AA586" s="139"/>
      <c r="AB586" s="140"/>
      <c r="AC586" s="140"/>
      <c r="AD586" s="140"/>
      <c r="AE586" s="140"/>
      <c r="AF586" s="68"/>
      <c r="AG586" s="68"/>
      <c r="AH586" s="68"/>
      <c r="AI586" s="68"/>
    </row>
    <row r="587" spans="5:35" x14ac:dyDescent="0.25">
      <c r="E587" s="140"/>
      <c r="F587" s="146"/>
      <c r="G587" s="146"/>
      <c r="H587" s="242" t="str">
        <f>M585</f>
        <v>Par</v>
      </c>
      <c r="I587" s="242"/>
      <c r="J587" s="24"/>
      <c r="K587" s="24"/>
      <c r="L587" s="24">
        <f>O585</f>
        <v>0</v>
      </c>
      <c r="M587" s="24"/>
      <c r="N587" s="34"/>
      <c r="O587" s="15"/>
      <c r="P587" s="142"/>
      <c r="Q587" s="142"/>
      <c r="R587" s="142"/>
      <c r="S587" s="142"/>
      <c r="T587" s="142"/>
      <c r="U587" s="15"/>
      <c r="V587" s="142"/>
      <c r="W587" s="142"/>
      <c r="X587" s="142"/>
      <c r="Y587" s="142"/>
      <c r="Z587" s="143"/>
      <c r="AA587" s="139"/>
      <c r="AB587" s="140"/>
      <c r="AC587" s="140"/>
      <c r="AD587" s="140"/>
      <c r="AE587" s="140"/>
      <c r="AF587" s="68"/>
      <c r="AG587" s="68"/>
      <c r="AH587" s="68"/>
      <c r="AI587" s="68"/>
    </row>
    <row r="588" spans="5:35" x14ac:dyDescent="0.25">
      <c r="E588" s="140"/>
      <c r="F588" s="146"/>
      <c r="G588" s="146"/>
      <c r="H588" s="243" t="str">
        <f>M586</f>
        <v>Bogey</v>
      </c>
      <c r="I588" s="243"/>
      <c r="J588" s="24"/>
      <c r="K588" s="24"/>
      <c r="L588" s="24">
        <f>O586</f>
        <v>0</v>
      </c>
      <c r="M588" s="24"/>
      <c r="N588" s="34"/>
      <c r="O588" s="15"/>
      <c r="P588" s="142"/>
      <c r="Q588" s="142"/>
      <c r="R588" s="142"/>
      <c r="S588" s="142"/>
      <c r="T588" s="142"/>
      <c r="U588" s="15"/>
      <c r="V588" s="142"/>
      <c r="W588" s="142"/>
      <c r="X588" s="142"/>
      <c r="Y588" s="142"/>
      <c r="Z588" s="143"/>
      <c r="AA588" s="139"/>
      <c r="AB588" s="140"/>
      <c r="AC588" s="140"/>
      <c r="AD588" s="140"/>
      <c r="AE588" s="140"/>
      <c r="AF588" s="68"/>
      <c r="AG588" s="68"/>
      <c r="AH588" s="68"/>
      <c r="AI588" s="68"/>
    </row>
    <row r="589" spans="5:35" x14ac:dyDescent="0.25">
      <c r="E589" s="140"/>
      <c r="F589" s="146"/>
      <c r="G589" s="146"/>
      <c r="H589" s="34" t="str">
        <f>P585</f>
        <v>Double bogey</v>
      </c>
      <c r="I589" s="34"/>
      <c r="J589" s="34"/>
      <c r="K589" s="34"/>
      <c r="L589" s="24">
        <f>U585</f>
        <v>0</v>
      </c>
      <c r="M589" s="24"/>
      <c r="N589" s="34"/>
      <c r="O589" s="15"/>
      <c r="P589" s="142"/>
      <c r="Q589" s="142"/>
      <c r="R589" s="142"/>
      <c r="S589" s="142"/>
      <c r="T589" s="142"/>
      <c r="U589" s="15"/>
      <c r="V589" s="142"/>
      <c r="W589" s="142"/>
      <c r="X589" s="142"/>
      <c r="Y589" s="142"/>
      <c r="Z589" s="143"/>
      <c r="AA589" s="139"/>
      <c r="AB589" s="140"/>
      <c r="AC589" s="140"/>
      <c r="AD589" s="140"/>
      <c r="AE589" s="140"/>
      <c r="AF589" s="68"/>
      <c r="AG589" s="68"/>
      <c r="AH589" s="68"/>
      <c r="AI589" s="68"/>
    </row>
    <row r="590" spans="5:35" x14ac:dyDescent="0.25">
      <c r="E590" s="140"/>
      <c r="F590" s="146"/>
      <c r="G590" s="146"/>
      <c r="H590" s="34" t="str">
        <f>P586</f>
        <v>Triple bogey &amp; plus</v>
      </c>
      <c r="I590" s="34"/>
      <c r="J590" s="34"/>
      <c r="K590" s="34"/>
      <c r="L590" s="24">
        <f>U586</f>
        <v>18</v>
      </c>
      <c r="M590" s="24"/>
      <c r="N590" s="34"/>
      <c r="O590" s="15"/>
      <c r="P590" s="142"/>
      <c r="Q590" s="142"/>
      <c r="R590" s="142"/>
      <c r="S590" s="142"/>
      <c r="T590" s="142"/>
      <c r="U590" s="15"/>
      <c r="V590" s="142"/>
      <c r="W590" s="142"/>
      <c r="X590" s="142"/>
      <c r="Y590" s="142"/>
      <c r="Z590" s="143"/>
      <c r="AA590" s="139"/>
      <c r="AB590" s="140"/>
      <c r="AC590" s="140"/>
      <c r="AD590" s="140"/>
      <c r="AE590" s="140"/>
      <c r="AF590" s="68"/>
      <c r="AG590" s="68"/>
      <c r="AH590" s="68"/>
      <c r="AI590" s="68"/>
    </row>
    <row r="591" spans="5:35" x14ac:dyDescent="0.25">
      <c r="E591" s="140"/>
      <c r="F591" s="146"/>
      <c r="G591" s="146"/>
      <c r="H591" s="34"/>
      <c r="I591" s="34"/>
      <c r="J591" s="34"/>
      <c r="K591" s="34"/>
      <c r="L591" s="24"/>
      <c r="M591" s="34"/>
      <c r="N591" s="34"/>
      <c r="O591" s="15"/>
      <c r="P591" s="142"/>
      <c r="Q591" s="142"/>
      <c r="R591" s="142"/>
      <c r="S591" s="142"/>
      <c r="T591" s="142"/>
      <c r="U591" s="15"/>
      <c r="V591" s="142"/>
      <c r="W591" s="142"/>
      <c r="X591" s="142"/>
      <c r="Y591" s="142"/>
      <c r="Z591" s="143"/>
      <c r="AA591" s="139"/>
      <c r="AB591" s="140"/>
      <c r="AC591" s="140"/>
      <c r="AD591" s="140"/>
      <c r="AE591" s="140"/>
      <c r="AF591" s="68"/>
      <c r="AG591" s="68"/>
      <c r="AH591" s="68"/>
      <c r="AI591" s="68"/>
    </row>
    <row r="592" spans="5:35" x14ac:dyDescent="0.25">
      <c r="E592" s="140"/>
      <c r="F592" s="146"/>
      <c r="G592" s="146"/>
      <c r="H592" s="34"/>
      <c r="I592" s="34"/>
      <c r="J592" s="34"/>
      <c r="K592" s="34"/>
      <c r="L592" s="24"/>
      <c r="M592" s="34"/>
      <c r="N592" s="34"/>
      <c r="O592" s="15"/>
      <c r="P592" s="142"/>
      <c r="Q592" s="142"/>
      <c r="R592" s="142"/>
      <c r="S592" s="142"/>
      <c r="T592" s="142"/>
      <c r="U592" s="15"/>
      <c r="V592" s="142"/>
      <c r="W592" s="142"/>
      <c r="X592" s="142"/>
      <c r="Y592" s="142"/>
      <c r="Z592" s="143"/>
      <c r="AA592" s="139"/>
      <c r="AB592" s="140"/>
      <c r="AC592" s="140"/>
      <c r="AD592" s="140"/>
      <c r="AE592" s="140"/>
      <c r="AF592" s="68"/>
      <c r="AG592" s="68"/>
      <c r="AH592" s="68"/>
      <c r="AI592" s="68"/>
    </row>
    <row r="593" spans="5:35" ht="15.75" thickBot="1" x14ac:dyDescent="0.3">
      <c r="E593" s="147"/>
      <c r="F593" s="148"/>
      <c r="G593" s="148"/>
      <c r="H593" s="149"/>
      <c r="I593" s="149"/>
      <c r="J593" s="149"/>
      <c r="K593" s="149"/>
      <c r="L593" s="149"/>
      <c r="M593" s="149"/>
      <c r="N593" s="149"/>
      <c r="O593" s="150"/>
      <c r="P593" s="150"/>
      <c r="Q593" s="150"/>
      <c r="R593" s="150"/>
      <c r="S593" s="151"/>
      <c r="T593" s="151"/>
      <c r="U593" s="151"/>
      <c r="V593" s="151"/>
      <c r="W593" s="151"/>
      <c r="X593" s="151"/>
      <c r="Y593" s="151"/>
      <c r="Z593" s="152"/>
      <c r="AA593" s="153"/>
      <c r="AB593" s="147"/>
      <c r="AC593" s="147"/>
      <c r="AD593" s="147"/>
      <c r="AE593" s="147"/>
      <c r="AF593" s="154"/>
      <c r="AG593" s="154"/>
      <c r="AH593" s="154"/>
      <c r="AI593" s="154"/>
    </row>
    <row r="594" spans="5:35" ht="16.5" thickTop="1" thickBot="1" x14ac:dyDescent="0.3"/>
    <row r="595" spans="5:35" x14ac:dyDescent="0.25">
      <c r="E595" s="94"/>
      <c r="F595" s="95" t="s">
        <v>17</v>
      </c>
      <c r="G595" s="238">
        <f>C33</f>
        <v>0</v>
      </c>
      <c r="H595" s="238"/>
      <c r="I595" s="238"/>
      <c r="J595" s="238"/>
      <c r="K595" s="68"/>
      <c r="L595" s="239" t="s">
        <v>39</v>
      </c>
      <c r="M595" s="239"/>
      <c r="N595" s="239"/>
      <c r="O595" s="239" t="s">
        <v>40</v>
      </c>
      <c r="P595" s="239"/>
      <c r="Q595" s="240" t="s">
        <v>79</v>
      </c>
      <c r="R595" s="240"/>
      <c r="S595" s="240"/>
      <c r="T595" s="240"/>
      <c r="U595" s="1"/>
      <c r="V595" s="264" t="s">
        <v>107</v>
      </c>
      <c r="W595" s="265"/>
      <c r="X595" s="188" t="e">
        <f>INDEX($C$11:$AC$40,MATCH(G595,$C$11:$C$40,0),27)</f>
        <v>#N/A</v>
      </c>
      <c r="Z595" s="75" t="s">
        <v>16</v>
      </c>
      <c r="AA595" s="96">
        <f>$D$3</f>
        <v>37684</v>
      </c>
      <c r="AB595" s="94"/>
      <c r="AC595" s="94"/>
      <c r="AD595" s="94"/>
      <c r="AE595" s="94"/>
    </row>
    <row r="596" spans="5:35" ht="15.75" thickBot="1" x14ac:dyDescent="0.3">
      <c r="E596" s="94"/>
      <c r="F596" s="97" t="s">
        <v>43</v>
      </c>
      <c r="G596" s="244">
        <f>E33</f>
        <v>20</v>
      </c>
      <c r="H596" s="245"/>
      <c r="I596" s="245"/>
      <c r="J596" s="245"/>
      <c r="K596" s="1"/>
      <c r="L596" s="245" t="e">
        <f>IF(X595="H",IF($X596="Blancs",$G$3,IF($X596="Jaunes",$G$4,IF($X596="Bleus",$G$5,$G$6))),IF($X596="Blancs",$I$3,IF($X596="Jaunes",$I$4,IF($X596="Bleus",$I$5,$I$6))))</f>
        <v>#N/A</v>
      </c>
      <c r="M596" s="245"/>
      <c r="N596" s="245"/>
      <c r="O596" s="245" t="e">
        <f>IF(X595="H",IF($X596="Blancs",$H$3,IF($X596="Jaunes",$H$4,IF($X596="Bleus",$H$5,$H$6))),IF($X596="Blancs",$J$3,IF($X596="Jaunes",$J$4,IF($X596="Bleus",$J$5,$J$6))))</f>
        <v>#N/A</v>
      </c>
      <c r="P596" s="245"/>
      <c r="Q596" s="246" t="e">
        <f>ROUND((G596*(L596/113)+(O596-AA599)),0)</f>
        <v>#N/A</v>
      </c>
      <c r="R596" s="246"/>
      <c r="S596" s="246"/>
      <c r="T596" s="246"/>
      <c r="U596" s="1"/>
      <c r="V596" s="266" t="s">
        <v>108</v>
      </c>
      <c r="W596" s="267"/>
      <c r="X596" s="187" t="e">
        <f>INDEX($C$11:$AC$40,MATCH(G595,$C$11:$C$40,0),26)</f>
        <v>#N/A</v>
      </c>
      <c r="AA596" s="1"/>
      <c r="AB596" s="94"/>
      <c r="AC596" s="94"/>
      <c r="AD596" s="94"/>
      <c r="AE596" s="94"/>
    </row>
    <row r="597" spans="5:35" ht="15.75" thickBot="1" x14ac:dyDescent="0.3">
      <c r="E597" s="9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94"/>
      <c r="AC597" s="94"/>
      <c r="AD597" s="94"/>
      <c r="AE597" s="94"/>
    </row>
    <row r="598" spans="5:35" ht="15.75" thickBot="1" x14ac:dyDescent="0.3">
      <c r="E598" s="94"/>
      <c r="F598" s="98" t="s">
        <v>51</v>
      </c>
      <c r="G598" s="99">
        <v>1</v>
      </c>
      <c r="H598" s="99">
        <v>2</v>
      </c>
      <c r="I598" s="99">
        <v>3</v>
      </c>
      <c r="J598" s="99">
        <v>4</v>
      </c>
      <c r="K598" s="99">
        <v>5</v>
      </c>
      <c r="L598" s="99">
        <v>6</v>
      </c>
      <c r="M598" s="99">
        <v>7</v>
      </c>
      <c r="N598" s="99">
        <v>8</v>
      </c>
      <c r="O598" s="100">
        <v>9</v>
      </c>
      <c r="P598" s="32" t="s">
        <v>45</v>
      </c>
      <c r="Q598" s="101">
        <v>10</v>
      </c>
      <c r="R598" s="99">
        <v>11</v>
      </c>
      <c r="S598" s="99">
        <v>12</v>
      </c>
      <c r="T598" s="99">
        <v>13</v>
      </c>
      <c r="U598" s="99">
        <v>14</v>
      </c>
      <c r="V598" s="99">
        <v>15</v>
      </c>
      <c r="W598" s="99">
        <v>16</v>
      </c>
      <c r="X598" s="99">
        <v>17</v>
      </c>
      <c r="Y598" s="100">
        <v>18</v>
      </c>
      <c r="Z598" s="32" t="s">
        <v>46</v>
      </c>
      <c r="AA598" s="33" t="s">
        <v>47</v>
      </c>
      <c r="AB598" s="94"/>
      <c r="AC598" s="94"/>
      <c r="AD598" s="94"/>
      <c r="AE598" s="94"/>
    </row>
    <row r="599" spans="5:35" x14ac:dyDescent="0.25">
      <c r="E599" s="94"/>
      <c r="F599" s="102" t="s">
        <v>48</v>
      </c>
      <c r="G599" s="103">
        <f>G$9</f>
        <v>4</v>
      </c>
      <c r="H599" s="103">
        <f t="shared" ref="H599:O599" si="324">H$9</f>
        <v>4</v>
      </c>
      <c r="I599" s="103">
        <f t="shared" si="324"/>
        <v>5</v>
      </c>
      <c r="J599" s="103">
        <f t="shared" si="324"/>
        <v>4</v>
      </c>
      <c r="K599" s="103">
        <f t="shared" si="324"/>
        <v>3</v>
      </c>
      <c r="L599" s="103">
        <f t="shared" si="324"/>
        <v>5</v>
      </c>
      <c r="M599" s="103">
        <f t="shared" si="324"/>
        <v>3</v>
      </c>
      <c r="N599" s="103">
        <f t="shared" si="324"/>
        <v>5</v>
      </c>
      <c r="O599" s="103">
        <f t="shared" si="324"/>
        <v>3</v>
      </c>
      <c r="P599" s="104">
        <f>SUM(G599:O599)</f>
        <v>36</v>
      </c>
      <c r="Q599" s="103">
        <f t="shared" ref="Q599:Y599" si="325">Q$9</f>
        <v>4</v>
      </c>
      <c r="R599" s="105">
        <f t="shared" si="325"/>
        <v>4</v>
      </c>
      <c r="S599" s="105">
        <f t="shared" si="325"/>
        <v>3</v>
      </c>
      <c r="T599" s="105">
        <f t="shared" si="325"/>
        <v>5</v>
      </c>
      <c r="U599" s="105">
        <f t="shared" si="325"/>
        <v>3</v>
      </c>
      <c r="V599" s="105">
        <f t="shared" si="325"/>
        <v>4</v>
      </c>
      <c r="W599" s="105">
        <f t="shared" si="325"/>
        <v>4</v>
      </c>
      <c r="X599" s="105">
        <f t="shared" si="325"/>
        <v>5</v>
      </c>
      <c r="Y599" s="106">
        <f t="shared" si="325"/>
        <v>4</v>
      </c>
      <c r="Z599" s="104">
        <f>SUM(Q599:Y599)</f>
        <v>36</v>
      </c>
      <c r="AA599" s="40">
        <f>SUM(P599+Z599)</f>
        <v>72</v>
      </c>
      <c r="AB599" s="94"/>
      <c r="AC599" s="94"/>
      <c r="AD599" s="94"/>
      <c r="AE599" s="94"/>
    </row>
    <row r="600" spans="5:35" x14ac:dyDescent="0.25">
      <c r="E600" s="94"/>
      <c r="F600" s="107" t="s">
        <v>44</v>
      </c>
      <c r="G600" s="108">
        <f>G$10</f>
        <v>4</v>
      </c>
      <c r="H600" s="108">
        <f t="shared" ref="H600:O600" si="326">H$10</f>
        <v>8</v>
      </c>
      <c r="I600" s="108">
        <f t="shared" si="326"/>
        <v>12</v>
      </c>
      <c r="J600" s="108">
        <f t="shared" si="326"/>
        <v>14</v>
      </c>
      <c r="K600" s="108">
        <f t="shared" si="326"/>
        <v>2</v>
      </c>
      <c r="L600" s="108">
        <f t="shared" si="326"/>
        <v>10</v>
      </c>
      <c r="M600" s="108">
        <f t="shared" si="326"/>
        <v>18</v>
      </c>
      <c r="N600" s="108">
        <f t="shared" si="326"/>
        <v>16</v>
      </c>
      <c r="O600" s="109">
        <f t="shared" si="326"/>
        <v>6</v>
      </c>
      <c r="P600" s="110"/>
      <c r="Q600" s="111">
        <f t="shared" ref="Q600:Y600" si="327">Q$10</f>
        <v>1</v>
      </c>
      <c r="R600" s="112">
        <f t="shared" si="327"/>
        <v>9</v>
      </c>
      <c r="S600" s="112">
        <f t="shared" si="327"/>
        <v>11</v>
      </c>
      <c r="T600" s="112">
        <f t="shared" si="327"/>
        <v>5</v>
      </c>
      <c r="U600" s="112">
        <f t="shared" si="327"/>
        <v>17</v>
      </c>
      <c r="V600" s="112">
        <f t="shared" si="327"/>
        <v>15</v>
      </c>
      <c r="W600" s="112">
        <f t="shared" si="327"/>
        <v>3</v>
      </c>
      <c r="X600" s="112">
        <f t="shared" si="327"/>
        <v>13</v>
      </c>
      <c r="Y600" s="109">
        <f t="shared" si="327"/>
        <v>7</v>
      </c>
      <c r="Z600" s="110"/>
      <c r="AA600" s="113"/>
      <c r="AB600" s="94"/>
      <c r="AC600" s="94"/>
      <c r="AD600" s="94"/>
      <c r="AE600" s="94"/>
    </row>
    <row r="601" spans="5:35" ht="15.75" thickBot="1" x14ac:dyDescent="0.3">
      <c r="E601" s="94"/>
      <c r="F601" s="114" t="s">
        <v>79</v>
      </c>
      <c r="G601" s="115" t="e">
        <f>IF($Q596&lt;=18,IF(G600&lt;=$Q596,1,0),IF($Q596&lt;=36,IF(G600&lt;=($Q596-18),2,1),IF($Q596&lt;=54,IF(G600&lt;=($Q596-36),3,2),IF($Q596&gt;54,IF(G600&lt;=($Q596-54),4,3)))))</f>
        <v>#N/A</v>
      </c>
      <c r="H601" s="115" t="e">
        <f t="shared" ref="H601:O601" si="328">IF($Q596&lt;=18,IF(H600&lt;=$Q596,1,0),IF($Q596&lt;=36,IF(H600&lt;=($Q596-18),2,1),IF($Q596&lt;=54,IF(H600&lt;=($Q596-36),3,2),IF($Q596&gt;54,IF(H600&lt;=($Q596-54),4,3)))))</f>
        <v>#N/A</v>
      </c>
      <c r="I601" s="115" t="e">
        <f t="shared" si="328"/>
        <v>#N/A</v>
      </c>
      <c r="J601" s="115" t="e">
        <f t="shared" si="328"/>
        <v>#N/A</v>
      </c>
      <c r="K601" s="115" t="e">
        <f t="shared" si="328"/>
        <v>#N/A</v>
      </c>
      <c r="L601" s="115" t="e">
        <f t="shared" si="328"/>
        <v>#N/A</v>
      </c>
      <c r="M601" s="115" t="e">
        <f t="shared" si="328"/>
        <v>#N/A</v>
      </c>
      <c r="N601" s="115" t="e">
        <f t="shared" si="328"/>
        <v>#N/A</v>
      </c>
      <c r="O601" s="116" t="e">
        <f t="shared" si="328"/>
        <v>#N/A</v>
      </c>
      <c r="P601" s="117" t="e">
        <f>SUM(G601:O601)</f>
        <v>#N/A</v>
      </c>
      <c r="Q601" s="116" t="e">
        <f t="shared" ref="Q601:Y601" si="329">IF($Q596&lt;=18,IF(Q600&lt;=$Q596,1,0),IF($Q596&lt;=36,IF(Q600&lt;=($Q596-18),2,1),IF($Q596&lt;=54,IF(Q600&lt;=($Q596-36),3,2),IF($Q596&gt;54,IF(Q600&lt;=($Q596-54),4,3)))))</f>
        <v>#N/A</v>
      </c>
      <c r="R601" s="116" t="e">
        <f t="shared" si="329"/>
        <v>#N/A</v>
      </c>
      <c r="S601" s="116" t="e">
        <f t="shared" si="329"/>
        <v>#N/A</v>
      </c>
      <c r="T601" s="116" t="e">
        <f t="shared" si="329"/>
        <v>#N/A</v>
      </c>
      <c r="U601" s="116" t="e">
        <f t="shared" si="329"/>
        <v>#N/A</v>
      </c>
      <c r="V601" s="116" t="e">
        <f t="shared" si="329"/>
        <v>#N/A</v>
      </c>
      <c r="W601" s="116" t="e">
        <f t="shared" si="329"/>
        <v>#N/A</v>
      </c>
      <c r="X601" s="116" t="e">
        <f t="shared" si="329"/>
        <v>#N/A</v>
      </c>
      <c r="Y601" s="116" t="e">
        <f t="shared" si="329"/>
        <v>#N/A</v>
      </c>
      <c r="Z601" s="118" t="e">
        <f>SUM(Q601:Y601)</f>
        <v>#N/A</v>
      </c>
      <c r="AA601" s="119" t="e">
        <f>P601+Z601</f>
        <v>#N/A</v>
      </c>
      <c r="AB601" s="94"/>
      <c r="AC601" s="94"/>
      <c r="AD601" s="94"/>
      <c r="AE601" s="94"/>
    </row>
    <row r="602" spans="5:35" x14ac:dyDescent="0.25">
      <c r="E602" s="94"/>
      <c r="F602" s="120" t="s">
        <v>80</v>
      </c>
      <c r="G602" s="121">
        <f t="shared" ref="G602:O602" si="330">G33</f>
        <v>10</v>
      </c>
      <c r="H602" s="121">
        <f t="shared" si="330"/>
        <v>10</v>
      </c>
      <c r="I602" s="121">
        <f t="shared" si="330"/>
        <v>10</v>
      </c>
      <c r="J602" s="121">
        <f t="shared" si="330"/>
        <v>10</v>
      </c>
      <c r="K602" s="121">
        <f t="shared" si="330"/>
        <v>10</v>
      </c>
      <c r="L602" s="121">
        <f t="shared" si="330"/>
        <v>10</v>
      </c>
      <c r="M602" s="121">
        <f t="shared" si="330"/>
        <v>10</v>
      </c>
      <c r="N602" s="121">
        <f t="shared" si="330"/>
        <v>10</v>
      </c>
      <c r="O602" s="121">
        <f t="shared" si="330"/>
        <v>10</v>
      </c>
      <c r="P602" s="122">
        <f>SUM(G602:O602)</f>
        <v>90</v>
      </c>
      <c r="Q602" s="123">
        <f t="shared" ref="Q602:Y602" si="331">Q33</f>
        <v>10</v>
      </c>
      <c r="R602" s="121">
        <f t="shared" si="331"/>
        <v>10</v>
      </c>
      <c r="S602" s="121">
        <f t="shared" si="331"/>
        <v>10</v>
      </c>
      <c r="T602" s="121">
        <f t="shared" si="331"/>
        <v>10</v>
      </c>
      <c r="U602" s="121">
        <f t="shared" si="331"/>
        <v>10</v>
      </c>
      <c r="V602" s="121">
        <f t="shared" si="331"/>
        <v>10</v>
      </c>
      <c r="W602" s="121">
        <f t="shared" si="331"/>
        <v>10</v>
      </c>
      <c r="X602" s="121">
        <f t="shared" si="331"/>
        <v>10</v>
      </c>
      <c r="Y602" s="124">
        <f t="shared" si="331"/>
        <v>10</v>
      </c>
      <c r="Z602" s="122">
        <f>SUM(Q602:Y602)</f>
        <v>90</v>
      </c>
      <c r="AA602" s="125">
        <f>P602+Z602</f>
        <v>180</v>
      </c>
      <c r="AB602" s="94"/>
      <c r="AC602" s="94"/>
      <c r="AD602" s="94"/>
      <c r="AE602" s="94"/>
    </row>
    <row r="603" spans="5:35" x14ac:dyDescent="0.25">
      <c r="E603" s="94"/>
      <c r="F603" s="126" t="s">
        <v>81</v>
      </c>
      <c r="G603" s="127">
        <f>IF(G602-G599=-1,3+G601)+IF(G602-G599=0,2+G601)+IF(G602-G599=1,1+G601)+IF(G602-G599=2,G601)+IF(G602-G599=3,IF(G601-1&gt;0,G601-1,0))+IF(G602-G599=4,IF(G601-2&gt;0,G601-2,0))</f>
        <v>0</v>
      </c>
      <c r="H603" s="127">
        <f t="shared" ref="H603:O603" si="332">IF(H602-H599=-1,3+H601)+IF(H602-H599=0,2+H601)+IF(H602-H599=1,1+H601)+IF(H602-H599=2,H601)+IF(H602-H599=3,IF(H601-1&gt;0,H601-1,0))+IF(H602-H599=4,IF(H601-2&gt;0,H601-2,0))</f>
        <v>0</v>
      </c>
      <c r="I603" s="127">
        <f t="shared" si="332"/>
        <v>0</v>
      </c>
      <c r="J603" s="127">
        <f t="shared" si="332"/>
        <v>0</v>
      </c>
      <c r="K603" s="127">
        <f t="shared" si="332"/>
        <v>0</v>
      </c>
      <c r="L603" s="127">
        <f t="shared" si="332"/>
        <v>0</v>
      </c>
      <c r="M603" s="127">
        <f t="shared" si="332"/>
        <v>0</v>
      </c>
      <c r="N603" s="127">
        <f t="shared" si="332"/>
        <v>0</v>
      </c>
      <c r="O603" s="128">
        <f t="shared" si="332"/>
        <v>0</v>
      </c>
      <c r="P603" s="129">
        <f>SUM(G603:O603)</f>
        <v>0</v>
      </c>
      <c r="Q603" s="130">
        <f t="shared" ref="Q603:Y603" si="333">IF(Q602-Q599=-1,3+Q601)+IF(Q602-Q599=0,2+Q601)+IF(Q602-Q599=1,1+Q601)+IF(Q602-Q599=2,Q601)+IF(Q602-Q599=3,IF(Q601-1&gt;0,Q601-1,0))+IF(Q602-Q599=4,IF(Q601-2&gt;0,Q601-2,0))</f>
        <v>0</v>
      </c>
      <c r="R603" s="131">
        <f t="shared" si="333"/>
        <v>0</v>
      </c>
      <c r="S603" s="131">
        <f t="shared" si="333"/>
        <v>0</v>
      </c>
      <c r="T603" s="131">
        <f t="shared" si="333"/>
        <v>0</v>
      </c>
      <c r="U603" s="131">
        <f t="shared" si="333"/>
        <v>0</v>
      </c>
      <c r="V603" s="131">
        <f t="shared" si="333"/>
        <v>0</v>
      </c>
      <c r="W603" s="131">
        <f t="shared" si="333"/>
        <v>0</v>
      </c>
      <c r="X603" s="131">
        <f t="shared" si="333"/>
        <v>0</v>
      </c>
      <c r="Y603" s="128">
        <f t="shared" si="333"/>
        <v>0</v>
      </c>
      <c r="Z603" s="129">
        <f>SUM(Q603:Y603)</f>
        <v>0</v>
      </c>
      <c r="AA603" s="132">
        <f>P603+Z603</f>
        <v>0</v>
      </c>
      <c r="AB603" s="94"/>
      <c r="AC603" s="94"/>
      <c r="AD603" s="94"/>
      <c r="AE603" s="94"/>
    </row>
    <row r="604" spans="5:35" ht="15.75" thickBot="1" x14ac:dyDescent="0.3">
      <c r="E604" s="94"/>
      <c r="F604" s="133" t="s">
        <v>82</v>
      </c>
      <c r="G604" s="134">
        <f t="shared" ref="G604:O604" si="334">IF(G602-G599=-2,4)+IF(G602-G599=-1,3)+IF(G602-G599=0,2)+IF(G602-G599=1,1)+IF(G602-G599&gt;2,0)</f>
        <v>0</v>
      </c>
      <c r="H604" s="134">
        <f t="shared" si="334"/>
        <v>0</v>
      </c>
      <c r="I604" s="134">
        <f t="shared" si="334"/>
        <v>0</v>
      </c>
      <c r="J604" s="134">
        <f t="shared" si="334"/>
        <v>0</v>
      </c>
      <c r="K604" s="134">
        <f t="shared" si="334"/>
        <v>0</v>
      </c>
      <c r="L604" s="134">
        <f t="shared" si="334"/>
        <v>0</v>
      </c>
      <c r="M604" s="134">
        <f t="shared" si="334"/>
        <v>0</v>
      </c>
      <c r="N604" s="134">
        <f t="shared" si="334"/>
        <v>0</v>
      </c>
      <c r="O604" s="135">
        <f t="shared" si="334"/>
        <v>0</v>
      </c>
      <c r="P604" s="136">
        <f>SUM(G604:O604)</f>
        <v>0</v>
      </c>
      <c r="Q604" s="135">
        <f t="shared" ref="Q604:Y604" si="335">IF(Q602-Q599=-2,4)+IF(Q602-Q599=-1,3)+IF(Q602-Q599=0,2)+IF(Q602-Q599=1,1)+IF(Q602-Q599&gt;2,0)</f>
        <v>0</v>
      </c>
      <c r="R604" s="135">
        <f t="shared" si="335"/>
        <v>0</v>
      </c>
      <c r="S604" s="135">
        <f t="shared" si="335"/>
        <v>0</v>
      </c>
      <c r="T604" s="135">
        <f t="shared" si="335"/>
        <v>0</v>
      </c>
      <c r="U604" s="135">
        <f t="shared" si="335"/>
        <v>0</v>
      </c>
      <c r="V604" s="135">
        <f t="shared" si="335"/>
        <v>0</v>
      </c>
      <c r="W604" s="135">
        <f t="shared" si="335"/>
        <v>0</v>
      </c>
      <c r="X604" s="135">
        <f t="shared" si="335"/>
        <v>0</v>
      </c>
      <c r="Y604" s="135">
        <f t="shared" si="335"/>
        <v>0</v>
      </c>
      <c r="Z604" s="136">
        <f>SUM(Q604:Y604)</f>
        <v>0</v>
      </c>
      <c r="AA604" s="137">
        <f>P604+Z604</f>
        <v>0</v>
      </c>
      <c r="AB604" s="94"/>
      <c r="AC604" s="94"/>
      <c r="AD604" s="94"/>
      <c r="AE604" s="94"/>
    </row>
    <row r="605" spans="5:35" x14ac:dyDescent="0.25">
      <c r="E605" s="94"/>
      <c r="F605" s="34"/>
      <c r="G605" s="24">
        <f>G602-G599</f>
        <v>6</v>
      </c>
      <c r="H605" s="24">
        <f t="shared" ref="H605:O605" si="336">H602-H599</f>
        <v>6</v>
      </c>
      <c r="I605" s="24">
        <f t="shared" si="336"/>
        <v>5</v>
      </c>
      <c r="J605" s="24">
        <f t="shared" si="336"/>
        <v>6</v>
      </c>
      <c r="K605" s="24">
        <f t="shared" si="336"/>
        <v>7</v>
      </c>
      <c r="L605" s="24">
        <f t="shared" si="336"/>
        <v>5</v>
      </c>
      <c r="M605" s="24">
        <f t="shared" si="336"/>
        <v>7</v>
      </c>
      <c r="N605" s="24">
        <f t="shared" si="336"/>
        <v>5</v>
      </c>
      <c r="O605" s="15">
        <f t="shared" si="336"/>
        <v>7</v>
      </c>
      <c r="P605" s="15"/>
      <c r="Q605" s="15">
        <f t="shared" ref="Q605:Y605" si="337">Q602-Q599</f>
        <v>6</v>
      </c>
      <c r="R605" s="15">
        <f t="shared" si="337"/>
        <v>6</v>
      </c>
      <c r="S605" s="15">
        <f t="shared" si="337"/>
        <v>7</v>
      </c>
      <c r="T605" s="15">
        <f t="shared" si="337"/>
        <v>5</v>
      </c>
      <c r="U605" s="15">
        <f t="shared" si="337"/>
        <v>7</v>
      </c>
      <c r="V605" s="15">
        <f t="shared" si="337"/>
        <v>6</v>
      </c>
      <c r="W605" s="15">
        <f t="shared" si="337"/>
        <v>6</v>
      </c>
      <c r="X605" s="15">
        <f t="shared" si="337"/>
        <v>5</v>
      </c>
      <c r="Y605" s="15">
        <f t="shared" si="337"/>
        <v>6</v>
      </c>
      <c r="Z605" s="138"/>
      <c r="AA605" s="139"/>
      <c r="AB605" s="94"/>
      <c r="AC605" s="94"/>
      <c r="AD605" s="94"/>
      <c r="AE605" s="94"/>
    </row>
    <row r="606" spans="5:35" x14ac:dyDescent="0.25">
      <c r="E606" s="94"/>
      <c r="F606" s="34"/>
      <c r="G606" s="24"/>
      <c r="H606" s="24"/>
      <c r="I606" s="24"/>
      <c r="J606" s="24"/>
      <c r="K606" s="24"/>
      <c r="L606" s="24"/>
      <c r="M606" s="24"/>
      <c r="N606" s="24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38"/>
      <c r="AA606" s="139"/>
      <c r="AB606" s="94"/>
      <c r="AC606" s="94"/>
      <c r="AD606" s="94"/>
      <c r="AE606" s="94"/>
    </row>
    <row r="607" spans="5:35" ht="15.75" thickBot="1" x14ac:dyDescent="0.3">
      <c r="E607" s="94"/>
      <c r="F607" s="34"/>
      <c r="G607" s="24"/>
      <c r="H607" s="24"/>
      <c r="I607" s="24"/>
      <c r="J607" s="24"/>
      <c r="K607" s="24"/>
      <c r="L607" s="24"/>
      <c r="M607" s="24"/>
      <c r="N607" s="2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94"/>
      <c r="AC607" s="94"/>
      <c r="AD607" s="94"/>
      <c r="AE607" s="94"/>
    </row>
    <row r="608" spans="5:35" ht="15.75" thickBot="1" x14ac:dyDescent="0.3">
      <c r="E608" s="140"/>
      <c r="F608" s="247" t="s">
        <v>83</v>
      </c>
      <c r="G608" s="247"/>
      <c r="H608" s="248" t="s">
        <v>84</v>
      </c>
      <c r="I608" s="248"/>
      <c r="J608" s="248"/>
      <c r="K608" s="248"/>
      <c r="L608" s="141">
        <f>COUNTIF(G605:Y605,"&lt;=-2")</f>
        <v>0</v>
      </c>
      <c r="M608" s="249" t="s">
        <v>85</v>
      </c>
      <c r="N608" s="249"/>
      <c r="O608" s="100">
        <f>COUNTIF(G605:Y605,"=0")</f>
        <v>0</v>
      </c>
      <c r="P608" s="241" t="s">
        <v>86</v>
      </c>
      <c r="Q608" s="241"/>
      <c r="R608" s="241"/>
      <c r="S608" s="241"/>
      <c r="T608" s="241"/>
      <c r="U608" s="141">
        <f>COUNTIF(G605:Y605,"=2")</f>
        <v>0</v>
      </c>
      <c r="V608" s="142"/>
      <c r="W608" s="142"/>
      <c r="X608" s="142"/>
      <c r="Y608" s="142"/>
      <c r="Z608" s="143"/>
      <c r="AA608" s="139"/>
      <c r="AB608" s="140"/>
      <c r="AC608" s="140"/>
      <c r="AD608" s="140"/>
      <c r="AE608" s="140"/>
      <c r="AF608" s="68"/>
      <c r="AG608" s="68"/>
      <c r="AH608" s="68"/>
      <c r="AI608" s="68"/>
    </row>
    <row r="609" spans="5:35" ht="15.75" thickBot="1" x14ac:dyDescent="0.3">
      <c r="E609" s="140"/>
      <c r="F609" s="247"/>
      <c r="G609" s="247"/>
      <c r="H609" s="250" t="s">
        <v>87</v>
      </c>
      <c r="I609" s="250"/>
      <c r="J609" s="250"/>
      <c r="K609" s="250"/>
      <c r="L609" s="144">
        <f>COUNTIF(G605:Y605,"=-1")</f>
        <v>0</v>
      </c>
      <c r="M609" s="251" t="s">
        <v>88</v>
      </c>
      <c r="N609" s="251"/>
      <c r="O609" s="145">
        <f>COUNTIF(G605:Y605,"=1")</f>
        <v>0</v>
      </c>
      <c r="P609" s="241" t="s">
        <v>89</v>
      </c>
      <c r="Q609" s="241"/>
      <c r="R609" s="241"/>
      <c r="S609" s="241"/>
      <c r="T609" s="241"/>
      <c r="U609" s="144">
        <f>COUNTIF(G605:Y605,"&gt;=3")</f>
        <v>18</v>
      </c>
      <c r="V609" s="142"/>
      <c r="W609" s="142"/>
      <c r="X609" s="142"/>
      <c r="Y609" s="142"/>
      <c r="Z609" s="143"/>
      <c r="AA609" s="139"/>
      <c r="AB609" s="140"/>
      <c r="AC609" s="140"/>
      <c r="AD609" s="140"/>
      <c r="AE609" s="140"/>
      <c r="AF609" s="68"/>
      <c r="AG609" s="68"/>
      <c r="AH609" s="68"/>
      <c r="AI609" s="68"/>
    </row>
    <row r="610" spans="5:35" x14ac:dyDescent="0.25">
      <c r="E610" s="140"/>
      <c r="F610" s="146"/>
      <c r="G610" s="146"/>
      <c r="H610" s="242" t="str">
        <f>M608</f>
        <v>Par</v>
      </c>
      <c r="I610" s="242"/>
      <c r="J610" s="24"/>
      <c r="K610" s="24"/>
      <c r="L610" s="24">
        <f>O608</f>
        <v>0</v>
      </c>
      <c r="M610" s="24"/>
      <c r="N610" s="34"/>
      <c r="O610" s="15"/>
      <c r="P610" s="142"/>
      <c r="Q610" s="142"/>
      <c r="R610" s="142"/>
      <c r="S610" s="142"/>
      <c r="T610" s="142"/>
      <c r="U610" s="15"/>
      <c r="V610" s="142"/>
      <c r="W610" s="142"/>
      <c r="X610" s="142"/>
      <c r="Y610" s="142"/>
      <c r="Z610" s="143"/>
      <c r="AA610" s="139"/>
      <c r="AB610" s="140"/>
      <c r="AC610" s="140"/>
      <c r="AD610" s="140"/>
      <c r="AE610" s="140"/>
      <c r="AF610" s="68"/>
      <c r="AG610" s="68"/>
      <c r="AH610" s="68"/>
      <c r="AI610" s="68"/>
    </row>
    <row r="611" spans="5:35" x14ac:dyDescent="0.25">
      <c r="E611" s="140"/>
      <c r="F611" s="146"/>
      <c r="G611" s="146"/>
      <c r="H611" s="243" t="str">
        <f>M609</f>
        <v>Bogey</v>
      </c>
      <c r="I611" s="243"/>
      <c r="J611" s="24"/>
      <c r="K611" s="24"/>
      <c r="L611" s="24">
        <f>O609</f>
        <v>0</v>
      </c>
      <c r="M611" s="24"/>
      <c r="N611" s="34"/>
      <c r="O611" s="15"/>
      <c r="P611" s="142"/>
      <c r="Q611" s="142"/>
      <c r="R611" s="142"/>
      <c r="S611" s="142"/>
      <c r="T611" s="142"/>
      <c r="U611" s="15"/>
      <c r="V611" s="142"/>
      <c r="W611" s="142"/>
      <c r="X611" s="142"/>
      <c r="Y611" s="142"/>
      <c r="Z611" s="143"/>
      <c r="AA611" s="139"/>
      <c r="AB611" s="140"/>
      <c r="AC611" s="140"/>
      <c r="AD611" s="140"/>
      <c r="AE611" s="140"/>
      <c r="AF611" s="68"/>
      <c r="AG611" s="68"/>
      <c r="AH611" s="68"/>
      <c r="AI611" s="68"/>
    </row>
    <row r="612" spans="5:35" x14ac:dyDescent="0.25">
      <c r="E612" s="140"/>
      <c r="F612" s="146"/>
      <c r="G612" s="146"/>
      <c r="H612" s="34" t="str">
        <f>P608</f>
        <v>Double bogey</v>
      </c>
      <c r="I612" s="34"/>
      <c r="J612" s="34"/>
      <c r="K612" s="34"/>
      <c r="L612" s="24">
        <f>U608</f>
        <v>0</v>
      </c>
      <c r="M612" s="24"/>
      <c r="N612" s="34"/>
      <c r="O612" s="15"/>
      <c r="P612" s="142"/>
      <c r="Q612" s="142"/>
      <c r="R612" s="142"/>
      <c r="S612" s="142"/>
      <c r="T612" s="142"/>
      <c r="U612" s="15"/>
      <c r="V612" s="142"/>
      <c r="W612" s="142"/>
      <c r="X612" s="142"/>
      <c r="Y612" s="142"/>
      <c r="Z612" s="143"/>
      <c r="AA612" s="139"/>
      <c r="AB612" s="140"/>
      <c r="AC612" s="140"/>
      <c r="AD612" s="140"/>
      <c r="AE612" s="140"/>
      <c r="AF612" s="68"/>
      <c r="AG612" s="68"/>
      <c r="AH612" s="68"/>
      <c r="AI612" s="68"/>
    </row>
    <row r="613" spans="5:35" x14ac:dyDescent="0.25">
      <c r="E613" s="140"/>
      <c r="F613" s="146"/>
      <c r="G613" s="146"/>
      <c r="H613" s="34" t="str">
        <f>P609</f>
        <v>Triple bogey &amp; plus</v>
      </c>
      <c r="I613" s="34"/>
      <c r="J613" s="34"/>
      <c r="K613" s="34"/>
      <c r="L613" s="24">
        <f>U609</f>
        <v>18</v>
      </c>
      <c r="M613" s="24"/>
      <c r="N613" s="34"/>
      <c r="O613" s="15"/>
      <c r="P613" s="142"/>
      <c r="Q613" s="142"/>
      <c r="R613" s="142"/>
      <c r="S613" s="142"/>
      <c r="T613" s="142"/>
      <c r="U613" s="15"/>
      <c r="V613" s="142"/>
      <c r="W613" s="142"/>
      <c r="X613" s="142"/>
      <c r="Y613" s="142"/>
      <c r="Z613" s="143"/>
      <c r="AA613" s="139"/>
      <c r="AB613" s="140"/>
      <c r="AC613" s="140"/>
      <c r="AD613" s="140"/>
      <c r="AE613" s="140"/>
      <c r="AF613" s="68"/>
      <c r="AG613" s="68"/>
      <c r="AH613" s="68"/>
      <c r="AI613" s="68"/>
    </row>
    <row r="614" spans="5:35" x14ac:dyDescent="0.25">
      <c r="E614" s="140"/>
      <c r="F614" s="146"/>
      <c r="G614" s="146"/>
      <c r="H614" s="34"/>
      <c r="I614" s="34"/>
      <c r="J614" s="34"/>
      <c r="K614" s="34"/>
      <c r="L614" s="24"/>
      <c r="M614" s="34"/>
      <c r="N614" s="34"/>
      <c r="O614" s="15"/>
      <c r="P614" s="142"/>
      <c r="Q614" s="142"/>
      <c r="R614" s="142"/>
      <c r="S614" s="142"/>
      <c r="T614" s="142"/>
      <c r="U614" s="15"/>
      <c r="V614" s="142"/>
      <c r="W614" s="142"/>
      <c r="X614" s="142"/>
      <c r="Y614" s="142"/>
      <c r="Z614" s="143"/>
      <c r="AA614" s="139"/>
      <c r="AB614" s="140"/>
      <c r="AC614" s="140"/>
      <c r="AD614" s="140"/>
      <c r="AE614" s="140"/>
      <c r="AF614" s="68"/>
      <c r="AG614" s="68"/>
      <c r="AH614" s="68"/>
      <c r="AI614" s="68"/>
    </row>
    <row r="615" spans="5:35" x14ac:dyDescent="0.25">
      <c r="E615" s="140"/>
      <c r="F615" s="146"/>
      <c r="G615" s="146"/>
      <c r="H615" s="34"/>
      <c r="I615" s="34"/>
      <c r="J615" s="34"/>
      <c r="K615" s="34"/>
      <c r="L615" s="24"/>
      <c r="M615" s="34"/>
      <c r="N615" s="34"/>
      <c r="O615" s="15"/>
      <c r="P615" s="142"/>
      <c r="Q615" s="142"/>
      <c r="R615" s="142"/>
      <c r="S615" s="142"/>
      <c r="T615" s="142"/>
      <c r="U615" s="15"/>
      <c r="V615" s="142"/>
      <c r="W615" s="142"/>
      <c r="X615" s="142"/>
      <c r="Y615" s="142"/>
      <c r="Z615" s="143"/>
      <c r="AA615" s="139"/>
      <c r="AB615" s="140"/>
      <c r="AC615" s="140"/>
      <c r="AD615" s="140"/>
      <c r="AE615" s="140"/>
      <c r="AF615" s="68"/>
      <c r="AG615" s="68"/>
      <c r="AH615" s="68"/>
      <c r="AI615" s="68"/>
    </row>
    <row r="616" spans="5:35" ht="15.75" thickBot="1" x14ac:dyDescent="0.3">
      <c r="E616" s="147"/>
      <c r="F616" s="148"/>
      <c r="G616" s="148"/>
      <c r="H616" s="149"/>
      <c r="I616" s="149"/>
      <c r="J616" s="149"/>
      <c r="K616" s="149"/>
      <c r="L616" s="149"/>
      <c r="M616" s="149"/>
      <c r="N616" s="149"/>
      <c r="O616" s="150"/>
      <c r="P616" s="150"/>
      <c r="Q616" s="150"/>
      <c r="R616" s="150"/>
      <c r="S616" s="151"/>
      <c r="T616" s="151"/>
      <c r="U616" s="151"/>
      <c r="V616" s="151"/>
      <c r="W616" s="151"/>
      <c r="X616" s="151"/>
      <c r="Y616" s="151"/>
      <c r="Z616" s="152"/>
      <c r="AA616" s="153"/>
      <c r="AB616" s="147"/>
      <c r="AC616" s="147"/>
      <c r="AD616" s="147"/>
      <c r="AE616" s="147"/>
      <c r="AF616" s="154"/>
      <c r="AG616" s="154"/>
      <c r="AH616" s="154"/>
      <c r="AI616" s="154"/>
    </row>
    <row r="617" spans="5:35" ht="16.5" thickTop="1" thickBot="1" x14ac:dyDescent="0.3"/>
    <row r="618" spans="5:35" x14ac:dyDescent="0.25">
      <c r="E618" s="94"/>
      <c r="F618" s="95" t="s">
        <v>17</v>
      </c>
      <c r="G618" s="238">
        <f>C34</f>
        <v>0</v>
      </c>
      <c r="H618" s="238"/>
      <c r="I618" s="238"/>
      <c r="J618" s="238"/>
      <c r="K618" s="68"/>
      <c r="L618" s="239" t="s">
        <v>39</v>
      </c>
      <c r="M618" s="239"/>
      <c r="N618" s="239"/>
      <c r="O618" s="239" t="s">
        <v>40</v>
      </c>
      <c r="P618" s="239"/>
      <c r="Q618" s="240" t="s">
        <v>79</v>
      </c>
      <c r="R618" s="240"/>
      <c r="S618" s="240"/>
      <c r="T618" s="240"/>
      <c r="U618" s="1"/>
      <c r="V618" s="264" t="s">
        <v>107</v>
      </c>
      <c r="W618" s="265"/>
      <c r="X618" s="188" t="e">
        <f>INDEX($C$11:$AC$40,MATCH(G618,$C$11:$C$40,0),27)</f>
        <v>#N/A</v>
      </c>
      <c r="Z618" s="75" t="s">
        <v>16</v>
      </c>
      <c r="AA618" s="96">
        <f>$D$3</f>
        <v>37684</v>
      </c>
      <c r="AB618" s="94"/>
      <c r="AC618" s="94"/>
      <c r="AD618" s="94"/>
      <c r="AE618" s="94"/>
    </row>
    <row r="619" spans="5:35" ht="15.75" thickBot="1" x14ac:dyDescent="0.3">
      <c r="E619" s="94"/>
      <c r="F619" s="97" t="s">
        <v>43</v>
      </c>
      <c r="G619" s="244">
        <f>E34</f>
        <v>20</v>
      </c>
      <c r="H619" s="245"/>
      <c r="I619" s="245"/>
      <c r="J619" s="245"/>
      <c r="K619" s="1"/>
      <c r="L619" s="245" t="e">
        <f>IF(X618="H",IF($X619="Blancs",$G$3,IF($X619="Jaunes",$G$4,IF($X619="Bleus",$G$5,$G$6))),IF($X619="Blancs",$I$3,IF($X619="Jaunes",$I$4,IF($X619="Bleus",$I$5,$I$6))))</f>
        <v>#N/A</v>
      </c>
      <c r="M619" s="245"/>
      <c r="N619" s="245"/>
      <c r="O619" s="245" t="e">
        <f>IF(X618="H",IF($X619="Blancs",$H$3,IF($X619="Jaunes",$H$4,IF($X619="Bleus",$H$5,$H$6))),IF($X619="Blancs",$J$3,IF($X619="Jaunes",$J$4,IF($X619="Bleus",$J$5,$J$6))))</f>
        <v>#N/A</v>
      </c>
      <c r="P619" s="245"/>
      <c r="Q619" s="246" t="e">
        <f>ROUND((G619*(L619/113)+(O619-AA622)),0)</f>
        <v>#N/A</v>
      </c>
      <c r="R619" s="246"/>
      <c r="S619" s="246"/>
      <c r="T619" s="246"/>
      <c r="U619" s="1"/>
      <c r="V619" s="266" t="s">
        <v>108</v>
      </c>
      <c r="W619" s="267"/>
      <c r="X619" s="187" t="e">
        <f>INDEX($C$11:$AC$40,MATCH(G618,$C$11:$C$40,0),26)</f>
        <v>#N/A</v>
      </c>
      <c r="AA619" s="1"/>
      <c r="AB619" s="94"/>
      <c r="AC619" s="94"/>
      <c r="AD619" s="94"/>
      <c r="AE619" s="94"/>
    </row>
    <row r="620" spans="5:35" ht="15.75" thickBot="1" x14ac:dyDescent="0.3">
      <c r="E620" s="9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94"/>
      <c r="AC620" s="94"/>
      <c r="AD620" s="94"/>
      <c r="AE620" s="94"/>
    </row>
    <row r="621" spans="5:35" ht="15.75" thickBot="1" x14ac:dyDescent="0.3">
      <c r="E621" s="94"/>
      <c r="F621" s="98" t="s">
        <v>51</v>
      </c>
      <c r="G621" s="99">
        <v>1</v>
      </c>
      <c r="H621" s="99">
        <v>2</v>
      </c>
      <c r="I621" s="99">
        <v>3</v>
      </c>
      <c r="J621" s="99">
        <v>4</v>
      </c>
      <c r="K621" s="99">
        <v>5</v>
      </c>
      <c r="L621" s="99">
        <v>6</v>
      </c>
      <c r="M621" s="99">
        <v>7</v>
      </c>
      <c r="N621" s="99">
        <v>8</v>
      </c>
      <c r="O621" s="100">
        <v>9</v>
      </c>
      <c r="P621" s="32" t="s">
        <v>45</v>
      </c>
      <c r="Q621" s="101">
        <v>10</v>
      </c>
      <c r="R621" s="99">
        <v>11</v>
      </c>
      <c r="S621" s="99">
        <v>12</v>
      </c>
      <c r="T621" s="99">
        <v>13</v>
      </c>
      <c r="U621" s="99">
        <v>14</v>
      </c>
      <c r="V621" s="99">
        <v>15</v>
      </c>
      <c r="W621" s="99">
        <v>16</v>
      </c>
      <c r="X621" s="99">
        <v>17</v>
      </c>
      <c r="Y621" s="100">
        <v>18</v>
      </c>
      <c r="Z621" s="32" t="s">
        <v>46</v>
      </c>
      <c r="AA621" s="33" t="s">
        <v>47</v>
      </c>
      <c r="AB621" s="94"/>
      <c r="AC621" s="94"/>
      <c r="AD621" s="94"/>
      <c r="AE621" s="94"/>
    </row>
    <row r="622" spans="5:35" x14ac:dyDescent="0.25">
      <c r="E622" s="94"/>
      <c r="F622" s="102" t="s">
        <v>48</v>
      </c>
      <c r="G622" s="103">
        <f>G$9</f>
        <v>4</v>
      </c>
      <c r="H622" s="103">
        <f t="shared" ref="H622:O622" si="338">H$9</f>
        <v>4</v>
      </c>
      <c r="I622" s="103">
        <f t="shared" si="338"/>
        <v>5</v>
      </c>
      <c r="J622" s="103">
        <f t="shared" si="338"/>
        <v>4</v>
      </c>
      <c r="K622" s="103">
        <f t="shared" si="338"/>
        <v>3</v>
      </c>
      <c r="L622" s="103">
        <f t="shared" si="338"/>
        <v>5</v>
      </c>
      <c r="M622" s="103">
        <f t="shared" si="338"/>
        <v>3</v>
      </c>
      <c r="N622" s="103">
        <f t="shared" si="338"/>
        <v>5</v>
      </c>
      <c r="O622" s="103">
        <f t="shared" si="338"/>
        <v>3</v>
      </c>
      <c r="P622" s="104">
        <f>SUM(G622:O622)</f>
        <v>36</v>
      </c>
      <c r="Q622" s="103">
        <f t="shared" ref="Q622:Y622" si="339">Q$9</f>
        <v>4</v>
      </c>
      <c r="R622" s="105">
        <f t="shared" si="339"/>
        <v>4</v>
      </c>
      <c r="S622" s="105">
        <f t="shared" si="339"/>
        <v>3</v>
      </c>
      <c r="T622" s="105">
        <f t="shared" si="339"/>
        <v>5</v>
      </c>
      <c r="U622" s="105">
        <f t="shared" si="339"/>
        <v>3</v>
      </c>
      <c r="V622" s="105">
        <f t="shared" si="339"/>
        <v>4</v>
      </c>
      <c r="W622" s="105">
        <f t="shared" si="339"/>
        <v>4</v>
      </c>
      <c r="X622" s="105">
        <f t="shared" si="339"/>
        <v>5</v>
      </c>
      <c r="Y622" s="106">
        <f t="shared" si="339"/>
        <v>4</v>
      </c>
      <c r="Z622" s="104">
        <f>SUM(Q622:Y622)</f>
        <v>36</v>
      </c>
      <c r="AA622" s="40">
        <f>SUM(P622+Z622)</f>
        <v>72</v>
      </c>
      <c r="AB622" s="94"/>
      <c r="AC622" s="94"/>
      <c r="AD622" s="94"/>
      <c r="AE622" s="94"/>
    </row>
    <row r="623" spans="5:35" x14ac:dyDescent="0.25">
      <c r="E623" s="94"/>
      <c r="F623" s="107" t="s">
        <v>44</v>
      </c>
      <c r="G623" s="108">
        <f>G$10</f>
        <v>4</v>
      </c>
      <c r="H623" s="108">
        <f t="shared" ref="H623:O623" si="340">H$10</f>
        <v>8</v>
      </c>
      <c r="I623" s="108">
        <f t="shared" si="340"/>
        <v>12</v>
      </c>
      <c r="J623" s="108">
        <f t="shared" si="340"/>
        <v>14</v>
      </c>
      <c r="K623" s="108">
        <f t="shared" si="340"/>
        <v>2</v>
      </c>
      <c r="L623" s="108">
        <f t="shared" si="340"/>
        <v>10</v>
      </c>
      <c r="M623" s="108">
        <f t="shared" si="340"/>
        <v>18</v>
      </c>
      <c r="N623" s="108">
        <f t="shared" si="340"/>
        <v>16</v>
      </c>
      <c r="O623" s="109">
        <f t="shared" si="340"/>
        <v>6</v>
      </c>
      <c r="P623" s="110"/>
      <c r="Q623" s="111">
        <f t="shared" ref="Q623:Y623" si="341">Q$10</f>
        <v>1</v>
      </c>
      <c r="R623" s="112">
        <f t="shared" si="341"/>
        <v>9</v>
      </c>
      <c r="S623" s="112">
        <f t="shared" si="341"/>
        <v>11</v>
      </c>
      <c r="T623" s="112">
        <f t="shared" si="341"/>
        <v>5</v>
      </c>
      <c r="U623" s="112">
        <f t="shared" si="341"/>
        <v>17</v>
      </c>
      <c r="V623" s="112">
        <f t="shared" si="341"/>
        <v>15</v>
      </c>
      <c r="W623" s="112">
        <f t="shared" si="341"/>
        <v>3</v>
      </c>
      <c r="X623" s="112">
        <f t="shared" si="341"/>
        <v>13</v>
      </c>
      <c r="Y623" s="109">
        <f t="shared" si="341"/>
        <v>7</v>
      </c>
      <c r="Z623" s="110"/>
      <c r="AA623" s="113"/>
      <c r="AB623" s="94"/>
      <c r="AC623" s="94"/>
      <c r="AD623" s="94"/>
      <c r="AE623" s="94"/>
    </row>
    <row r="624" spans="5:35" ht="15.75" thickBot="1" x14ac:dyDescent="0.3">
      <c r="E624" s="94"/>
      <c r="F624" s="114" t="s">
        <v>79</v>
      </c>
      <c r="G624" s="115" t="e">
        <f>IF($Q619&lt;=18,IF(G623&lt;=$Q619,1,0),IF($Q619&lt;=36,IF(G623&lt;=($Q619-18),2,1),IF($Q619&lt;=54,IF(G623&lt;=($Q619-36),3,2),IF($Q619&gt;54,IF(G623&lt;=($Q619-54),4,3)))))</f>
        <v>#N/A</v>
      </c>
      <c r="H624" s="115" t="e">
        <f t="shared" ref="H624:O624" si="342">IF($Q619&lt;=18,IF(H623&lt;=$Q619,1,0),IF($Q619&lt;=36,IF(H623&lt;=($Q619-18),2,1),IF($Q619&lt;=54,IF(H623&lt;=($Q619-36),3,2),IF($Q619&gt;54,IF(H623&lt;=($Q619-54),4,3)))))</f>
        <v>#N/A</v>
      </c>
      <c r="I624" s="115" t="e">
        <f t="shared" si="342"/>
        <v>#N/A</v>
      </c>
      <c r="J624" s="115" t="e">
        <f t="shared" si="342"/>
        <v>#N/A</v>
      </c>
      <c r="K624" s="115" t="e">
        <f t="shared" si="342"/>
        <v>#N/A</v>
      </c>
      <c r="L624" s="115" t="e">
        <f t="shared" si="342"/>
        <v>#N/A</v>
      </c>
      <c r="M624" s="115" t="e">
        <f t="shared" si="342"/>
        <v>#N/A</v>
      </c>
      <c r="N624" s="115" t="e">
        <f t="shared" si="342"/>
        <v>#N/A</v>
      </c>
      <c r="O624" s="116" t="e">
        <f t="shared" si="342"/>
        <v>#N/A</v>
      </c>
      <c r="P624" s="117" t="e">
        <f>SUM(G624:O624)</f>
        <v>#N/A</v>
      </c>
      <c r="Q624" s="116" t="e">
        <f t="shared" ref="Q624:Y624" si="343">IF($Q619&lt;=18,IF(Q623&lt;=$Q619,1,0),IF($Q619&lt;=36,IF(Q623&lt;=($Q619-18),2,1),IF($Q619&lt;=54,IF(Q623&lt;=($Q619-36),3,2),IF($Q619&gt;54,IF(Q623&lt;=($Q619-54),4,3)))))</f>
        <v>#N/A</v>
      </c>
      <c r="R624" s="116" t="e">
        <f t="shared" si="343"/>
        <v>#N/A</v>
      </c>
      <c r="S624" s="116" t="e">
        <f t="shared" si="343"/>
        <v>#N/A</v>
      </c>
      <c r="T624" s="116" t="e">
        <f t="shared" si="343"/>
        <v>#N/A</v>
      </c>
      <c r="U624" s="116" t="e">
        <f t="shared" si="343"/>
        <v>#N/A</v>
      </c>
      <c r="V624" s="116" t="e">
        <f t="shared" si="343"/>
        <v>#N/A</v>
      </c>
      <c r="W624" s="116" t="e">
        <f t="shared" si="343"/>
        <v>#N/A</v>
      </c>
      <c r="X624" s="116" t="e">
        <f t="shared" si="343"/>
        <v>#N/A</v>
      </c>
      <c r="Y624" s="116" t="e">
        <f t="shared" si="343"/>
        <v>#N/A</v>
      </c>
      <c r="Z624" s="118" t="e">
        <f>SUM(Q624:Y624)</f>
        <v>#N/A</v>
      </c>
      <c r="AA624" s="119" t="e">
        <f>P624+Z624</f>
        <v>#N/A</v>
      </c>
      <c r="AB624" s="94"/>
      <c r="AC624" s="94"/>
      <c r="AD624" s="94"/>
      <c r="AE624" s="94"/>
    </row>
    <row r="625" spans="5:35" x14ac:dyDescent="0.25">
      <c r="E625" s="94"/>
      <c r="F625" s="120" t="s">
        <v>80</v>
      </c>
      <c r="G625" s="121">
        <f t="shared" ref="G625:O625" si="344">G34</f>
        <v>10</v>
      </c>
      <c r="H625" s="121">
        <f t="shared" si="344"/>
        <v>10</v>
      </c>
      <c r="I625" s="121">
        <f t="shared" si="344"/>
        <v>10</v>
      </c>
      <c r="J625" s="121">
        <f t="shared" si="344"/>
        <v>10</v>
      </c>
      <c r="K625" s="121">
        <f t="shared" si="344"/>
        <v>10</v>
      </c>
      <c r="L625" s="121">
        <f t="shared" si="344"/>
        <v>10</v>
      </c>
      <c r="M625" s="121">
        <f t="shared" si="344"/>
        <v>10</v>
      </c>
      <c r="N625" s="121">
        <f t="shared" si="344"/>
        <v>10</v>
      </c>
      <c r="O625" s="121">
        <f t="shared" si="344"/>
        <v>10</v>
      </c>
      <c r="P625" s="122">
        <f>SUM(G625:O625)</f>
        <v>90</v>
      </c>
      <c r="Q625" s="123">
        <f t="shared" ref="Q625:Y625" si="345">Q34</f>
        <v>10</v>
      </c>
      <c r="R625" s="121">
        <f t="shared" si="345"/>
        <v>10</v>
      </c>
      <c r="S625" s="121">
        <f t="shared" si="345"/>
        <v>10</v>
      </c>
      <c r="T625" s="121">
        <f t="shared" si="345"/>
        <v>10</v>
      </c>
      <c r="U625" s="121">
        <f t="shared" si="345"/>
        <v>10</v>
      </c>
      <c r="V625" s="121">
        <f t="shared" si="345"/>
        <v>10</v>
      </c>
      <c r="W625" s="121">
        <f t="shared" si="345"/>
        <v>10</v>
      </c>
      <c r="X625" s="121">
        <f t="shared" si="345"/>
        <v>10</v>
      </c>
      <c r="Y625" s="124">
        <f t="shared" si="345"/>
        <v>10</v>
      </c>
      <c r="Z625" s="122">
        <f>SUM(Q625:Y625)</f>
        <v>90</v>
      </c>
      <c r="AA625" s="125">
        <f>P625+Z625</f>
        <v>180</v>
      </c>
      <c r="AB625" s="94"/>
      <c r="AC625" s="94"/>
      <c r="AD625" s="94"/>
      <c r="AE625" s="94"/>
    </row>
    <row r="626" spans="5:35" x14ac:dyDescent="0.25">
      <c r="E626" s="94"/>
      <c r="F626" s="126" t="s">
        <v>81</v>
      </c>
      <c r="G626" s="127">
        <f>IF(G625-G622=-1,3+G624)+IF(G625-G622=0,2+G624)+IF(G625-G622=1,1+G624)+IF(G625-G622=2,G624)+IF(G625-G622=3,IF(G624-1&gt;0,G624-1,0))+IF(G625-G622=4,IF(G624-2&gt;0,G624-2,0))</f>
        <v>0</v>
      </c>
      <c r="H626" s="127">
        <f t="shared" ref="H626:O626" si="346">IF(H625-H622=-1,3+H624)+IF(H625-H622=0,2+H624)+IF(H625-H622=1,1+H624)+IF(H625-H622=2,H624)+IF(H625-H622=3,IF(H624-1&gt;0,H624-1,0))+IF(H625-H622=4,IF(H624-2&gt;0,H624-2,0))</f>
        <v>0</v>
      </c>
      <c r="I626" s="127">
        <f t="shared" si="346"/>
        <v>0</v>
      </c>
      <c r="J626" s="127">
        <f t="shared" si="346"/>
        <v>0</v>
      </c>
      <c r="K626" s="127">
        <f t="shared" si="346"/>
        <v>0</v>
      </c>
      <c r="L626" s="127">
        <f t="shared" si="346"/>
        <v>0</v>
      </c>
      <c r="M626" s="127">
        <f t="shared" si="346"/>
        <v>0</v>
      </c>
      <c r="N626" s="127">
        <f t="shared" si="346"/>
        <v>0</v>
      </c>
      <c r="O626" s="128">
        <f t="shared" si="346"/>
        <v>0</v>
      </c>
      <c r="P626" s="129">
        <f>SUM(G626:O626)</f>
        <v>0</v>
      </c>
      <c r="Q626" s="130">
        <f t="shared" ref="Q626:Y626" si="347">IF(Q625-Q622=-1,3+Q624)+IF(Q625-Q622=0,2+Q624)+IF(Q625-Q622=1,1+Q624)+IF(Q625-Q622=2,Q624)+IF(Q625-Q622=3,IF(Q624-1&gt;0,Q624-1,0))+IF(Q625-Q622=4,IF(Q624-2&gt;0,Q624-2,0))</f>
        <v>0</v>
      </c>
      <c r="R626" s="131">
        <f t="shared" si="347"/>
        <v>0</v>
      </c>
      <c r="S626" s="131">
        <f t="shared" si="347"/>
        <v>0</v>
      </c>
      <c r="T626" s="131">
        <f t="shared" si="347"/>
        <v>0</v>
      </c>
      <c r="U626" s="131">
        <f t="shared" si="347"/>
        <v>0</v>
      </c>
      <c r="V626" s="131">
        <f t="shared" si="347"/>
        <v>0</v>
      </c>
      <c r="W626" s="131">
        <f t="shared" si="347"/>
        <v>0</v>
      </c>
      <c r="X626" s="131">
        <f t="shared" si="347"/>
        <v>0</v>
      </c>
      <c r="Y626" s="128">
        <f t="shared" si="347"/>
        <v>0</v>
      </c>
      <c r="Z626" s="129">
        <f>SUM(Q626:Y626)</f>
        <v>0</v>
      </c>
      <c r="AA626" s="132">
        <f>P626+Z626</f>
        <v>0</v>
      </c>
      <c r="AB626" s="94"/>
      <c r="AC626" s="94"/>
      <c r="AD626" s="94"/>
      <c r="AE626" s="94"/>
    </row>
    <row r="627" spans="5:35" ht="15.75" thickBot="1" x14ac:dyDescent="0.3">
      <c r="E627" s="94"/>
      <c r="F627" s="133" t="s">
        <v>82</v>
      </c>
      <c r="G627" s="134">
        <f t="shared" ref="G627:O627" si="348">IF(G625-G622=-2,4)+IF(G625-G622=-1,3)+IF(G625-G622=0,2)+IF(G625-G622=1,1)+IF(G625-G622&gt;2,0)</f>
        <v>0</v>
      </c>
      <c r="H627" s="134">
        <f t="shared" si="348"/>
        <v>0</v>
      </c>
      <c r="I627" s="134">
        <f t="shared" si="348"/>
        <v>0</v>
      </c>
      <c r="J627" s="134">
        <f t="shared" si="348"/>
        <v>0</v>
      </c>
      <c r="K627" s="134">
        <f t="shared" si="348"/>
        <v>0</v>
      </c>
      <c r="L627" s="134">
        <f t="shared" si="348"/>
        <v>0</v>
      </c>
      <c r="M627" s="134">
        <f t="shared" si="348"/>
        <v>0</v>
      </c>
      <c r="N627" s="134">
        <f t="shared" si="348"/>
        <v>0</v>
      </c>
      <c r="O627" s="135">
        <f t="shared" si="348"/>
        <v>0</v>
      </c>
      <c r="P627" s="136">
        <f>SUM(G627:O627)</f>
        <v>0</v>
      </c>
      <c r="Q627" s="135">
        <f t="shared" ref="Q627:Y627" si="349">IF(Q625-Q622=-2,4)+IF(Q625-Q622=-1,3)+IF(Q625-Q622=0,2)+IF(Q625-Q622=1,1)+IF(Q625-Q622&gt;2,0)</f>
        <v>0</v>
      </c>
      <c r="R627" s="135">
        <f t="shared" si="349"/>
        <v>0</v>
      </c>
      <c r="S627" s="135">
        <f t="shared" si="349"/>
        <v>0</v>
      </c>
      <c r="T627" s="135">
        <f t="shared" si="349"/>
        <v>0</v>
      </c>
      <c r="U627" s="135">
        <f t="shared" si="349"/>
        <v>0</v>
      </c>
      <c r="V627" s="135">
        <f t="shared" si="349"/>
        <v>0</v>
      </c>
      <c r="W627" s="135">
        <f t="shared" si="349"/>
        <v>0</v>
      </c>
      <c r="X627" s="135">
        <f t="shared" si="349"/>
        <v>0</v>
      </c>
      <c r="Y627" s="135">
        <f t="shared" si="349"/>
        <v>0</v>
      </c>
      <c r="Z627" s="136">
        <f>SUM(Q627:Y627)</f>
        <v>0</v>
      </c>
      <c r="AA627" s="137">
        <f>P627+Z627</f>
        <v>0</v>
      </c>
      <c r="AB627" s="94"/>
      <c r="AC627" s="94"/>
      <c r="AD627" s="94"/>
      <c r="AE627" s="94"/>
    </row>
    <row r="628" spans="5:35" x14ac:dyDescent="0.25">
      <c r="E628" s="94"/>
      <c r="F628" s="34"/>
      <c r="G628" s="24">
        <f>G625-G622</f>
        <v>6</v>
      </c>
      <c r="H628" s="24">
        <f t="shared" ref="H628:O628" si="350">H625-H622</f>
        <v>6</v>
      </c>
      <c r="I628" s="24">
        <f t="shared" si="350"/>
        <v>5</v>
      </c>
      <c r="J628" s="24">
        <f t="shared" si="350"/>
        <v>6</v>
      </c>
      <c r="K628" s="24">
        <f t="shared" si="350"/>
        <v>7</v>
      </c>
      <c r="L628" s="24">
        <f t="shared" si="350"/>
        <v>5</v>
      </c>
      <c r="M628" s="24">
        <f t="shared" si="350"/>
        <v>7</v>
      </c>
      <c r="N628" s="24">
        <f t="shared" si="350"/>
        <v>5</v>
      </c>
      <c r="O628" s="15">
        <f t="shared" si="350"/>
        <v>7</v>
      </c>
      <c r="P628" s="15"/>
      <c r="Q628" s="15">
        <f t="shared" ref="Q628:Y628" si="351">Q625-Q622</f>
        <v>6</v>
      </c>
      <c r="R628" s="15">
        <f t="shared" si="351"/>
        <v>6</v>
      </c>
      <c r="S628" s="15">
        <f t="shared" si="351"/>
        <v>7</v>
      </c>
      <c r="T628" s="15">
        <f t="shared" si="351"/>
        <v>5</v>
      </c>
      <c r="U628" s="15">
        <f t="shared" si="351"/>
        <v>7</v>
      </c>
      <c r="V628" s="15">
        <f t="shared" si="351"/>
        <v>6</v>
      </c>
      <c r="W628" s="15">
        <f t="shared" si="351"/>
        <v>6</v>
      </c>
      <c r="X628" s="15">
        <f t="shared" si="351"/>
        <v>5</v>
      </c>
      <c r="Y628" s="15">
        <f t="shared" si="351"/>
        <v>6</v>
      </c>
      <c r="Z628" s="138"/>
      <c r="AA628" s="139"/>
      <c r="AB628" s="94"/>
      <c r="AC628" s="94"/>
      <c r="AD628" s="94"/>
      <c r="AE628" s="94"/>
    </row>
    <row r="629" spans="5:35" x14ac:dyDescent="0.25">
      <c r="E629" s="94"/>
      <c r="F629" s="34"/>
      <c r="G629" s="24"/>
      <c r="H629" s="24"/>
      <c r="I629" s="24"/>
      <c r="J629" s="24"/>
      <c r="K629" s="24"/>
      <c r="L629" s="24"/>
      <c r="M629" s="24"/>
      <c r="N629" s="24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38"/>
      <c r="AA629" s="139"/>
      <c r="AB629" s="94"/>
      <c r="AC629" s="94"/>
      <c r="AD629" s="94"/>
      <c r="AE629" s="94"/>
    </row>
    <row r="630" spans="5:35" ht="15.75" thickBot="1" x14ac:dyDescent="0.3">
      <c r="E630" s="94"/>
      <c r="F630" s="34"/>
      <c r="G630" s="24"/>
      <c r="H630" s="24"/>
      <c r="I630" s="24"/>
      <c r="J630" s="24"/>
      <c r="K630" s="24"/>
      <c r="L630" s="24"/>
      <c r="M630" s="24"/>
      <c r="N630" s="2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94"/>
      <c r="AC630" s="94"/>
      <c r="AD630" s="94"/>
      <c r="AE630" s="94"/>
    </row>
    <row r="631" spans="5:35" ht="15.75" thickBot="1" x14ac:dyDescent="0.3">
      <c r="E631" s="140"/>
      <c r="F631" s="247" t="s">
        <v>83</v>
      </c>
      <c r="G631" s="247"/>
      <c r="H631" s="248" t="s">
        <v>84</v>
      </c>
      <c r="I631" s="248"/>
      <c r="J631" s="248"/>
      <c r="K631" s="248"/>
      <c r="L631" s="141">
        <f>COUNTIF(G628:Y628,"&lt;=-2")</f>
        <v>0</v>
      </c>
      <c r="M631" s="249" t="s">
        <v>85</v>
      </c>
      <c r="N631" s="249"/>
      <c r="O631" s="100">
        <f>COUNTIF(G628:Y628,"=0")</f>
        <v>0</v>
      </c>
      <c r="P631" s="241" t="s">
        <v>86</v>
      </c>
      <c r="Q631" s="241"/>
      <c r="R631" s="241"/>
      <c r="S631" s="241"/>
      <c r="T631" s="241"/>
      <c r="U631" s="141">
        <f>COUNTIF(G628:Y628,"=2")</f>
        <v>0</v>
      </c>
      <c r="V631" s="142"/>
      <c r="W631" s="142"/>
      <c r="X631" s="142"/>
      <c r="Y631" s="142"/>
      <c r="Z631" s="143"/>
      <c r="AA631" s="139"/>
      <c r="AB631" s="140"/>
      <c r="AC631" s="140"/>
      <c r="AD631" s="140"/>
      <c r="AE631" s="140"/>
      <c r="AF631" s="68"/>
      <c r="AG631" s="68"/>
      <c r="AH631" s="68"/>
      <c r="AI631" s="68"/>
    </row>
    <row r="632" spans="5:35" ht="15.75" thickBot="1" x14ac:dyDescent="0.3">
      <c r="E632" s="140"/>
      <c r="F632" s="247"/>
      <c r="G632" s="247"/>
      <c r="H632" s="250" t="s">
        <v>87</v>
      </c>
      <c r="I632" s="250"/>
      <c r="J632" s="250"/>
      <c r="K632" s="250"/>
      <c r="L632" s="144">
        <f>COUNTIF(G628:Y628,"=-1")</f>
        <v>0</v>
      </c>
      <c r="M632" s="251" t="s">
        <v>88</v>
      </c>
      <c r="N632" s="251"/>
      <c r="O632" s="145">
        <f>COUNTIF(G628:Y628,"=1")</f>
        <v>0</v>
      </c>
      <c r="P632" s="241" t="s">
        <v>89</v>
      </c>
      <c r="Q632" s="241"/>
      <c r="R632" s="241"/>
      <c r="S632" s="241"/>
      <c r="T632" s="241"/>
      <c r="U632" s="144">
        <f>COUNTIF(G628:Y628,"&gt;=3")</f>
        <v>18</v>
      </c>
      <c r="V632" s="142"/>
      <c r="W632" s="142"/>
      <c r="X632" s="142"/>
      <c r="Y632" s="142"/>
      <c r="Z632" s="143"/>
      <c r="AA632" s="139"/>
      <c r="AB632" s="140"/>
      <c r="AC632" s="140"/>
      <c r="AD632" s="140"/>
      <c r="AE632" s="140"/>
      <c r="AF632" s="68"/>
      <c r="AG632" s="68"/>
      <c r="AH632" s="68"/>
      <c r="AI632" s="68"/>
    </row>
    <row r="633" spans="5:35" x14ac:dyDescent="0.25">
      <c r="E633" s="140"/>
      <c r="F633" s="146"/>
      <c r="G633" s="146"/>
      <c r="H633" s="242" t="str">
        <f>M631</f>
        <v>Par</v>
      </c>
      <c r="I633" s="242"/>
      <c r="J633" s="24"/>
      <c r="K633" s="24"/>
      <c r="L633" s="24">
        <f>O631</f>
        <v>0</v>
      </c>
      <c r="M633" s="24"/>
      <c r="N633" s="34"/>
      <c r="O633" s="15"/>
      <c r="P633" s="142"/>
      <c r="Q633" s="142"/>
      <c r="R633" s="142"/>
      <c r="S633" s="142"/>
      <c r="T633" s="142"/>
      <c r="U633" s="15"/>
      <c r="V633" s="142"/>
      <c r="W633" s="142"/>
      <c r="X633" s="142"/>
      <c r="Y633" s="142"/>
      <c r="Z633" s="143"/>
      <c r="AA633" s="139"/>
      <c r="AB633" s="140"/>
      <c r="AC633" s="140"/>
      <c r="AD633" s="140"/>
      <c r="AE633" s="140"/>
      <c r="AF633" s="68"/>
      <c r="AG633" s="68"/>
      <c r="AH633" s="68"/>
      <c r="AI633" s="68"/>
    </row>
    <row r="634" spans="5:35" x14ac:dyDescent="0.25">
      <c r="E634" s="140"/>
      <c r="F634" s="146"/>
      <c r="G634" s="146"/>
      <c r="H634" s="243" t="str">
        <f>M632</f>
        <v>Bogey</v>
      </c>
      <c r="I634" s="243"/>
      <c r="J634" s="24"/>
      <c r="K634" s="24"/>
      <c r="L634" s="24">
        <f>O632</f>
        <v>0</v>
      </c>
      <c r="M634" s="24"/>
      <c r="N634" s="34"/>
      <c r="O634" s="15"/>
      <c r="P634" s="142"/>
      <c r="Q634" s="142"/>
      <c r="R634" s="142"/>
      <c r="S634" s="142"/>
      <c r="T634" s="142"/>
      <c r="U634" s="15"/>
      <c r="V634" s="142"/>
      <c r="W634" s="142"/>
      <c r="X634" s="142"/>
      <c r="Y634" s="142"/>
      <c r="Z634" s="143"/>
      <c r="AA634" s="139"/>
      <c r="AB634" s="140"/>
      <c r="AC634" s="140"/>
      <c r="AD634" s="140"/>
      <c r="AE634" s="140"/>
      <c r="AF634" s="68"/>
      <c r="AG634" s="68"/>
      <c r="AH634" s="68"/>
      <c r="AI634" s="68"/>
    </row>
    <row r="635" spans="5:35" x14ac:dyDescent="0.25">
      <c r="E635" s="140"/>
      <c r="F635" s="146"/>
      <c r="G635" s="146"/>
      <c r="H635" s="34" t="str">
        <f>P631</f>
        <v>Double bogey</v>
      </c>
      <c r="I635" s="34"/>
      <c r="J635" s="34"/>
      <c r="K635" s="34"/>
      <c r="L635" s="24">
        <f>U631</f>
        <v>0</v>
      </c>
      <c r="M635" s="24"/>
      <c r="N635" s="34"/>
      <c r="O635" s="15"/>
      <c r="P635" s="142"/>
      <c r="Q635" s="142"/>
      <c r="R635" s="142"/>
      <c r="S635" s="142"/>
      <c r="T635" s="142"/>
      <c r="U635" s="15"/>
      <c r="V635" s="142"/>
      <c r="W635" s="142"/>
      <c r="X635" s="142"/>
      <c r="Y635" s="142"/>
      <c r="Z635" s="143"/>
      <c r="AA635" s="139"/>
      <c r="AB635" s="140"/>
      <c r="AC635" s="140"/>
      <c r="AD635" s="140"/>
      <c r="AE635" s="140"/>
      <c r="AF635" s="68"/>
      <c r="AG635" s="68"/>
      <c r="AH635" s="68"/>
      <c r="AI635" s="68"/>
    </row>
    <row r="636" spans="5:35" x14ac:dyDescent="0.25">
      <c r="E636" s="140"/>
      <c r="F636" s="146"/>
      <c r="G636" s="146"/>
      <c r="H636" s="34" t="str">
        <f>P632</f>
        <v>Triple bogey &amp; plus</v>
      </c>
      <c r="I636" s="34"/>
      <c r="J636" s="34"/>
      <c r="K636" s="34"/>
      <c r="L636" s="24">
        <f>U632</f>
        <v>18</v>
      </c>
      <c r="M636" s="24"/>
      <c r="N636" s="34"/>
      <c r="O636" s="15"/>
      <c r="P636" s="142"/>
      <c r="Q636" s="142"/>
      <c r="R636" s="142"/>
      <c r="S636" s="142"/>
      <c r="T636" s="142"/>
      <c r="U636" s="15"/>
      <c r="V636" s="142"/>
      <c r="W636" s="142"/>
      <c r="X636" s="142"/>
      <c r="Y636" s="142"/>
      <c r="Z636" s="143"/>
      <c r="AA636" s="139"/>
      <c r="AB636" s="140"/>
      <c r="AC636" s="140"/>
      <c r="AD636" s="140"/>
      <c r="AE636" s="140"/>
      <c r="AF636" s="68"/>
      <c r="AG636" s="68"/>
      <c r="AH636" s="68"/>
      <c r="AI636" s="68"/>
    </row>
    <row r="637" spans="5:35" x14ac:dyDescent="0.25">
      <c r="E637" s="140"/>
      <c r="F637" s="146"/>
      <c r="G637" s="146"/>
      <c r="H637" s="34"/>
      <c r="I637" s="34"/>
      <c r="J637" s="34"/>
      <c r="K637" s="34"/>
      <c r="L637" s="24"/>
      <c r="M637" s="34"/>
      <c r="N637" s="34"/>
      <c r="O637" s="15"/>
      <c r="P637" s="142"/>
      <c r="Q637" s="142"/>
      <c r="R637" s="142"/>
      <c r="S637" s="142"/>
      <c r="T637" s="142"/>
      <c r="U637" s="15"/>
      <c r="V637" s="142"/>
      <c r="W637" s="142"/>
      <c r="X637" s="142"/>
      <c r="Y637" s="142"/>
      <c r="Z637" s="143"/>
      <c r="AA637" s="139"/>
      <c r="AB637" s="140"/>
      <c r="AC637" s="140"/>
      <c r="AD637" s="140"/>
      <c r="AE637" s="140"/>
      <c r="AF637" s="68"/>
      <c r="AG637" s="68"/>
      <c r="AH637" s="68"/>
      <c r="AI637" s="68"/>
    </row>
    <row r="638" spans="5:35" x14ac:dyDescent="0.25">
      <c r="E638" s="140"/>
      <c r="F638" s="146"/>
      <c r="G638" s="146"/>
      <c r="H638" s="34"/>
      <c r="I638" s="34"/>
      <c r="J638" s="34"/>
      <c r="K638" s="34"/>
      <c r="L638" s="24"/>
      <c r="M638" s="34"/>
      <c r="N638" s="34"/>
      <c r="O638" s="15"/>
      <c r="P638" s="142"/>
      <c r="Q638" s="142"/>
      <c r="R638" s="142"/>
      <c r="S638" s="142"/>
      <c r="T638" s="142"/>
      <c r="U638" s="15"/>
      <c r="V638" s="142"/>
      <c r="W638" s="142"/>
      <c r="X638" s="142"/>
      <c r="Y638" s="142"/>
      <c r="Z638" s="143"/>
      <c r="AA638" s="139"/>
      <c r="AB638" s="140"/>
      <c r="AC638" s="140"/>
      <c r="AD638" s="140"/>
      <c r="AE638" s="140"/>
      <c r="AF638" s="68"/>
      <c r="AG638" s="68"/>
      <c r="AH638" s="68"/>
      <c r="AI638" s="68"/>
    </row>
    <row r="639" spans="5:35" ht="15.75" thickBot="1" x14ac:dyDescent="0.3">
      <c r="E639" s="147"/>
      <c r="F639" s="148"/>
      <c r="G639" s="148"/>
      <c r="H639" s="149"/>
      <c r="I639" s="149"/>
      <c r="J639" s="149"/>
      <c r="K639" s="149"/>
      <c r="L639" s="149"/>
      <c r="M639" s="149"/>
      <c r="N639" s="149"/>
      <c r="O639" s="150"/>
      <c r="P639" s="150"/>
      <c r="Q639" s="150"/>
      <c r="R639" s="150"/>
      <c r="S639" s="151"/>
      <c r="T639" s="151"/>
      <c r="U639" s="151"/>
      <c r="V639" s="151"/>
      <c r="W639" s="151"/>
      <c r="X639" s="151"/>
      <c r="Y639" s="151"/>
      <c r="Z639" s="152"/>
      <c r="AA639" s="153"/>
      <c r="AB639" s="147"/>
      <c r="AC639" s="147"/>
      <c r="AD639" s="147"/>
      <c r="AE639" s="147"/>
      <c r="AF639" s="154"/>
      <c r="AG639" s="154"/>
      <c r="AH639" s="154"/>
      <c r="AI639" s="154"/>
    </row>
    <row r="640" spans="5:35" ht="16.5" thickTop="1" thickBot="1" x14ac:dyDescent="0.3"/>
    <row r="641" spans="5:35" x14ac:dyDescent="0.25">
      <c r="E641" s="94"/>
      <c r="F641" s="95" t="s">
        <v>17</v>
      </c>
      <c r="G641" s="238">
        <f>C35</f>
        <v>0</v>
      </c>
      <c r="H641" s="238"/>
      <c r="I641" s="238"/>
      <c r="J641" s="238"/>
      <c r="K641" s="68"/>
      <c r="L641" s="239" t="s">
        <v>39</v>
      </c>
      <c r="M641" s="239"/>
      <c r="N641" s="239"/>
      <c r="O641" s="239" t="s">
        <v>40</v>
      </c>
      <c r="P641" s="239"/>
      <c r="Q641" s="240" t="s">
        <v>79</v>
      </c>
      <c r="R641" s="240"/>
      <c r="S641" s="240"/>
      <c r="T641" s="240"/>
      <c r="U641" s="1"/>
      <c r="V641" s="264" t="s">
        <v>107</v>
      </c>
      <c r="W641" s="265"/>
      <c r="X641" s="188" t="e">
        <f>INDEX($C$11:$AC$40,MATCH(G641,$C$11:$C$40,0),27)</f>
        <v>#N/A</v>
      </c>
      <c r="Z641" s="75" t="s">
        <v>16</v>
      </c>
      <c r="AA641" s="96">
        <f>$D$3</f>
        <v>37684</v>
      </c>
      <c r="AB641" s="94"/>
      <c r="AC641" s="94"/>
      <c r="AD641" s="94"/>
      <c r="AE641" s="94"/>
    </row>
    <row r="642" spans="5:35" ht="15.75" thickBot="1" x14ac:dyDescent="0.3">
      <c r="E642" s="94"/>
      <c r="F642" s="97" t="s">
        <v>43</v>
      </c>
      <c r="G642" s="244">
        <f>E35</f>
        <v>20</v>
      </c>
      <c r="H642" s="245"/>
      <c r="I642" s="245"/>
      <c r="J642" s="245"/>
      <c r="K642" s="1"/>
      <c r="L642" s="245" t="e">
        <f>IF(X641="H",IF($X642="Blancs",$G$3,IF($X642="Jaunes",$G$4,IF($X642="Bleus",$G$5,$G$6))),IF($X642="Blancs",$I$3,IF($X642="Jaunes",$I$4,IF($X642="Bleus",$I$5,$I$6))))</f>
        <v>#N/A</v>
      </c>
      <c r="M642" s="245"/>
      <c r="N642" s="245"/>
      <c r="O642" s="245" t="e">
        <f>IF(X641="H",IF($X642="Blancs",$H$3,IF($X642="Jaunes",$H$4,IF($X642="Bleus",$H$5,$H$6))),IF($X642="Blancs",$J$3,IF($X642="Jaunes",$J$4,IF($X642="Bleus",$J$5,$J$6))))</f>
        <v>#N/A</v>
      </c>
      <c r="P642" s="245"/>
      <c r="Q642" s="246" t="e">
        <f>ROUND((G642*(L642/113)+(O642-AA645)),0)</f>
        <v>#N/A</v>
      </c>
      <c r="R642" s="246"/>
      <c r="S642" s="246"/>
      <c r="T642" s="246"/>
      <c r="U642" s="1"/>
      <c r="V642" s="266" t="s">
        <v>108</v>
      </c>
      <c r="W642" s="267"/>
      <c r="X642" s="187" t="e">
        <f>INDEX($C$11:$AC$40,MATCH(G641,$C$11:$C$40,0),26)</f>
        <v>#N/A</v>
      </c>
      <c r="AA642" s="1"/>
      <c r="AB642" s="94"/>
      <c r="AC642" s="94"/>
      <c r="AD642" s="94"/>
      <c r="AE642" s="94"/>
    </row>
    <row r="643" spans="5:35" ht="15.75" thickBot="1" x14ac:dyDescent="0.3">
      <c r="E643" s="9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94"/>
      <c r="AC643" s="94"/>
      <c r="AD643" s="94"/>
      <c r="AE643" s="94"/>
    </row>
    <row r="644" spans="5:35" ht="15.75" thickBot="1" x14ac:dyDescent="0.3">
      <c r="E644" s="94"/>
      <c r="F644" s="98" t="s">
        <v>51</v>
      </c>
      <c r="G644" s="99">
        <v>1</v>
      </c>
      <c r="H644" s="99">
        <v>2</v>
      </c>
      <c r="I644" s="99">
        <v>3</v>
      </c>
      <c r="J644" s="99">
        <v>4</v>
      </c>
      <c r="K644" s="99">
        <v>5</v>
      </c>
      <c r="L644" s="99">
        <v>6</v>
      </c>
      <c r="M644" s="99">
        <v>7</v>
      </c>
      <c r="N644" s="99">
        <v>8</v>
      </c>
      <c r="O644" s="100">
        <v>9</v>
      </c>
      <c r="P644" s="32" t="s">
        <v>45</v>
      </c>
      <c r="Q644" s="101">
        <v>10</v>
      </c>
      <c r="R644" s="99">
        <v>11</v>
      </c>
      <c r="S644" s="99">
        <v>12</v>
      </c>
      <c r="T644" s="99">
        <v>13</v>
      </c>
      <c r="U644" s="99">
        <v>14</v>
      </c>
      <c r="V644" s="99">
        <v>15</v>
      </c>
      <c r="W644" s="99">
        <v>16</v>
      </c>
      <c r="X644" s="99">
        <v>17</v>
      </c>
      <c r="Y644" s="100">
        <v>18</v>
      </c>
      <c r="Z644" s="32" t="s">
        <v>46</v>
      </c>
      <c r="AA644" s="33" t="s">
        <v>47</v>
      </c>
      <c r="AB644" s="94"/>
      <c r="AC644" s="94"/>
      <c r="AD644" s="94"/>
      <c r="AE644" s="94"/>
    </row>
    <row r="645" spans="5:35" x14ac:dyDescent="0.25">
      <c r="E645" s="94"/>
      <c r="F645" s="102" t="s">
        <v>48</v>
      </c>
      <c r="G645" s="103">
        <f>G$9</f>
        <v>4</v>
      </c>
      <c r="H645" s="103">
        <f t="shared" ref="H645:O645" si="352">H$9</f>
        <v>4</v>
      </c>
      <c r="I645" s="103">
        <f t="shared" si="352"/>
        <v>5</v>
      </c>
      <c r="J645" s="103">
        <f t="shared" si="352"/>
        <v>4</v>
      </c>
      <c r="K645" s="103">
        <f t="shared" si="352"/>
        <v>3</v>
      </c>
      <c r="L645" s="103">
        <f t="shared" si="352"/>
        <v>5</v>
      </c>
      <c r="M645" s="103">
        <f t="shared" si="352"/>
        <v>3</v>
      </c>
      <c r="N645" s="103">
        <f t="shared" si="352"/>
        <v>5</v>
      </c>
      <c r="O645" s="103">
        <f t="shared" si="352"/>
        <v>3</v>
      </c>
      <c r="P645" s="104">
        <f>SUM(G645:O645)</f>
        <v>36</v>
      </c>
      <c r="Q645" s="103">
        <f t="shared" ref="Q645:Y645" si="353">Q$9</f>
        <v>4</v>
      </c>
      <c r="R645" s="105">
        <f t="shared" si="353"/>
        <v>4</v>
      </c>
      <c r="S645" s="105">
        <f t="shared" si="353"/>
        <v>3</v>
      </c>
      <c r="T645" s="105">
        <f t="shared" si="353"/>
        <v>5</v>
      </c>
      <c r="U645" s="105">
        <f t="shared" si="353"/>
        <v>3</v>
      </c>
      <c r="V645" s="105">
        <f t="shared" si="353"/>
        <v>4</v>
      </c>
      <c r="W645" s="105">
        <f t="shared" si="353"/>
        <v>4</v>
      </c>
      <c r="X645" s="105">
        <f t="shared" si="353"/>
        <v>5</v>
      </c>
      <c r="Y645" s="106">
        <f t="shared" si="353"/>
        <v>4</v>
      </c>
      <c r="Z645" s="104">
        <f>SUM(Q645:Y645)</f>
        <v>36</v>
      </c>
      <c r="AA645" s="40">
        <f>SUM(P645+Z645)</f>
        <v>72</v>
      </c>
      <c r="AB645" s="94"/>
      <c r="AC645" s="94"/>
      <c r="AD645" s="94"/>
      <c r="AE645" s="94"/>
    </row>
    <row r="646" spans="5:35" x14ac:dyDescent="0.25">
      <c r="E646" s="94"/>
      <c r="F646" s="107" t="s">
        <v>44</v>
      </c>
      <c r="G646" s="108">
        <f>G$10</f>
        <v>4</v>
      </c>
      <c r="H646" s="108">
        <f t="shared" ref="H646:O646" si="354">H$10</f>
        <v>8</v>
      </c>
      <c r="I646" s="108">
        <f t="shared" si="354"/>
        <v>12</v>
      </c>
      <c r="J646" s="108">
        <f t="shared" si="354"/>
        <v>14</v>
      </c>
      <c r="K646" s="108">
        <f t="shared" si="354"/>
        <v>2</v>
      </c>
      <c r="L646" s="108">
        <f t="shared" si="354"/>
        <v>10</v>
      </c>
      <c r="M646" s="108">
        <f t="shared" si="354"/>
        <v>18</v>
      </c>
      <c r="N646" s="108">
        <f t="shared" si="354"/>
        <v>16</v>
      </c>
      <c r="O646" s="109">
        <f t="shared" si="354"/>
        <v>6</v>
      </c>
      <c r="P646" s="110"/>
      <c r="Q646" s="111">
        <f t="shared" ref="Q646:Y646" si="355">Q$10</f>
        <v>1</v>
      </c>
      <c r="R646" s="112">
        <f t="shared" si="355"/>
        <v>9</v>
      </c>
      <c r="S646" s="112">
        <f t="shared" si="355"/>
        <v>11</v>
      </c>
      <c r="T646" s="112">
        <f t="shared" si="355"/>
        <v>5</v>
      </c>
      <c r="U646" s="112">
        <f t="shared" si="355"/>
        <v>17</v>
      </c>
      <c r="V646" s="112">
        <f t="shared" si="355"/>
        <v>15</v>
      </c>
      <c r="W646" s="112">
        <f t="shared" si="355"/>
        <v>3</v>
      </c>
      <c r="X646" s="112">
        <f t="shared" si="355"/>
        <v>13</v>
      </c>
      <c r="Y646" s="109">
        <f t="shared" si="355"/>
        <v>7</v>
      </c>
      <c r="Z646" s="110"/>
      <c r="AA646" s="113"/>
      <c r="AB646" s="94"/>
      <c r="AC646" s="94"/>
      <c r="AD646" s="94"/>
      <c r="AE646" s="94"/>
    </row>
    <row r="647" spans="5:35" ht="15.75" thickBot="1" x14ac:dyDescent="0.3">
      <c r="E647" s="94"/>
      <c r="F647" s="114" t="s">
        <v>79</v>
      </c>
      <c r="G647" s="115" t="e">
        <f>IF($Q642&lt;=18,IF(G646&lt;=$Q642,1,0),IF($Q642&lt;=36,IF(G646&lt;=($Q642-18),2,1),IF($Q642&lt;=54,IF(G646&lt;=($Q642-36),3,2),IF($Q642&gt;54,IF(G646&lt;=($Q642-54),4,3)))))</f>
        <v>#N/A</v>
      </c>
      <c r="H647" s="115" t="e">
        <f t="shared" ref="H647:O647" si="356">IF($Q642&lt;=18,IF(H646&lt;=$Q642,1,0),IF($Q642&lt;=36,IF(H646&lt;=($Q642-18),2,1),IF($Q642&lt;=54,IF(H646&lt;=($Q642-36),3,2),IF($Q642&gt;54,IF(H646&lt;=($Q642-54),4,3)))))</f>
        <v>#N/A</v>
      </c>
      <c r="I647" s="115" t="e">
        <f t="shared" si="356"/>
        <v>#N/A</v>
      </c>
      <c r="J647" s="115" t="e">
        <f t="shared" si="356"/>
        <v>#N/A</v>
      </c>
      <c r="K647" s="115" t="e">
        <f t="shared" si="356"/>
        <v>#N/A</v>
      </c>
      <c r="L647" s="115" t="e">
        <f t="shared" si="356"/>
        <v>#N/A</v>
      </c>
      <c r="M647" s="115" t="e">
        <f t="shared" si="356"/>
        <v>#N/A</v>
      </c>
      <c r="N647" s="115" t="e">
        <f t="shared" si="356"/>
        <v>#N/A</v>
      </c>
      <c r="O647" s="116" t="e">
        <f t="shared" si="356"/>
        <v>#N/A</v>
      </c>
      <c r="P647" s="117" t="e">
        <f>SUM(G647:O647)</f>
        <v>#N/A</v>
      </c>
      <c r="Q647" s="116" t="e">
        <f t="shared" ref="Q647:Y647" si="357">IF($Q642&lt;=18,IF(Q646&lt;=$Q642,1,0),IF($Q642&lt;=36,IF(Q646&lt;=($Q642-18),2,1),IF($Q642&lt;=54,IF(Q646&lt;=($Q642-36),3,2),IF($Q642&gt;54,IF(Q646&lt;=($Q642-54),4,3)))))</f>
        <v>#N/A</v>
      </c>
      <c r="R647" s="116" t="e">
        <f t="shared" si="357"/>
        <v>#N/A</v>
      </c>
      <c r="S647" s="116" t="e">
        <f t="shared" si="357"/>
        <v>#N/A</v>
      </c>
      <c r="T647" s="116" t="e">
        <f t="shared" si="357"/>
        <v>#N/A</v>
      </c>
      <c r="U647" s="116" t="e">
        <f t="shared" si="357"/>
        <v>#N/A</v>
      </c>
      <c r="V647" s="116" t="e">
        <f t="shared" si="357"/>
        <v>#N/A</v>
      </c>
      <c r="W647" s="116" t="e">
        <f t="shared" si="357"/>
        <v>#N/A</v>
      </c>
      <c r="X647" s="116" t="e">
        <f t="shared" si="357"/>
        <v>#N/A</v>
      </c>
      <c r="Y647" s="116" t="e">
        <f t="shared" si="357"/>
        <v>#N/A</v>
      </c>
      <c r="Z647" s="118" t="e">
        <f>SUM(Q647:Y647)</f>
        <v>#N/A</v>
      </c>
      <c r="AA647" s="119" t="e">
        <f>P647+Z647</f>
        <v>#N/A</v>
      </c>
      <c r="AB647" s="94"/>
      <c r="AC647" s="94"/>
      <c r="AD647" s="94"/>
      <c r="AE647" s="94"/>
    </row>
    <row r="648" spans="5:35" x14ac:dyDescent="0.25">
      <c r="E648" s="94"/>
      <c r="F648" s="120" t="s">
        <v>80</v>
      </c>
      <c r="G648" s="121">
        <f t="shared" ref="G648:O648" si="358">G35</f>
        <v>10</v>
      </c>
      <c r="H648" s="121">
        <f t="shared" si="358"/>
        <v>10</v>
      </c>
      <c r="I648" s="121">
        <f t="shared" si="358"/>
        <v>10</v>
      </c>
      <c r="J648" s="121">
        <f t="shared" si="358"/>
        <v>10</v>
      </c>
      <c r="K648" s="121">
        <f t="shared" si="358"/>
        <v>10</v>
      </c>
      <c r="L648" s="121">
        <f t="shared" si="358"/>
        <v>10</v>
      </c>
      <c r="M648" s="121">
        <f t="shared" si="358"/>
        <v>10</v>
      </c>
      <c r="N648" s="121">
        <f t="shared" si="358"/>
        <v>10</v>
      </c>
      <c r="O648" s="121">
        <f t="shared" si="358"/>
        <v>10</v>
      </c>
      <c r="P648" s="122">
        <f>SUM(G648:O648)</f>
        <v>90</v>
      </c>
      <c r="Q648" s="123">
        <f t="shared" ref="Q648:Y648" si="359">Q35</f>
        <v>10</v>
      </c>
      <c r="R648" s="121">
        <f t="shared" si="359"/>
        <v>10</v>
      </c>
      <c r="S648" s="121">
        <f t="shared" si="359"/>
        <v>10</v>
      </c>
      <c r="T648" s="121">
        <f t="shared" si="359"/>
        <v>10</v>
      </c>
      <c r="U648" s="121">
        <f t="shared" si="359"/>
        <v>10</v>
      </c>
      <c r="V648" s="121">
        <f t="shared" si="359"/>
        <v>10</v>
      </c>
      <c r="W648" s="121">
        <f t="shared" si="359"/>
        <v>10</v>
      </c>
      <c r="X648" s="121">
        <f t="shared" si="359"/>
        <v>10</v>
      </c>
      <c r="Y648" s="124">
        <f t="shared" si="359"/>
        <v>10</v>
      </c>
      <c r="Z648" s="122">
        <f>SUM(Q648:Y648)</f>
        <v>90</v>
      </c>
      <c r="AA648" s="125">
        <f>P648+Z648</f>
        <v>180</v>
      </c>
      <c r="AB648" s="94"/>
      <c r="AC648" s="94"/>
      <c r="AD648" s="94"/>
      <c r="AE648" s="94"/>
    </row>
    <row r="649" spans="5:35" x14ac:dyDescent="0.25">
      <c r="E649" s="94"/>
      <c r="F649" s="126" t="s">
        <v>81</v>
      </c>
      <c r="G649" s="127">
        <f>IF(G648-G645=-1,3+G647)+IF(G648-G645=0,2+G647)+IF(G648-G645=1,1+G647)+IF(G648-G645=2,G647)+IF(G648-G645=3,IF(G647-1&gt;0,G647-1,0))+IF(G648-G645=4,IF(G647-2&gt;0,G647-2,0))</f>
        <v>0</v>
      </c>
      <c r="H649" s="127">
        <f t="shared" ref="H649:O649" si="360">IF(H648-H645=-1,3+H647)+IF(H648-H645=0,2+H647)+IF(H648-H645=1,1+H647)+IF(H648-H645=2,H647)+IF(H648-H645=3,IF(H647-1&gt;0,H647-1,0))+IF(H648-H645=4,IF(H647-2&gt;0,H647-2,0))</f>
        <v>0</v>
      </c>
      <c r="I649" s="127">
        <f t="shared" si="360"/>
        <v>0</v>
      </c>
      <c r="J649" s="127">
        <f t="shared" si="360"/>
        <v>0</v>
      </c>
      <c r="K649" s="127">
        <f t="shared" si="360"/>
        <v>0</v>
      </c>
      <c r="L649" s="127">
        <f t="shared" si="360"/>
        <v>0</v>
      </c>
      <c r="M649" s="127">
        <f t="shared" si="360"/>
        <v>0</v>
      </c>
      <c r="N649" s="127">
        <f t="shared" si="360"/>
        <v>0</v>
      </c>
      <c r="O649" s="128">
        <f t="shared" si="360"/>
        <v>0</v>
      </c>
      <c r="P649" s="129">
        <f>SUM(G649:O649)</f>
        <v>0</v>
      </c>
      <c r="Q649" s="130">
        <f t="shared" ref="Q649:Y649" si="361">IF(Q648-Q645=-1,3+Q647)+IF(Q648-Q645=0,2+Q647)+IF(Q648-Q645=1,1+Q647)+IF(Q648-Q645=2,Q647)+IF(Q648-Q645=3,IF(Q647-1&gt;0,Q647-1,0))+IF(Q648-Q645=4,IF(Q647-2&gt;0,Q647-2,0))</f>
        <v>0</v>
      </c>
      <c r="R649" s="131">
        <f t="shared" si="361"/>
        <v>0</v>
      </c>
      <c r="S649" s="131">
        <f t="shared" si="361"/>
        <v>0</v>
      </c>
      <c r="T649" s="131">
        <f t="shared" si="361"/>
        <v>0</v>
      </c>
      <c r="U649" s="131">
        <f t="shared" si="361"/>
        <v>0</v>
      </c>
      <c r="V649" s="131">
        <f t="shared" si="361"/>
        <v>0</v>
      </c>
      <c r="W649" s="131">
        <f t="shared" si="361"/>
        <v>0</v>
      </c>
      <c r="X649" s="131">
        <f t="shared" si="361"/>
        <v>0</v>
      </c>
      <c r="Y649" s="128">
        <f t="shared" si="361"/>
        <v>0</v>
      </c>
      <c r="Z649" s="129">
        <f>SUM(Q649:Y649)</f>
        <v>0</v>
      </c>
      <c r="AA649" s="132">
        <f>P649+Z649</f>
        <v>0</v>
      </c>
      <c r="AB649" s="94"/>
      <c r="AC649" s="94"/>
      <c r="AD649" s="94"/>
      <c r="AE649" s="94"/>
    </row>
    <row r="650" spans="5:35" ht="15.75" thickBot="1" x14ac:dyDescent="0.3">
      <c r="E650" s="94"/>
      <c r="F650" s="133" t="s">
        <v>82</v>
      </c>
      <c r="G650" s="134">
        <f t="shared" ref="G650:O650" si="362">IF(G648-G645=-2,4)+IF(G648-G645=-1,3)+IF(G648-G645=0,2)+IF(G648-G645=1,1)+IF(G648-G645&gt;2,0)</f>
        <v>0</v>
      </c>
      <c r="H650" s="134">
        <f t="shared" si="362"/>
        <v>0</v>
      </c>
      <c r="I650" s="134">
        <f t="shared" si="362"/>
        <v>0</v>
      </c>
      <c r="J650" s="134">
        <f t="shared" si="362"/>
        <v>0</v>
      </c>
      <c r="K650" s="134">
        <f t="shared" si="362"/>
        <v>0</v>
      </c>
      <c r="L650" s="134">
        <f t="shared" si="362"/>
        <v>0</v>
      </c>
      <c r="M650" s="134">
        <f t="shared" si="362"/>
        <v>0</v>
      </c>
      <c r="N650" s="134">
        <f t="shared" si="362"/>
        <v>0</v>
      </c>
      <c r="O650" s="135">
        <f t="shared" si="362"/>
        <v>0</v>
      </c>
      <c r="P650" s="136">
        <f>SUM(G650:O650)</f>
        <v>0</v>
      </c>
      <c r="Q650" s="135">
        <f t="shared" ref="Q650:Y650" si="363">IF(Q648-Q645=-2,4)+IF(Q648-Q645=-1,3)+IF(Q648-Q645=0,2)+IF(Q648-Q645=1,1)+IF(Q648-Q645&gt;2,0)</f>
        <v>0</v>
      </c>
      <c r="R650" s="135">
        <f t="shared" si="363"/>
        <v>0</v>
      </c>
      <c r="S650" s="135">
        <f t="shared" si="363"/>
        <v>0</v>
      </c>
      <c r="T650" s="135">
        <f t="shared" si="363"/>
        <v>0</v>
      </c>
      <c r="U650" s="135">
        <f t="shared" si="363"/>
        <v>0</v>
      </c>
      <c r="V650" s="135">
        <f t="shared" si="363"/>
        <v>0</v>
      </c>
      <c r="W650" s="135">
        <f t="shared" si="363"/>
        <v>0</v>
      </c>
      <c r="X650" s="135">
        <f t="shared" si="363"/>
        <v>0</v>
      </c>
      <c r="Y650" s="135">
        <f t="shared" si="363"/>
        <v>0</v>
      </c>
      <c r="Z650" s="136">
        <f>SUM(Q650:Y650)</f>
        <v>0</v>
      </c>
      <c r="AA650" s="137">
        <f>P650+Z650</f>
        <v>0</v>
      </c>
      <c r="AB650" s="94"/>
      <c r="AC650" s="94"/>
      <c r="AD650" s="94"/>
      <c r="AE650" s="94"/>
    </row>
    <row r="651" spans="5:35" x14ac:dyDescent="0.25">
      <c r="E651" s="94"/>
      <c r="F651" s="34"/>
      <c r="G651" s="24">
        <f>G648-G645</f>
        <v>6</v>
      </c>
      <c r="H651" s="24">
        <f t="shared" ref="H651:O651" si="364">H648-H645</f>
        <v>6</v>
      </c>
      <c r="I651" s="24">
        <f t="shared" si="364"/>
        <v>5</v>
      </c>
      <c r="J651" s="24">
        <f t="shared" si="364"/>
        <v>6</v>
      </c>
      <c r="K651" s="24">
        <f t="shared" si="364"/>
        <v>7</v>
      </c>
      <c r="L651" s="24">
        <f t="shared" si="364"/>
        <v>5</v>
      </c>
      <c r="M651" s="24">
        <f t="shared" si="364"/>
        <v>7</v>
      </c>
      <c r="N651" s="24">
        <f t="shared" si="364"/>
        <v>5</v>
      </c>
      <c r="O651" s="15">
        <f t="shared" si="364"/>
        <v>7</v>
      </c>
      <c r="P651" s="15"/>
      <c r="Q651" s="15">
        <f t="shared" ref="Q651:Y651" si="365">Q648-Q645</f>
        <v>6</v>
      </c>
      <c r="R651" s="15">
        <f t="shared" si="365"/>
        <v>6</v>
      </c>
      <c r="S651" s="15">
        <f t="shared" si="365"/>
        <v>7</v>
      </c>
      <c r="T651" s="15">
        <f t="shared" si="365"/>
        <v>5</v>
      </c>
      <c r="U651" s="15">
        <f t="shared" si="365"/>
        <v>7</v>
      </c>
      <c r="V651" s="15">
        <f t="shared" si="365"/>
        <v>6</v>
      </c>
      <c r="W651" s="15">
        <f t="shared" si="365"/>
        <v>6</v>
      </c>
      <c r="X651" s="15">
        <f t="shared" si="365"/>
        <v>5</v>
      </c>
      <c r="Y651" s="15">
        <f t="shared" si="365"/>
        <v>6</v>
      </c>
      <c r="Z651" s="138"/>
      <c r="AA651" s="139"/>
      <c r="AB651" s="94"/>
      <c r="AC651" s="94"/>
      <c r="AD651" s="94"/>
      <c r="AE651" s="94"/>
    </row>
    <row r="652" spans="5:35" x14ac:dyDescent="0.25">
      <c r="E652" s="94"/>
      <c r="F652" s="34"/>
      <c r="G652" s="24"/>
      <c r="H652" s="24"/>
      <c r="I652" s="24"/>
      <c r="J652" s="24"/>
      <c r="K652" s="24"/>
      <c r="L652" s="24"/>
      <c r="M652" s="24"/>
      <c r="N652" s="24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38"/>
      <c r="AA652" s="139"/>
      <c r="AB652" s="94"/>
      <c r="AC652" s="94"/>
      <c r="AD652" s="94"/>
      <c r="AE652" s="94"/>
    </row>
    <row r="653" spans="5:35" ht="15.75" thickBot="1" x14ac:dyDescent="0.3">
      <c r="E653" s="94"/>
      <c r="F653" s="34"/>
      <c r="G653" s="24"/>
      <c r="H653" s="24"/>
      <c r="I653" s="24"/>
      <c r="J653" s="24"/>
      <c r="K653" s="24"/>
      <c r="L653" s="24"/>
      <c r="M653" s="24"/>
      <c r="N653" s="2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94"/>
      <c r="AC653" s="94"/>
      <c r="AD653" s="94"/>
      <c r="AE653" s="94"/>
    </row>
    <row r="654" spans="5:35" ht="15.75" thickBot="1" x14ac:dyDescent="0.3">
      <c r="E654" s="140"/>
      <c r="F654" s="247" t="s">
        <v>83</v>
      </c>
      <c r="G654" s="247"/>
      <c r="H654" s="248" t="s">
        <v>84</v>
      </c>
      <c r="I654" s="248"/>
      <c r="J654" s="248"/>
      <c r="K654" s="248"/>
      <c r="L654" s="141">
        <f>COUNTIF(G651:Y651,"&lt;=-2")</f>
        <v>0</v>
      </c>
      <c r="M654" s="249" t="s">
        <v>85</v>
      </c>
      <c r="N654" s="249"/>
      <c r="O654" s="100">
        <f>COUNTIF(G651:Y651,"=0")</f>
        <v>0</v>
      </c>
      <c r="P654" s="241" t="s">
        <v>86</v>
      </c>
      <c r="Q654" s="241"/>
      <c r="R654" s="241"/>
      <c r="S654" s="241"/>
      <c r="T654" s="241"/>
      <c r="U654" s="141">
        <f>COUNTIF(G651:Y651,"=2")</f>
        <v>0</v>
      </c>
      <c r="V654" s="142"/>
      <c r="W654" s="142"/>
      <c r="X654" s="142"/>
      <c r="Y654" s="142"/>
      <c r="Z654" s="143"/>
      <c r="AA654" s="139"/>
      <c r="AB654" s="140"/>
      <c r="AC654" s="140"/>
      <c r="AD654" s="140"/>
      <c r="AE654" s="140"/>
      <c r="AF654" s="68"/>
      <c r="AG654" s="68"/>
      <c r="AH654" s="68"/>
      <c r="AI654" s="68"/>
    </row>
    <row r="655" spans="5:35" ht="15.75" thickBot="1" x14ac:dyDescent="0.3">
      <c r="E655" s="140"/>
      <c r="F655" s="247"/>
      <c r="G655" s="247"/>
      <c r="H655" s="250" t="s">
        <v>87</v>
      </c>
      <c r="I655" s="250"/>
      <c r="J655" s="250"/>
      <c r="K655" s="250"/>
      <c r="L655" s="144">
        <f>COUNTIF(G651:Y651,"=-1")</f>
        <v>0</v>
      </c>
      <c r="M655" s="251" t="s">
        <v>88</v>
      </c>
      <c r="N655" s="251"/>
      <c r="O655" s="145">
        <f>COUNTIF(G651:Y651,"=1")</f>
        <v>0</v>
      </c>
      <c r="P655" s="241" t="s">
        <v>89</v>
      </c>
      <c r="Q655" s="241"/>
      <c r="R655" s="241"/>
      <c r="S655" s="241"/>
      <c r="T655" s="241"/>
      <c r="U655" s="144">
        <f>COUNTIF(G651:Y651,"&gt;=3")</f>
        <v>18</v>
      </c>
      <c r="V655" s="142"/>
      <c r="W655" s="142"/>
      <c r="X655" s="142"/>
      <c r="Y655" s="142"/>
      <c r="Z655" s="143"/>
      <c r="AA655" s="139"/>
      <c r="AB655" s="140"/>
      <c r="AC655" s="140"/>
      <c r="AD655" s="140"/>
      <c r="AE655" s="140"/>
      <c r="AF655" s="68"/>
      <c r="AG655" s="68"/>
      <c r="AH655" s="68"/>
      <c r="AI655" s="68"/>
    </row>
    <row r="656" spans="5:35" x14ac:dyDescent="0.25">
      <c r="E656" s="140"/>
      <c r="F656" s="146"/>
      <c r="G656" s="146"/>
      <c r="H656" s="242" t="str">
        <f>M654</f>
        <v>Par</v>
      </c>
      <c r="I656" s="242"/>
      <c r="J656" s="24"/>
      <c r="K656" s="24"/>
      <c r="L656" s="24">
        <f>O654</f>
        <v>0</v>
      </c>
      <c r="M656" s="24"/>
      <c r="N656" s="34"/>
      <c r="O656" s="15"/>
      <c r="P656" s="142"/>
      <c r="Q656" s="142"/>
      <c r="R656" s="142"/>
      <c r="S656" s="142"/>
      <c r="T656" s="142"/>
      <c r="U656" s="15"/>
      <c r="V656" s="142"/>
      <c r="W656" s="142"/>
      <c r="X656" s="142"/>
      <c r="Y656" s="142"/>
      <c r="Z656" s="143"/>
      <c r="AA656" s="139"/>
      <c r="AB656" s="140"/>
      <c r="AC656" s="140"/>
      <c r="AD656" s="140"/>
      <c r="AE656" s="140"/>
      <c r="AF656" s="68"/>
      <c r="AG656" s="68"/>
      <c r="AH656" s="68"/>
      <c r="AI656" s="68"/>
    </row>
    <row r="657" spans="5:35" x14ac:dyDescent="0.25">
      <c r="E657" s="140"/>
      <c r="F657" s="146"/>
      <c r="G657" s="146"/>
      <c r="H657" s="243" t="str">
        <f>M655</f>
        <v>Bogey</v>
      </c>
      <c r="I657" s="243"/>
      <c r="J657" s="24"/>
      <c r="K657" s="24"/>
      <c r="L657" s="24">
        <f>O655</f>
        <v>0</v>
      </c>
      <c r="M657" s="24"/>
      <c r="N657" s="34"/>
      <c r="O657" s="15"/>
      <c r="P657" s="142"/>
      <c r="Q657" s="142"/>
      <c r="R657" s="142"/>
      <c r="S657" s="142"/>
      <c r="T657" s="142"/>
      <c r="U657" s="15"/>
      <c r="V657" s="142"/>
      <c r="W657" s="142"/>
      <c r="X657" s="142"/>
      <c r="Y657" s="142"/>
      <c r="Z657" s="143"/>
      <c r="AA657" s="139"/>
      <c r="AB657" s="140"/>
      <c r="AC657" s="140"/>
      <c r="AD657" s="140"/>
      <c r="AE657" s="140"/>
      <c r="AF657" s="68"/>
      <c r="AG657" s="68"/>
      <c r="AH657" s="68"/>
      <c r="AI657" s="68"/>
    </row>
    <row r="658" spans="5:35" x14ac:dyDescent="0.25">
      <c r="E658" s="140"/>
      <c r="F658" s="146"/>
      <c r="G658" s="146"/>
      <c r="H658" s="34" t="str">
        <f>P654</f>
        <v>Double bogey</v>
      </c>
      <c r="I658" s="34"/>
      <c r="J658" s="34"/>
      <c r="K658" s="34"/>
      <c r="L658" s="24">
        <f>U654</f>
        <v>0</v>
      </c>
      <c r="M658" s="24"/>
      <c r="N658" s="34"/>
      <c r="O658" s="15"/>
      <c r="P658" s="142"/>
      <c r="Q658" s="142"/>
      <c r="R658" s="142"/>
      <c r="S658" s="142"/>
      <c r="T658" s="142"/>
      <c r="U658" s="15"/>
      <c r="V658" s="142"/>
      <c r="W658" s="142"/>
      <c r="X658" s="142"/>
      <c r="Y658" s="142"/>
      <c r="Z658" s="143"/>
      <c r="AA658" s="139"/>
      <c r="AB658" s="140"/>
      <c r="AC658" s="140"/>
      <c r="AD658" s="140"/>
      <c r="AE658" s="140"/>
      <c r="AF658" s="68"/>
      <c r="AG658" s="68"/>
      <c r="AH658" s="68"/>
      <c r="AI658" s="68"/>
    </row>
    <row r="659" spans="5:35" x14ac:dyDescent="0.25">
      <c r="E659" s="140"/>
      <c r="F659" s="146"/>
      <c r="G659" s="146"/>
      <c r="H659" s="34" t="str">
        <f>P655</f>
        <v>Triple bogey &amp; plus</v>
      </c>
      <c r="I659" s="34"/>
      <c r="J659" s="34"/>
      <c r="K659" s="34"/>
      <c r="L659" s="24">
        <f>U655</f>
        <v>18</v>
      </c>
      <c r="M659" s="24"/>
      <c r="N659" s="34"/>
      <c r="O659" s="15"/>
      <c r="P659" s="142"/>
      <c r="Q659" s="142"/>
      <c r="R659" s="142"/>
      <c r="S659" s="142"/>
      <c r="T659" s="142"/>
      <c r="U659" s="15"/>
      <c r="V659" s="142"/>
      <c r="W659" s="142"/>
      <c r="X659" s="142"/>
      <c r="Y659" s="142"/>
      <c r="Z659" s="143"/>
      <c r="AA659" s="139"/>
      <c r="AB659" s="140"/>
      <c r="AC659" s="140"/>
      <c r="AD659" s="140"/>
      <c r="AE659" s="140"/>
      <c r="AF659" s="68"/>
      <c r="AG659" s="68"/>
      <c r="AH659" s="68"/>
      <c r="AI659" s="68"/>
    </row>
    <row r="660" spans="5:35" x14ac:dyDescent="0.25">
      <c r="E660" s="140"/>
      <c r="F660" s="146"/>
      <c r="G660" s="146"/>
      <c r="H660" s="34"/>
      <c r="I660" s="34"/>
      <c r="J660" s="34"/>
      <c r="K660" s="34"/>
      <c r="L660" s="24"/>
      <c r="M660" s="34"/>
      <c r="N660" s="34"/>
      <c r="O660" s="15"/>
      <c r="P660" s="142"/>
      <c r="Q660" s="142"/>
      <c r="R660" s="142"/>
      <c r="S660" s="142"/>
      <c r="T660" s="142"/>
      <c r="U660" s="15"/>
      <c r="V660" s="142"/>
      <c r="W660" s="142"/>
      <c r="X660" s="142"/>
      <c r="Y660" s="142"/>
      <c r="Z660" s="143"/>
      <c r="AA660" s="139"/>
      <c r="AB660" s="140"/>
      <c r="AC660" s="140"/>
      <c r="AD660" s="140"/>
      <c r="AE660" s="140"/>
      <c r="AF660" s="68"/>
      <c r="AG660" s="68"/>
      <c r="AH660" s="68"/>
      <c r="AI660" s="68"/>
    </row>
    <row r="661" spans="5:35" x14ac:dyDescent="0.25">
      <c r="E661" s="140"/>
      <c r="F661" s="146"/>
      <c r="G661" s="146"/>
      <c r="H661" s="34"/>
      <c r="I661" s="34"/>
      <c r="J661" s="34"/>
      <c r="K661" s="34"/>
      <c r="L661" s="24"/>
      <c r="M661" s="34"/>
      <c r="N661" s="34"/>
      <c r="O661" s="15"/>
      <c r="P661" s="142"/>
      <c r="Q661" s="142"/>
      <c r="R661" s="142"/>
      <c r="S661" s="142"/>
      <c r="T661" s="142"/>
      <c r="U661" s="15"/>
      <c r="V661" s="142"/>
      <c r="W661" s="142"/>
      <c r="X661" s="142"/>
      <c r="Y661" s="142"/>
      <c r="Z661" s="143"/>
      <c r="AA661" s="139"/>
      <c r="AB661" s="140"/>
      <c r="AC661" s="140"/>
      <c r="AD661" s="140"/>
      <c r="AE661" s="140"/>
      <c r="AF661" s="68"/>
      <c r="AG661" s="68"/>
      <c r="AH661" s="68"/>
      <c r="AI661" s="68"/>
    </row>
    <row r="662" spans="5:35" ht="15.75" thickBot="1" x14ac:dyDescent="0.3">
      <c r="E662" s="147"/>
      <c r="F662" s="148"/>
      <c r="G662" s="148"/>
      <c r="H662" s="149"/>
      <c r="I662" s="149"/>
      <c r="J662" s="149"/>
      <c r="K662" s="149"/>
      <c r="L662" s="149"/>
      <c r="M662" s="149"/>
      <c r="N662" s="149"/>
      <c r="O662" s="150"/>
      <c r="P662" s="150"/>
      <c r="Q662" s="150"/>
      <c r="R662" s="150"/>
      <c r="S662" s="151"/>
      <c r="T662" s="151"/>
      <c r="U662" s="151"/>
      <c r="V662" s="151"/>
      <c r="W662" s="151"/>
      <c r="X662" s="151"/>
      <c r="Y662" s="151"/>
      <c r="Z662" s="152"/>
      <c r="AA662" s="153"/>
      <c r="AB662" s="147"/>
      <c r="AC662" s="147"/>
      <c r="AD662" s="147"/>
      <c r="AE662" s="147"/>
      <c r="AF662" s="154"/>
      <c r="AG662" s="154"/>
      <c r="AH662" s="154"/>
      <c r="AI662" s="154"/>
    </row>
    <row r="663" spans="5:35" ht="16.5" thickTop="1" thickBot="1" x14ac:dyDescent="0.3"/>
    <row r="664" spans="5:35" x14ac:dyDescent="0.25">
      <c r="E664" s="94"/>
      <c r="F664" s="95" t="s">
        <v>17</v>
      </c>
      <c r="G664" s="238">
        <f>C36</f>
        <v>0</v>
      </c>
      <c r="H664" s="238"/>
      <c r="I664" s="238"/>
      <c r="J664" s="238"/>
      <c r="K664" s="68"/>
      <c r="L664" s="239" t="s">
        <v>39</v>
      </c>
      <c r="M664" s="239"/>
      <c r="N664" s="239"/>
      <c r="O664" s="239" t="s">
        <v>40</v>
      </c>
      <c r="P664" s="239"/>
      <c r="Q664" s="240" t="s">
        <v>79</v>
      </c>
      <c r="R664" s="240"/>
      <c r="S664" s="240"/>
      <c r="T664" s="240"/>
      <c r="U664" s="1"/>
      <c r="V664" s="264" t="s">
        <v>107</v>
      </c>
      <c r="W664" s="265"/>
      <c r="X664" s="188" t="e">
        <f>INDEX($C$11:$AC$40,MATCH(G664,$C$11:$C$40,0),27)</f>
        <v>#N/A</v>
      </c>
      <c r="Z664" s="75" t="s">
        <v>16</v>
      </c>
      <c r="AA664" s="96">
        <f>$D$3</f>
        <v>37684</v>
      </c>
      <c r="AB664" s="94"/>
      <c r="AC664" s="94"/>
      <c r="AD664" s="94"/>
      <c r="AE664" s="94"/>
    </row>
    <row r="665" spans="5:35" ht="15.75" thickBot="1" x14ac:dyDescent="0.3">
      <c r="E665" s="94"/>
      <c r="F665" s="97" t="s">
        <v>43</v>
      </c>
      <c r="G665" s="244">
        <f>E36</f>
        <v>20</v>
      </c>
      <c r="H665" s="245"/>
      <c r="I665" s="245"/>
      <c r="J665" s="245"/>
      <c r="K665" s="1"/>
      <c r="L665" s="245" t="e">
        <f>IF(X664="H",IF($X665="Blancs",$G$3,IF($X665="Jaunes",$G$4,IF($X665="Bleus",$G$5,$G$6))),IF($X665="Blancs",$I$3,IF($X665="Jaunes",$I$4,IF($X665="Bleus",$I$5,$I$6))))</f>
        <v>#N/A</v>
      </c>
      <c r="M665" s="245"/>
      <c r="N665" s="245"/>
      <c r="O665" s="245" t="e">
        <f>IF(X664="H",IF($X665="Blancs",$H$3,IF($X665="Jaunes",$H$4,IF($X665="Bleus",$H$5,$H$6))),IF($X665="Blancs",$J$3,IF($X665="Jaunes",$J$4,IF($X665="Bleus",$J$5,$J$6))))</f>
        <v>#N/A</v>
      </c>
      <c r="P665" s="245"/>
      <c r="Q665" s="246" t="e">
        <f>ROUND((G665*(L665/113)+(O665-AA668)),0)</f>
        <v>#N/A</v>
      </c>
      <c r="R665" s="246"/>
      <c r="S665" s="246"/>
      <c r="T665" s="246"/>
      <c r="U665" s="1"/>
      <c r="V665" s="266" t="s">
        <v>108</v>
      </c>
      <c r="W665" s="267"/>
      <c r="X665" s="187" t="e">
        <f>INDEX($C$11:$AC$40,MATCH(G664,$C$11:$C$40,0),26)</f>
        <v>#N/A</v>
      </c>
      <c r="AA665" s="1"/>
      <c r="AB665" s="94"/>
      <c r="AC665" s="94"/>
      <c r="AD665" s="94"/>
      <c r="AE665" s="94"/>
    </row>
    <row r="666" spans="5:35" ht="15.75" thickBot="1" x14ac:dyDescent="0.3">
      <c r="E666" s="9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94"/>
      <c r="AC666" s="94"/>
      <c r="AD666" s="94"/>
      <c r="AE666" s="94"/>
    </row>
    <row r="667" spans="5:35" ht="15.75" thickBot="1" x14ac:dyDescent="0.3">
      <c r="E667" s="94"/>
      <c r="F667" s="98" t="s">
        <v>51</v>
      </c>
      <c r="G667" s="99">
        <v>1</v>
      </c>
      <c r="H667" s="99">
        <v>2</v>
      </c>
      <c r="I667" s="99">
        <v>3</v>
      </c>
      <c r="J667" s="99">
        <v>4</v>
      </c>
      <c r="K667" s="99">
        <v>5</v>
      </c>
      <c r="L667" s="99">
        <v>6</v>
      </c>
      <c r="M667" s="99">
        <v>7</v>
      </c>
      <c r="N667" s="99">
        <v>8</v>
      </c>
      <c r="O667" s="100">
        <v>9</v>
      </c>
      <c r="P667" s="32" t="s">
        <v>45</v>
      </c>
      <c r="Q667" s="101">
        <v>10</v>
      </c>
      <c r="R667" s="99">
        <v>11</v>
      </c>
      <c r="S667" s="99">
        <v>12</v>
      </c>
      <c r="T667" s="99">
        <v>13</v>
      </c>
      <c r="U667" s="99">
        <v>14</v>
      </c>
      <c r="V667" s="99">
        <v>15</v>
      </c>
      <c r="W667" s="99">
        <v>16</v>
      </c>
      <c r="X667" s="99">
        <v>17</v>
      </c>
      <c r="Y667" s="100">
        <v>18</v>
      </c>
      <c r="Z667" s="32" t="s">
        <v>46</v>
      </c>
      <c r="AA667" s="33" t="s">
        <v>47</v>
      </c>
      <c r="AB667" s="94"/>
      <c r="AC667" s="94"/>
      <c r="AD667" s="94"/>
      <c r="AE667" s="94"/>
    </row>
    <row r="668" spans="5:35" x14ac:dyDescent="0.25">
      <c r="E668" s="94"/>
      <c r="F668" s="102" t="s">
        <v>48</v>
      </c>
      <c r="G668" s="103">
        <f>G$9</f>
        <v>4</v>
      </c>
      <c r="H668" s="103">
        <f t="shared" ref="H668:O668" si="366">H$9</f>
        <v>4</v>
      </c>
      <c r="I668" s="103">
        <f t="shared" si="366"/>
        <v>5</v>
      </c>
      <c r="J668" s="103">
        <f t="shared" si="366"/>
        <v>4</v>
      </c>
      <c r="K668" s="103">
        <f t="shared" si="366"/>
        <v>3</v>
      </c>
      <c r="L668" s="103">
        <f t="shared" si="366"/>
        <v>5</v>
      </c>
      <c r="M668" s="103">
        <f t="shared" si="366"/>
        <v>3</v>
      </c>
      <c r="N668" s="103">
        <f t="shared" si="366"/>
        <v>5</v>
      </c>
      <c r="O668" s="103">
        <f t="shared" si="366"/>
        <v>3</v>
      </c>
      <c r="P668" s="104">
        <f>SUM(G668:O668)</f>
        <v>36</v>
      </c>
      <c r="Q668" s="103">
        <f t="shared" ref="Q668:Y668" si="367">Q$9</f>
        <v>4</v>
      </c>
      <c r="R668" s="105">
        <f t="shared" si="367"/>
        <v>4</v>
      </c>
      <c r="S668" s="105">
        <f t="shared" si="367"/>
        <v>3</v>
      </c>
      <c r="T668" s="105">
        <f t="shared" si="367"/>
        <v>5</v>
      </c>
      <c r="U668" s="105">
        <f t="shared" si="367"/>
        <v>3</v>
      </c>
      <c r="V668" s="105">
        <f t="shared" si="367"/>
        <v>4</v>
      </c>
      <c r="W668" s="105">
        <f t="shared" si="367"/>
        <v>4</v>
      </c>
      <c r="X668" s="105">
        <f t="shared" si="367"/>
        <v>5</v>
      </c>
      <c r="Y668" s="106">
        <f t="shared" si="367"/>
        <v>4</v>
      </c>
      <c r="Z668" s="104">
        <f>SUM(Q668:Y668)</f>
        <v>36</v>
      </c>
      <c r="AA668" s="40">
        <f>SUM(P668+Z668)</f>
        <v>72</v>
      </c>
      <c r="AB668" s="94"/>
      <c r="AC668" s="94"/>
      <c r="AD668" s="94"/>
      <c r="AE668" s="94"/>
    </row>
    <row r="669" spans="5:35" x14ac:dyDescent="0.25">
      <c r="E669" s="94"/>
      <c r="F669" s="107" t="s">
        <v>44</v>
      </c>
      <c r="G669" s="108">
        <f>G$10</f>
        <v>4</v>
      </c>
      <c r="H669" s="108">
        <f t="shared" ref="H669:O669" si="368">H$10</f>
        <v>8</v>
      </c>
      <c r="I669" s="108">
        <f t="shared" si="368"/>
        <v>12</v>
      </c>
      <c r="J669" s="108">
        <f t="shared" si="368"/>
        <v>14</v>
      </c>
      <c r="K669" s="108">
        <f t="shared" si="368"/>
        <v>2</v>
      </c>
      <c r="L669" s="108">
        <f t="shared" si="368"/>
        <v>10</v>
      </c>
      <c r="M669" s="108">
        <f t="shared" si="368"/>
        <v>18</v>
      </c>
      <c r="N669" s="108">
        <f t="shared" si="368"/>
        <v>16</v>
      </c>
      <c r="O669" s="109">
        <f t="shared" si="368"/>
        <v>6</v>
      </c>
      <c r="P669" s="110"/>
      <c r="Q669" s="111">
        <f t="shared" ref="Q669:Y669" si="369">Q$10</f>
        <v>1</v>
      </c>
      <c r="R669" s="112">
        <f t="shared" si="369"/>
        <v>9</v>
      </c>
      <c r="S669" s="112">
        <f t="shared" si="369"/>
        <v>11</v>
      </c>
      <c r="T669" s="112">
        <f t="shared" si="369"/>
        <v>5</v>
      </c>
      <c r="U669" s="112">
        <f t="shared" si="369"/>
        <v>17</v>
      </c>
      <c r="V669" s="112">
        <f t="shared" si="369"/>
        <v>15</v>
      </c>
      <c r="W669" s="112">
        <f t="shared" si="369"/>
        <v>3</v>
      </c>
      <c r="X669" s="112">
        <f t="shared" si="369"/>
        <v>13</v>
      </c>
      <c r="Y669" s="109">
        <f t="shared" si="369"/>
        <v>7</v>
      </c>
      <c r="Z669" s="110"/>
      <c r="AA669" s="113"/>
      <c r="AB669" s="94"/>
      <c r="AC669" s="94"/>
      <c r="AD669" s="94"/>
      <c r="AE669" s="94"/>
    </row>
    <row r="670" spans="5:35" ht="15.75" thickBot="1" x14ac:dyDescent="0.3">
      <c r="E670" s="94"/>
      <c r="F670" s="114" t="s">
        <v>79</v>
      </c>
      <c r="G670" s="115" t="e">
        <f>IF($Q665&lt;=18,IF(G669&lt;=$Q665,1,0),IF($Q665&lt;=36,IF(G669&lt;=($Q665-18),2,1),IF($Q665&lt;=54,IF(G669&lt;=($Q665-36),3,2),IF($Q665&gt;54,IF(G669&lt;=($Q665-54),4,3)))))</f>
        <v>#N/A</v>
      </c>
      <c r="H670" s="115" t="e">
        <f t="shared" ref="H670:O670" si="370">IF($Q665&lt;=18,IF(H669&lt;=$Q665,1,0),IF($Q665&lt;=36,IF(H669&lt;=($Q665-18),2,1),IF($Q665&lt;=54,IF(H669&lt;=($Q665-36),3,2),IF($Q665&gt;54,IF(H669&lt;=($Q665-54),4,3)))))</f>
        <v>#N/A</v>
      </c>
      <c r="I670" s="115" t="e">
        <f t="shared" si="370"/>
        <v>#N/A</v>
      </c>
      <c r="J670" s="115" t="e">
        <f t="shared" si="370"/>
        <v>#N/A</v>
      </c>
      <c r="K670" s="115" t="e">
        <f t="shared" si="370"/>
        <v>#N/A</v>
      </c>
      <c r="L670" s="115" t="e">
        <f t="shared" si="370"/>
        <v>#N/A</v>
      </c>
      <c r="M670" s="115" t="e">
        <f t="shared" si="370"/>
        <v>#N/A</v>
      </c>
      <c r="N670" s="115" t="e">
        <f t="shared" si="370"/>
        <v>#N/A</v>
      </c>
      <c r="O670" s="116" t="e">
        <f t="shared" si="370"/>
        <v>#N/A</v>
      </c>
      <c r="P670" s="117" t="e">
        <f>SUM(G670:O670)</f>
        <v>#N/A</v>
      </c>
      <c r="Q670" s="116" t="e">
        <f t="shared" ref="Q670:Y670" si="371">IF($Q665&lt;=18,IF(Q669&lt;=$Q665,1,0),IF($Q665&lt;=36,IF(Q669&lt;=($Q665-18),2,1),IF($Q665&lt;=54,IF(Q669&lt;=($Q665-36),3,2),IF($Q665&gt;54,IF(Q669&lt;=($Q665-54),4,3)))))</f>
        <v>#N/A</v>
      </c>
      <c r="R670" s="116" t="e">
        <f t="shared" si="371"/>
        <v>#N/A</v>
      </c>
      <c r="S670" s="116" t="e">
        <f t="shared" si="371"/>
        <v>#N/A</v>
      </c>
      <c r="T670" s="116" t="e">
        <f t="shared" si="371"/>
        <v>#N/A</v>
      </c>
      <c r="U670" s="116" t="e">
        <f t="shared" si="371"/>
        <v>#N/A</v>
      </c>
      <c r="V670" s="116" t="e">
        <f t="shared" si="371"/>
        <v>#N/A</v>
      </c>
      <c r="W670" s="116" t="e">
        <f t="shared" si="371"/>
        <v>#N/A</v>
      </c>
      <c r="X670" s="116" t="e">
        <f t="shared" si="371"/>
        <v>#N/A</v>
      </c>
      <c r="Y670" s="116" t="e">
        <f t="shared" si="371"/>
        <v>#N/A</v>
      </c>
      <c r="Z670" s="118" t="e">
        <f>SUM(Q670:Y670)</f>
        <v>#N/A</v>
      </c>
      <c r="AA670" s="119" t="e">
        <f>P670+Z670</f>
        <v>#N/A</v>
      </c>
      <c r="AB670" s="94"/>
      <c r="AC670" s="94"/>
      <c r="AD670" s="94"/>
      <c r="AE670" s="94"/>
    </row>
    <row r="671" spans="5:35" x14ac:dyDescent="0.25">
      <c r="E671" s="94"/>
      <c r="F671" s="120" t="s">
        <v>80</v>
      </c>
      <c r="G671" s="121">
        <f t="shared" ref="G671:O671" si="372">G36</f>
        <v>10</v>
      </c>
      <c r="H671" s="121">
        <f t="shared" si="372"/>
        <v>10</v>
      </c>
      <c r="I671" s="121">
        <f t="shared" si="372"/>
        <v>10</v>
      </c>
      <c r="J671" s="121">
        <f t="shared" si="372"/>
        <v>10</v>
      </c>
      <c r="K671" s="121">
        <f t="shared" si="372"/>
        <v>10</v>
      </c>
      <c r="L671" s="121">
        <f t="shared" si="372"/>
        <v>10</v>
      </c>
      <c r="M671" s="121">
        <f t="shared" si="372"/>
        <v>10</v>
      </c>
      <c r="N671" s="121">
        <f t="shared" si="372"/>
        <v>10</v>
      </c>
      <c r="O671" s="121">
        <f t="shared" si="372"/>
        <v>10</v>
      </c>
      <c r="P671" s="122">
        <f>SUM(G671:O671)</f>
        <v>90</v>
      </c>
      <c r="Q671" s="123">
        <f t="shared" ref="Q671:Y671" si="373">Q36</f>
        <v>10</v>
      </c>
      <c r="R671" s="121">
        <f t="shared" si="373"/>
        <v>10</v>
      </c>
      <c r="S671" s="121">
        <f t="shared" si="373"/>
        <v>10</v>
      </c>
      <c r="T671" s="121">
        <f t="shared" si="373"/>
        <v>10</v>
      </c>
      <c r="U671" s="121">
        <f t="shared" si="373"/>
        <v>10</v>
      </c>
      <c r="V671" s="121">
        <f t="shared" si="373"/>
        <v>10</v>
      </c>
      <c r="W671" s="121">
        <f t="shared" si="373"/>
        <v>10</v>
      </c>
      <c r="X671" s="121">
        <f t="shared" si="373"/>
        <v>10</v>
      </c>
      <c r="Y671" s="124">
        <f t="shared" si="373"/>
        <v>10</v>
      </c>
      <c r="Z671" s="122">
        <f>SUM(Q671:Y671)</f>
        <v>90</v>
      </c>
      <c r="AA671" s="125">
        <f>P671+Z671</f>
        <v>180</v>
      </c>
      <c r="AB671" s="94"/>
      <c r="AC671" s="94"/>
      <c r="AD671" s="94"/>
      <c r="AE671" s="94"/>
    </row>
    <row r="672" spans="5:35" x14ac:dyDescent="0.25">
      <c r="E672" s="94"/>
      <c r="F672" s="126" t="s">
        <v>81</v>
      </c>
      <c r="G672" s="127">
        <f>IF(G671-G668=-1,3+G670)+IF(G671-G668=0,2+G670)+IF(G671-G668=1,1+G670)+IF(G671-G668=2,G670)+IF(G671-G668=3,IF(G670-1&gt;0,G670-1,0))+IF(G671-G668=4,IF(G670-2&gt;0,G670-2,0))</f>
        <v>0</v>
      </c>
      <c r="H672" s="127">
        <f t="shared" ref="H672:O672" si="374">IF(H671-H668=-1,3+H670)+IF(H671-H668=0,2+H670)+IF(H671-H668=1,1+H670)+IF(H671-H668=2,H670)+IF(H671-H668=3,IF(H670-1&gt;0,H670-1,0))+IF(H671-H668=4,IF(H670-2&gt;0,H670-2,0))</f>
        <v>0</v>
      </c>
      <c r="I672" s="127">
        <f t="shared" si="374"/>
        <v>0</v>
      </c>
      <c r="J672" s="127">
        <f t="shared" si="374"/>
        <v>0</v>
      </c>
      <c r="K672" s="127">
        <f t="shared" si="374"/>
        <v>0</v>
      </c>
      <c r="L672" s="127">
        <f t="shared" si="374"/>
        <v>0</v>
      </c>
      <c r="M672" s="127">
        <f t="shared" si="374"/>
        <v>0</v>
      </c>
      <c r="N672" s="127">
        <f t="shared" si="374"/>
        <v>0</v>
      </c>
      <c r="O672" s="128">
        <f t="shared" si="374"/>
        <v>0</v>
      </c>
      <c r="P672" s="129">
        <f>SUM(G672:O672)</f>
        <v>0</v>
      </c>
      <c r="Q672" s="130">
        <f t="shared" ref="Q672:Y672" si="375">IF(Q671-Q668=-1,3+Q670)+IF(Q671-Q668=0,2+Q670)+IF(Q671-Q668=1,1+Q670)+IF(Q671-Q668=2,Q670)+IF(Q671-Q668=3,IF(Q670-1&gt;0,Q670-1,0))+IF(Q671-Q668=4,IF(Q670-2&gt;0,Q670-2,0))</f>
        <v>0</v>
      </c>
      <c r="R672" s="131">
        <f t="shared" si="375"/>
        <v>0</v>
      </c>
      <c r="S672" s="131">
        <f t="shared" si="375"/>
        <v>0</v>
      </c>
      <c r="T672" s="131">
        <f t="shared" si="375"/>
        <v>0</v>
      </c>
      <c r="U672" s="131">
        <f t="shared" si="375"/>
        <v>0</v>
      </c>
      <c r="V672" s="131">
        <f t="shared" si="375"/>
        <v>0</v>
      </c>
      <c r="W672" s="131">
        <f t="shared" si="375"/>
        <v>0</v>
      </c>
      <c r="X672" s="131">
        <f t="shared" si="375"/>
        <v>0</v>
      </c>
      <c r="Y672" s="128">
        <f t="shared" si="375"/>
        <v>0</v>
      </c>
      <c r="Z672" s="129">
        <f>SUM(Q672:Y672)</f>
        <v>0</v>
      </c>
      <c r="AA672" s="132">
        <f>P672+Z672</f>
        <v>0</v>
      </c>
      <c r="AB672" s="94"/>
      <c r="AC672" s="94"/>
      <c r="AD672" s="94"/>
      <c r="AE672" s="94"/>
    </row>
    <row r="673" spans="5:35" ht="15.75" thickBot="1" x14ac:dyDescent="0.3">
      <c r="E673" s="94"/>
      <c r="F673" s="133" t="s">
        <v>82</v>
      </c>
      <c r="G673" s="134">
        <f t="shared" ref="G673:O673" si="376">IF(G671-G668=-2,4)+IF(G671-G668=-1,3)+IF(G671-G668=0,2)+IF(G671-G668=1,1)+IF(G671-G668&gt;2,0)</f>
        <v>0</v>
      </c>
      <c r="H673" s="134">
        <f t="shared" si="376"/>
        <v>0</v>
      </c>
      <c r="I673" s="134">
        <f t="shared" si="376"/>
        <v>0</v>
      </c>
      <c r="J673" s="134">
        <f t="shared" si="376"/>
        <v>0</v>
      </c>
      <c r="K673" s="134">
        <f t="shared" si="376"/>
        <v>0</v>
      </c>
      <c r="L673" s="134">
        <f t="shared" si="376"/>
        <v>0</v>
      </c>
      <c r="M673" s="134">
        <f t="shared" si="376"/>
        <v>0</v>
      </c>
      <c r="N673" s="134">
        <f t="shared" si="376"/>
        <v>0</v>
      </c>
      <c r="O673" s="135">
        <f t="shared" si="376"/>
        <v>0</v>
      </c>
      <c r="P673" s="136">
        <f>SUM(G673:O673)</f>
        <v>0</v>
      </c>
      <c r="Q673" s="135">
        <f t="shared" ref="Q673:Y673" si="377">IF(Q671-Q668=-2,4)+IF(Q671-Q668=-1,3)+IF(Q671-Q668=0,2)+IF(Q671-Q668=1,1)+IF(Q671-Q668&gt;2,0)</f>
        <v>0</v>
      </c>
      <c r="R673" s="135">
        <f t="shared" si="377"/>
        <v>0</v>
      </c>
      <c r="S673" s="135">
        <f t="shared" si="377"/>
        <v>0</v>
      </c>
      <c r="T673" s="135">
        <f t="shared" si="377"/>
        <v>0</v>
      </c>
      <c r="U673" s="135">
        <f t="shared" si="377"/>
        <v>0</v>
      </c>
      <c r="V673" s="135">
        <f t="shared" si="377"/>
        <v>0</v>
      </c>
      <c r="W673" s="135">
        <f t="shared" si="377"/>
        <v>0</v>
      </c>
      <c r="X673" s="135">
        <f t="shared" si="377"/>
        <v>0</v>
      </c>
      <c r="Y673" s="135">
        <f t="shared" si="377"/>
        <v>0</v>
      </c>
      <c r="Z673" s="136">
        <f>SUM(Q673:Y673)</f>
        <v>0</v>
      </c>
      <c r="AA673" s="137">
        <f>P673+Z673</f>
        <v>0</v>
      </c>
      <c r="AB673" s="94"/>
      <c r="AC673" s="94"/>
      <c r="AD673" s="94"/>
      <c r="AE673" s="94"/>
    </row>
    <row r="674" spans="5:35" x14ac:dyDescent="0.25">
      <c r="E674" s="94"/>
      <c r="F674" s="34"/>
      <c r="G674" s="24">
        <f>G671-G668</f>
        <v>6</v>
      </c>
      <c r="H674" s="24">
        <f t="shared" ref="H674:O674" si="378">H671-H668</f>
        <v>6</v>
      </c>
      <c r="I674" s="24">
        <f t="shared" si="378"/>
        <v>5</v>
      </c>
      <c r="J674" s="24">
        <f t="shared" si="378"/>
        <v>6</v>
      </c>
      <c r="K674" s="24">
        <f t="shared" si="378"/>
        <v>7</v>
      </c>
      <c r="L674" s="24">
        <f t="shared" si="378"/>
        <v>5</v>
      </c>
      <c r="M674" s="24">
        <f t="shared" si="378"/>
        <v>7</v>
      </c>
      <c r="N674" s="24">
        <f t="shared" si="378"/>
        <v>5</v>
      </c>
      <c r="O674" s="15">
        <f t="shared" si="378"/>
        <v>7</v>
      </c>
      <c r="P674" s="15"/>
      <c r="Q674" s="15">
        <f t="shared" ref="Q674:Y674" si="379">Q671-Q668</f>
        <v>6</v>
      </c>
      <c r="R674" s="15">
        <f t="shared" si="379"/>
        <v>6</v>
      </c>
      <c r="S674" s="15">
        <f t="shared" si="379"/>
        <v>7</v>
      </c>
      <c r="T674" s="15">
        <f t="shared" si="379"/>
        <v>5</v>
      </c>
      <c r="U674" s="15">
        <f t="shared" si="379"/>
        <v>7</v>
      </c>
      <c r="V674" s="15">
        <f t="shared" si="379"/>
        <v>6</v>
      </c>
      <c r="W674" s="15">
        <f t="shared" si="379"/>
        <v>6</v>
      </c>
      <c r="X674" s="15">
        <f t="shared" si="379"/>
        <v>5</v>
      </c>
      <c r="Y674" s="15">
        <f t="shared" si="379"/>
        <v>6</v>
      </c>
      <c r="Z674" s="138"/>
      <c r="AA674" s="139"/>
      <c r="AB674" s="94"/>
      <c r="AC674" s="94"/>
      <c r="AD674" s="94"/>
      <c r="AE674" s="94"/>
    </row>
    <row r="675" spans="5:35" x14ac:dyDescent="0.25">
      <c r="E675" s="94"/>
      <c r="F675" s="34"/>
      <c r="G675" s="24"/>
      <c r="H675" s="24"/>
      <c r="I675" s="24"/>
      <c r="J675" s="24"/>
      <c r="K675" s="24"/>
      <c r="L675" s="24"/>
      <c r="M675" s="24"/>
      <c r="N675" s="24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38"/>
      <c r="AA675" s="139"/>
      <c r="AB675" s="94"/>
      <c r="AC675" s="94"/>
      <c r="AD675" s="94"/>
      <c r="AE675" s="94"/>
    </row>
    <row r="676" spans="5:35" ht="15.75" thickBot="1" x14ac:dyDescent="0.3">
      <c r="E676" s="94"/>
      <c r="F676" s="34"/>
      <c r="G676" s="24"/>
      <c r="H676" s="24"/>
      <c r="I676" s="24"/>
      <c r="J676" s="24"/>
      <c r="K676" s="24"/>
      <c r="L676" s="24"/>
      <c r="M676" s="24"/>
      <c r="N676" s="2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94"/>
      <c r="AC676" s="94"/>
      <c r="AD676" s="94"/>
      <c r="AE676" s="94"/>
    </row>
    <row r="677" spans="5:35" ht="15.75" thickBot="1" x14ac:dyDescent="0.3">
      <c r="E677" s="140"/>
      <c r="F677" s="247" t="s">
        <v>83</v>
      </c>
      <c r="G677" s="247"/>
      <c r="H677" s="248" t="s">
        <v>84</v>
      </c>
      <c r="I677" s="248"/>
      <c r="J677" s="248"/>
      <c r="K677" s="248"/>
      <c r="L677" s="141">
        <f>COUNTIF(G674:Y674,"&lt;=-2")</f>
        <v>0</v>
      </c>
      <c r="M677" s="249" t="s">
        <v>85</v>
      </c>
      <c r="N677" s="249"/>
      <c r="O677" s="100">
        <f>COUNTIF(G674:Y674,"=0")</f>
        <v>0</v>
      </c>
      <c r="P677" s="241" t="s">
        <v>86</v>
      </c>
      <c r="Q677" s="241"/>
      <c r="R677" s="241"/>
      <c r="S677" s="241"/>
      <c r="T677" s="241"/>
      <c r="U677" s="141">
        <f>COUNTIF(G674:Y674,"=2")</f>
        <v>0</v>
      </c>
      <c r="V677" s="142"/>
      <c r="W677" s="142"/>
      <c r="X677" s="142"/>
      <c r="Y677" s="142"/>
      <c r="Z677" s="143"/>
      <c r="AA677" s="139"/>
      <c r="AB677" s="140"/>
      <c r="AC677" s="140"/>
      <c r="AD677" s="140"/>
      <c r="AE677" s="140"/>
      <c r="AF677" s="68"/>
      <c r="AG677" s="68"/>
      <c r="AH677" s="68"/>
      <c r="AI677" s="68"/>
    </row>
    <row r="678" spans="5:35" ht="15.75" thickBot="1" x14ac:dyDescent="0.3">
      <c r="E678" s="140"/>
      <c r="F678" s="247"/>
      <c r="G678" s="247"/>
      <c r="H678" s="250" t="s">
        <v>87</v>
      </c>
      <c r="I678" s="250"/>
      <c r="J678" s="250"/>
      <c r="K678" s="250"/>
      <c r="L678" s="144">
        <f>COUNTIF(G674:Y674,"=-1")</f>
        <v>0</v>
      </c>
      <c r="M678" s="251" t="s">
        <v>88</v>
      </c>
      <c r="N678" s="251"/>
      <c r="O678" s="145">
        <f>COUNTIF(G674:Y674,"=1")</f>
        <v>0</v>
      </c>
      <c r="P678" s="241" t="s">
        <v>89</v>
      </c>
      <c r="Q678" s="241"/>
      <c r="R678" s="241"/>
      <c r="S678" s="241"/>
      <c r="T678" s="241"/>
      <c r="U678" s="144">
        <f>COUNTIF(G674:Y674,"&gt;=3")</f>
        <v>18</v>
      </c>
      <c r="V678" s="142"/>
      <c r="W678" s="142"/>
      <c r="X678" s="142"/>
      <c r="Y678" s="142"/>
      <c r="Z678" s="143"/>
      <c r="AA678" s="139"/>
      <c r="AB678" s="140"/>
      <c r="AC678" s="140"/>
      <c r="AD678" s="140"/>
      <c r="AE678" s="140"/>
      <c r="AF678" s="68"/>
      <c r="AG678" s="68"/>
      <c r="AH678" s="68"/>
      <c r="AI678" s="68"/>
    </row>
    <row r="679" spans="5:35" x14ac:dyDescent="0.25">
      <c r="E679" s="140"/>
      <c r="F679" s="146"/>
      <c r="G679" s="146"/>
      <c r="H679" s="242" t="str">
        <f>M677</f>
        <v>Par</v>
      </c>
      <c r="I679" s="242"/>
      <c r="J679" s="24"/>
      <c r="K679" s="24"/>
      <c r="L679" s="24">
        <f>O677</f>
        <v>0</v>
      </c>
      <c r="M679" s="24"/>
      <c r="N679" s="34"/>
      <c r="O679" s="15"/>
      <c r="P679" s="142"/>
      <c r="Q679" s="142"/>
      <c r="R679" s="142"/>
      <c r="S679" s="142"/>
      <c r="T679" s="142"/>
      <c r="U679" s="15"/>
      <c r="V679" s="142"/>
      <c r="W679" s="142"/>
      <c r="X679" s="142"/>
      <c r="Y679" s="142"/>
      <c r="Z679" s="143"/>
      <c r="AA679" s="139"/>
      <c r="AB679" s="140"/>
      <c r="AC679" s="140"/>
      <c r="AD679" s="140"/>
      <c r="AE679" s="140"/>
      <c r="AF679" s="68"/>
      <c r="AG679" s="68"/>
      <c r="AH679" s="68"/>
      <c r="AI679" s="68"/>
    </row>
    <row r="680" spans="5:35" x14ac:dyDescent="0.25">
      <c r="E680" s="140"/>
      <c r="F680" s="146"/>
      <c r="G680" s="146"/>
      <c r="H680" s="243" t="str">
        <f>M678</f>
        <v>Bogey</v>
      </c>
      <c r="I680" s="243"/>
      <c r="J680" s="24"/>
      <c r="K680" s="24"/>
      <c r="L680" s="24">
        <f>O678</f>
        <v>0</v>
      </c>
      <c r="M680" s="24"/>
      <c r="N680" s="34"/>
      <c r="O680" s="15"/>
      <c r="P680" s="142"/>
      <c r="Q680" s="142"/>
      <c r="R680" s="142"/>
      <c r="S680" s="142"/>
      <c r="T680" s="142"/>
      <c r="U680" s="15"/>
      <c r="V680" s="142"/>
      <c r="W680" s="142"/>
      <c r="X680" s="142"/>
      <c r="Y680" s="142"/>
      <c r="Z680" s="143"/>
      <c r="AA680" s="139"/>
      <c r="AB680" s="140"/>
      <c r="AC680" s="140"/>
      <c r="AD680" s="140"/>
      <c r="AE680" s="140"/>
      <c r="AF680" s="68"/>
      <c r="AG680" s="68"/>
      <c r="AH680" s="68"/>
      <c r="AI680" s="68"/>
    </row>
    <row r="681" spans="5:35" x14ac:dyDescent="0.25">
      <c r="E681" s="140"/>
      <c r="F681" s="146"/>
      <c r="G681" s="146"/>
      <c r="H681" s="34" t="str">
        <f>P677</f>
        <v>Double bogey</v>
      </c>
      <c r="I681" s="34"/>
      <c r="J681" s="34"/>
      <c r="K681" s="34"/>
      <c r="L681" s="24">
        <f>U677</f>
        <v>0</v>
      </c>
      <c r="M681" s="24"/>
      <c r="N681" s="34"/>
      <c r="O681" s="15"/>
      <c r="P681" s="142"/>
      <c r="Q681" s="142"/>
      <c r="R681" s="142"/>
      <c r="S681" s="142"/>
      <c r="T681" s="142"/>
      <c r="U681" s="15"/>
      <c r="V681" s="142"/>
      <c r="W681" s="142"/>
      <c r="X681" s="142"/>
      <c r="Y681" s="142"/>
      <c r="Z681" s="143"/>
      <c r="AA681" s="139"/>
      <c r="AB681" s="140"/>
      <c r="AC681" s="140"/>
      <c r="AD681" s="140"/>
      <c r="AE681" s="140"/>
      <c r="AF681" s="68"/>
      <c r="AG681" s="68"/>
      <c r="AH681" s="68"/>
      <c r="AI681" s="68"/>
    </row>
    <row r="682" spans="5:35" x14ac:dyDescent="0.25">
      <c r="E682" s="140"/>
      <c r="F682" s="146"/>
      <c r="G682" s="146"/>
      <c r="H682" s="34" t="str">
        <f>P678</f>
        <v>Triple bogey &amp; plus</v>
      </c>
      <c r="I682" s="34"/>
      <c r="J682" s="34"/>
      <c r="K682" s="34"/>
      <c r="L682" s="24">
        <f>U678</f>
        <v>18</v>
      </c>
      <c r="M682" s="24"/>
      <c r="N682" s="34"/>
      <c r="O682" s="15"/>
      <c r="P682" s="142"/>
      <c r="Q682" s="142"/>
      <c r="R682" s="142"/>
      <c r="S682" s="142"/>
      <c r="T682" s="142"/>
      <c r="U682" s="15"/>
      <c r="V682" s="142"/>
      <c r="W682" s="142"/>
      <c r="X682" s="142"/>
      <c r="Y682" s="142"/>
      <c r="Z682" s="143"/>
      <c r="AA682" s="139"/>
      <c r="AB682" s="140"/>
      <c r="AC682" s="140"/>
      <c r="AD682" s="140"/>
      <c r="AE682" s="140"/>
      <c r="AF682" s="68"/>
      <c r="AG682" s="68"/>
      <c r="AH682" s="68"/>
      <c r="AI682" s="68"/>
    </row>
    <row r="683" spans="5:35" x14ac:dyDescent="0.25">
      <c r="E683" s="140"/>
      <c r="F683" s="146"/>
      <c r="G683" s="146"/>
      <c r="H683" s="34"/>
      <c r="I683" s="34"/>
      <c r="J683" s="34"/>
      <c r="K683" s="34"/>
      <c r="L683" s="24"/>
      <c r="M683" s="34"/>
      <c r="N683" s="34"/>
      <c r="O683" s="15"/>
      <c r="P683" s="142"/>
      <c r="Q683" s="142"/>
      <c r="R683" s="142"/>
      <c r="S683" s="142"/>
      <c r="T683" s="142"/>
      <c r="U683" s="15"/>
      <c r="V683" s="142"/>
      <c r="W683" s="142"/>
      <c r="X683" s="142"/>
      <c r="Y683" s="142"/>
      <c r="Z683" s="143"/>
      <c r="AA683" s="139"/>
      <c r="AB683" s="140"/>
      <c r="AC683" s="140"/>
      <c r="AD683" s="140"/>
      <c r="AE683" s="140"/>
      <c r="AF683" s="68"/>
      <c r="AG683" s="68"/>
      <c r="AH683" s="68"/>
      <c r="AI683" s="68"/>
    </row>
    <row r="684" spans="5:35" x14ac:dyDescent="0.25">
      <c r="E684" s="140"/>
      <c r="F684" s="146"/>
      <c r="G684" s="146"/>
      <c r="H684" s="34"/>
      <c r="I684" s="34"/>
      <c r="J684" s="34"/>
      <c r="K684" s="34"/>
      <c r="L684" s="24"/>
      <c r="M684" s="34"/>
      <c r="N684" s="34"/>
      <c r="O684" s="15"/>
      <c r="P684" s="142"/>
      <c r="Q684" s="142"/>
      <c r="R684" s="142"/>
      <c r="S684" s="142"/>
      <c r="T684" s="142"/>
      <c r="U684" s="15"/>
      <c r="V684" s="142"/>
      <c r="W684" s="142"/>
      <c r="X684" s="142"/>
      <c r="Y684" s="142"/>
      <c r="Z684" s="143"/>
      <c r="AA684" s="139"/>
      <c r="AB684" s="140"/>
      <c r="AC684" s="140"/>
      <c r="AD684" s="140"/>
      <c r="AE684" s="140"/>
      <c r="AF684" s="68"/>
      <c r="AG684" s="68"/>
      <c r="AH684" s="68"/>
      <c r="AI684" s="68"/>
    </row>
    <row r="685" spans="5:35" ht="15.75" thickBot="1" x14ac:dyDescent="0.3">
      <c r="E685" s="147"/>
      <c r="F685" s="148"/>
      <c r="G685" s="148"/>
      <c r="H685" s="149"/>
      <c r="I685" s="149"/>
      <c r="J685" s="149"/>
      <c r="K685" s="149"/>
      <c r="L685" s="149"/>
      <c r="M685" s="149"/>
      <c r="N685" s="149"/>
      <c r="O685" s="150"/>
      <c r="P685" s="150"/>
      <c r="Q685" s="150"/>
      <c r="R685" s="150"/>
      <c r="S685" s="151"/>
      <c r="T685" s="151"/>
      <c r="U685" s="151"/>
      <c r="V685" s="151"/>
      <c r="W685" s="151"/>
      <c r="X685" s="151"/>
      <c r="Y685" s="151"/>
      <c r="Z685" s="152"/>
      <c r="AA685" s="153"/>
      <c r="AB685" s="147"/>
      <c r="AC685" s="147"/>
      <c r="AD685" s="147"/>
      <c r="AE685" s="147"/>
      <c r="AF685" s="154"/>
      <c r="AG685" s="154"/>
      <c r="AH685" s="154"/>
      <c r="AI685" s="154"/>
    </row>
    <row r="686" spans="5:35" ht="16.5" thickTop="1" thickBot="1" x14ac:dyDescent="0.3"/>
    <row r="687" spans="5:35" x14ac:dyDescent="0.25">
      <c r="E687" s="94"/>
      <c r="F687" s="95" t="s">
        <v>17</v>
      </c>
      <c r="G687" s="238">
        <f>C37</f>
        <v>0</v>
      </c>
      <c r="H687" s="238"/>
      <c r="I687" s="238"/>
      <c r="J687" s="238"/>
      <c r="K687" s="68"/>
      <c r="L687" s="239" t="s">
        <v>39</v>
      </c>
      <c r="M687" s="239"/>
      <c r="N687" s="239"/>
      <c r="O687" s="239" t="s">
        <v>40</v>
      </c>
      <c r="P687" s="239"/>
      <c r="Q687" s="240" t="s">
        <v>79</v>
      </c>
      <c r="R687" s="240"/>
      <c r="S687" s="240"/>
      <c r="T687" s="240"/>
      <c r="U687" s="1"/>
      <c r="V687" s="264" t="s">
        <v>107</v>
      </c>
      <c r="W687" s="265"/>
      <c r="X687" s="188" t="e">
        <f>INDEX($C$11:$AC$40,MATCH(G687,$C$11:$C$40,0),27)</f>
        <v>#N/A</v>
      </c>
      <c r="Z687" s="75" t="s">
        <v>16</v>
      </c>
      <c r="AA687" s="96">
        <f>$D$3</f>
        <v>37684</v>
      </c>
      <c r="AB687" s="94"/>
      <c r="AC687" s="94"/>
      <c r="AD687" s="94"/>
      <c r="AE687" s="94"/>
    </row>
    <row r="688" spans="5:35" ht="15.75" thickBot="1" x14ac:dyDescent="0.3">
      <c r="E688" s="94"/>
      <c r="F688" s="97" t="s">
        <v>43</v>
      </c>
      <c r="G688" s="244">
        <f>E37</f>
        <v>20</v>
      </c>
      <c r="H688" s="245"/>
      <c r="I688" s="245"/>
      <c r="J688" s="245"/>
      <c r="K688" s="1"/>
      <c r="L688" s="245" t="e">
        <f>IF(X687="H",IF($X688="Blancs",$G$3,IF($X688="Jaunes",$G$4,IF($X688="Bleus",$G$5,$G$6))),IF($X688="Blancs",$I$3,IF($X688="Jaunes",$I$4,IF($X688="Bleus",$I$5,$I$6))))</f>
        <v>#N/A</v>
      </c>
      <c r="M688" s="245"/>
      <c r="N688" s="245"/>
      <c r="O688" s="245" t="e">
        <f>IF(X687="H",IF($X688="Blancs",$H$3,IF($X688="Jaunes",$H$4,IF($X688="Bleus",$H$5,$H$6))),IF($X688="Blancs",$J$3,IF($X688="Jaunes",$J$4,IF($X688="Bleus",$J$5,$J$6))))</f>
        <v>#N/A</v>
      </c>
      <c r="P688" s="245"/>
      <c r="Q688" s="246" t="e">
        <f>ROUND((G688*(L688/113)+(O688-AA691)),0)</f>
        <v>#N/A</v>
      </c>
      <c r="R688" s="246"/>
      <c r="S688" s="246"/>
      <c r="T688" s="246"/>
      <c r="U688" s="1"/>
      <c r="V688" s="266" t="s">
        <v>108</v>
      </c>
      <c r="W688" s="267"/>
      <c r="X688" s="187" t="e">
        <f>INDEX($C$11:$AC$40,MATCH(G687,$C$11:$C$40,0),26)</f>
        <v>#N/A</v>
      </c>
      <c r="AA688" s="1"/>
      <c r="AB688" s="94"/>
      <c r="AC688" s="94"/>
      <c r="AD688" s="94"/>
      <c r="AE688" s="94"/>
    </row>
    <row r="689" spans="5:35" ht="15.75" thickBot="1" x14ac:dyDescent="0.3">
      <c r="E689" s="9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94"/>
      <c r="AC689" s="94"/>
      <c r="AD689" s="94"/>
      <c r="AE689" s="94"/>
    </row>
    <row r="690" spans="5:35" ht="15.75" thickBot="1" x14ac:dyDescent="0.3">
      <c r="E690" s="94"/>
      <c r="F690" s="98" t="s">
        <v>51</v>
      </c>
      <c r="G690" s="99">
        <v>1</v>
      </c>
      <c r="H690" s="99">
        <v>2</v>
      </c>
      <c r="I690" s="99">
        <v>3</v>
      </c>
      <c r="J690" s="99">
        <v>4</v>
      </c>
      <c r="K690" s="99">
        <v>5</v>
      </c>
      <c r="L690" s="99">
        <v>6</v>
      </c>
      <c r="M690" s="99">
        <v>7</v>
      </c>
      <c r="N690" s="99">
        <v>8</v>
      </c>
      <c r="O690" s="100">
        <v>9</v>
      </c>
      <c r="P690" s="32" t="s">
        <v>45</v>
      </c>
      <c r="Q690" s="101">
        <v>10</v>
      </c>
      <c r="R690" s="99">
        <v>11</v>
      </c>
      <c r="S690" s="99">
        <v>12</v>
      </c>
      <c r="T690" s="99">
        <v>13</v>
      </c>
      <c r="U690" s="99">
        <v>14</v>
      </c>
      <c r="V690" s="99">
        <v>15</v>
      </c>
      <c r="W690" s="99">
        <v>16</v>
      </c>
      <c r="X690" s="99">
        <v>17</v>
      </c>
      <c r="Y690" s="100">
        <v>18</v>
      </c>
      <c r="Z690" s="32" t="s">
        <v>46</v>
      </c>
      <c r="AA690" s="33" t="s">
        <v>47</v>
      </c>
      <c r="AB690" s="94"/>
      <c r="AC690" s="94"/>
      <c r="AD690" s="94"/>
      <c r="AE690" s="94"/>
    </row>
    <row r="691" spans="5:35" x14ac:dyDescent="0.25">
      <c r="E691" s="94"/>
      <c r="F691" s="102" t="s">
        <v>48</v>
      </c>
      <c r="G691" s="103">
        <f>G$9</f>
        <v>4</v>
      </c>
      <c r="H691" s="103">
        <f t="shared" ref="H691:O691" si="380">H$9</f>
        <v>4</v>
      </c>
      <c r="I691" s="103">
        <f t="shared" si="380"/>
        <v>5</v>
      </c>
      <c r="J691" s="103">
        <f t="shared" si="380"/>
        <v>4</v>
      </c>
      <c r="K691" s="103">
        <f t="shared" si="380"/>
        <v>3</v>
      </c>
      <c r="L691" s="103">
        <f t="shared" si="380"/>
        <v>5</v>
      </c>
      <c r="M691" s="103">
        <f t="shared" si="380"/>
        <v>3</v>
      </c>
      <c r="N691" s="103">
        <f t="shared" si="380"/>
        <v>5</v>
      </c>
      <c r="O691" s="103">
        <f t="shared" si="380"/>
        <v>3</v>
      </c>
      <c r="P691" s="104">
        <f>SUM(G691:O691)</f>
        <v>36</v>
      </c>
      <c r="Q691" s="103">
        <f t="shared" ref="Q691:Y691" si="381">Q$9</f>
        <v>4</v>
      </c>
      <c r="R691" s="105">
        <f t="shared" si="381"/>
        <v>4</v>
      </c>
      <c r="S691" s="105">
        <f t="shared" si="381"/>
        <v>3</v>
      </c>
      <c r="T691" s="105">
        <f t="shared" si="381"/>
        <v>5</v>
      </c>
      <c r="U691" s="105">
        <f t="shared" si="381"/>
        <v>3</v>
      </c>
      <c r="V691" s="105">
        <f t="shared" si="381"/>
        <v>4</v>
      </c>
      <c r="W691" s="105">
        <f t="shared" si="381"/>
        <v>4</v>
      </c>
      <c r="X691" s="105">
        <f t="shared" si="381"/>
        <v>5</v>
      </c>
      <c r="Y691" s="106">
        <f t="shared" si="381"/>
        <v>4</v>
      </c>
      <c r="Z691" s="104">
        <f>SUM(Q691:Y691)</f>
        <v>36</v>
      </c>
      <c r="AA691" s="40">
        <f>SUM(P691+Z691)</f>
        <v>72</v>
      </c>
      <c r="AB691" s="94"/>
      <c r="AC691" s="94"/>
      <c r="AD691" s="94"/>
      <c r="AE691" s="94"/>
    </row>
    <row r="692" spans="5:35" x14ac:dyDescent="0.25">
      <c r="E692" s="94"/>
      <c r="F692" s="107" t="s">
        <v>44</v>
      </c>
      <c r="G692" s="108">
        <f>G$10</f>
        <v>4</v>
      </c>
      <c r="H692" s="108">
        <f t="shared" ref="H692:O692" si="382">H$10</f>
        <v>8</v>
      </c>
      <c r="I692" s="108">
        <f t="shared" si="382"/>
        <v>12</v>
      </c>
      <c r="J692" s="108">
        <f t="shared" si="382"/>
        <v>14</v>
      </c>
      <c r="K692" s="108">
        <f t="shared" si="382"/>
        <v>2</v>
      </c>
      <c r="L692" s="108">
        <f t="shared" si="382"/>
        <v>10</v>
      </c>
      <c r="M692" s="108">
        <f t="shared" si="382"/>
        <v>18</v>
      </c>
      <c r="N692" s="108">
        <f t="shared" si="382"/>
        <v>16</v>
      </c>
      <c r="O692" s="109">
        <f t="shared" si="382"/>
        <v>6</v>
      </c>
      <c r="P692" s="110"/>
      <c r="Q692" s="111">
        <f t="shared" ref="Q692:Y692" si="383">Q$10</f>
        <v>1</v>
      </c>
      <c r="R692" s="112">
        <f t="shared" si="383"/>
        <v>9</v>
      </c>
      <c r="S692" s="112">
        <f t="shared" si="383"/>
        <v>11</v>
      </c>
      <c r="T692" s="112">
        <f t="shared" si="383"/>
        <v>5</v>
      </c>
      <c r="U692" s="112">
        <f t="shared" si="383"/>
        <v>17</v>
      </c>
      <c r="V692" s="112">
        <f t="shared" si="383"/>
        <v>15</v>
      </c>
      <c r="W692" s="112">
        <f t="shared" si="383"/>
        <v>3</v>
      </c>
      <c r="X692" s="112">
        <f t="shared" si="383"/>
        <v>13</v>
      </c>
      <c r="Y692" s="109">
        <f t="shared" si="383"/>
        <v>7</v>
      </c>
      <c r="Z692" s="110"/>
      <c r="AA692" s="113"/>
      <c r="AB692" s="94"/>
      <c r="AC692" s="94"/>
      <c r="AD692" s="94"/>
      <c r="AE692" s="94"/>
    </row>
    <row r="693" spans="5:35" ht="15.75" thickBot="1" x14ac:dyDescent="0.3">
      <c r="E693" s="94"/>
      <c r="F693" s="114" t="s">
        <v>79</v>
      </c>
      <c r="G693" s="115" t="e">
        <f>IF($Q688&lt;=18,IF(G692&lt;=$Q688,1,0),IF($Q688&lt;=36,IF(G692&lt;=($Q688-18),2,1),IF($Q688&lt;=54,IF(G692&lt;=($Q688-36),3,2),IF($Q688&gt;54,IF(G692&lt;=($Q688-54),4,3)))))</f>
        <v>#N/A</v>
      </c>
      <c r="H693" s="115" t="e">
        <f t="shared" ref="H693:O693" si="384">IF($Q688&lt;=18,IF(H692&lt;=$Q688,1,0),IF($Q688&lt;=36,IF(H692&lt;=($Q688-18),2,1),IF($Q688&lt;=54,IF(H692&lt;=($Q688-36),3,2),IF($Q688&gt;54,IF(H692&lt;=($Q688-54),4,3)))))</f>
        <v>#N/A</v>
      </c>
      <c r="I693" s="115" t="e">
        <f t="shared" si="384"/>
        <v>#N/A</v>
      </c>
      <c r="J693" s="115" t="e">
        <f t="shared" si="384"/>
        <v>#N/A</v>
      </c>
      <c r="K693" s="115" t="e">
        <f t="shared" si="384"/>
        <v>#N/A</v>
      </c>
      <c r="L693" s="115" t="e">
        <f t="shared" si="384"/>
        <v>#N/A</v>
      </c>
      <c r="M693" s="115" t="e">
        <f t="shared" si="384"/>
        <v>#N/A</v>
      </c>
      <c r="N693" s="115" t="e">
        <f t="shared" si="384"/>
        <v>#N/A</v>
      </c>
      <c r="O693" s="116" t="e">
        <f t="shared" si="384"/>
        <v>#N/A</v>
      </c>
      <c r="P693" s="117" t="e">
        <f>SUM(G693:O693)</f>
        <v>#N/A</v>
      </c>
      <c r="Q693" s="116" t="e">
        <f t="shared" ref="Q693:Y693" si="385">IF($Q688&lt;=18,IF(Q692&lt;=$Q688,1,0),IF($Q688&lt;=36,IF(Q692&lt;=($Q688-18),2,1),IF($Q688&lt;=54,IF(Q692&lt;=($Q688-36),3,2),IF($Q688&gt;54,IF(Q692&lt;=($Q688-54),4,3)))))</f>
        <v>#N/A</v>
      </c>
      <c r="R693" s="116" t="e">
        <f t="shared" si="385"/>
        <v>#N/A</v>
      </c>
      <c r="S693" s="116" t="e">
        <f t="shared" si="385"/>
        <v>#N/A</v>
      </c>
      <c r="T693" s="116" t="e">
        <f t="shared" si="385"/>
        <v>#N/A</v>
      </c>
      <c r="U693" s="116" t="e">
        <f t="shared" si="385"/>
        <v>#N/A</v>
      </c>
      <c r="V693" s="116" t="e">
        <f t="shared" si="385"/>
        <v>#N/A</v>
      </c>
      <c r="W693" s="116" t="e">
        <f t="shared" si="385"/>
        <v>#N/A</v>
      </c>
      <c r="X693" s="116" t="e">
        <f t="shared" si="385"/>
        <v>#N/A</v>
      </c>
      <c r="Y693" s="116" t="e">
        <f t="shared" si="385"/>
        <v>#N/A</v>
      </c>
      <c r="Z693" s="118" t="e">
        <f>SUM(Q693:Y693)</f>
        <v>#N/A</v>
      </c>
      <c r="AA693" s="119" t="e">
        <f>P693+Z693</f>
        <v>#N/A</v>
      </c>
      <c r="AB693" s="94"/>
      <c r="AC693" s="94"/>
      <c r="AD693" s="94"/>
      <c r="AE693" s="94"/>
    </row>
    <row r="694" spans="5:35" x14ac:dyDescent="0.25">
      <c r="E694" s="94"/>
      <c r="F694" s="120" t="s">
        <v>80</v>
      </c>
      <c r="G694" s="121">
        <f t="shared" ref="G694:O694" si="386">G37</f>
        <v>10</v>
      </c>
      <c r="H694" s="121">
        <f t="shared" si="386"/>
        <v>10</v>
      </c>
      <c r="I694" s="121">
        <f t="shared" si="386"/>
        <v>10</v>
      </c>
      <c r="J694" s="121">
        <f t="shared" si="386"/>
        <v>10</v>
      </c>
      <c r="K694" s="121">
        <f t="shared" si="386"/>
        <v>10</v>
      </c>
      <c r="L694" s="121">
        <f t="shared" si="386"/>
        <v>10</v>
      </c>
      <c r="M694" s="121">
        <f t="shared" si="386"/>
        <v>10</v>
      </c>
      <c r="N694" s="121">
        <f t="shared" si="386"/>
        <v>10</v>
      </c>
      <c r="O694" s="121">
        <f t="shared" si="386"/>
        <v>10</v>
      </c>
      <c r="P694" s="122">
        <f>SUM(G694:O694)</f>
        <v>90</v>
      </c>
      <c r="Q694" s="123">
        <f t="shared" ref="Q694:Y694" si="387">Q37</f>
        <v>10</v>
      </c>
      <c r="R694" s="121">
        <f t="shared" si="387"/>
        <v>10</v>
      </c>
      <c r="S694" s="121">
        <f t="shared" si="387"/>
        <v>10</v>
      </c>
      <c r="T694" s="121">
        <f t="shared" si="387"/>
        <v>10</v>
      </c>
      <c r="U694" s="121">
        <f t="shared" si="387"/>
        <v>10</v>
      </c>
      <c r="V694" s="121">
        <f t="shared" si="387"/>
        <v>10</v>
      </c>
      <c r="W694" s="121">
        <f t="shared" si="387"/>
        <v>10</v>
      </c>
      <c r="X694" s="121">
        <f t="shared" si="387"/>
        <v>10</v>
      </c>
      <c r="Y694" s="124">
        <f t="shared" si="387"/>
        <v>10</v>
      </c>
      <c r="Z694" s="122">
        <f>SUM(Q694:Y694)</f>
        <v>90</v>
      </c>
      <c r="AA694" s="125">
        <f>P694+Z694</f>
        <v>180</v>
      </c>
      <c r="AB694" s="94"/>
      <c r="AC694" s="94"/>
      <c r="AD694" s="94"/>
      <c r="AE694" s="94"/>
    </row>
    <row r="695" spans="5:35" x14ac:dyDescent="0.25">
      <c r="E695" s="94"/>
      <c r="F695" s="126" t="s">
        <v>81</v>
      </c>
      <c r="G695" s="127">
        <f>IF(G694-G691=-1,3+G693)+IF(G694-G691=0,2+G693)+IF(G694-G691=1,1+G693)+IF(G694-G691=2,G693)+IF(G694-G691=3,IF(G693-1&gt;0,G693-1,0))+IF(G694-G691=4,IF(G693-2&gt;0,G693-2,0))</f>
        <v>0</v>
      </c>
      <c r="H695" s="127">
        <f t="shared" ref="H695:O695" si="388">IF(H694-H691=-1,3+H693)+IF(H694-H691=0,2+H693)+IF(H694-H691=1,1+H693)+IF(H694-H691=2,H693)+IF(H694-H691=3,IF(H693-1&gt;0,H693-1,0))+IF(H694-H691=4,IF(H693-2&gt;0,H693-2,0))</f>
        <v>0</v>
      </c>
      <c r="I695" s="127">
        <f t="shared" si="388"/>
        <v>0</v>
      </c>
      <c r="J695" s="127">
        <f t="shared" si="388"/>
        <v>0</v>
      </c>
      <c r="K695" s="127">
        <f t="shared" si="388"/>
        <v>0</v>
      </c>
      <c r="L695" s="127">
        <f t="shared" si="388"/>
        <v>0</v>
      </c>
      <c r="M695" s="127">
        <f t="shared" si="388"/>
        <v>0</v>
      </c>
      <c r="N695" s="127">
        <f t="shared" si="388"/>
        <v>0</v>
      </c>
      <c r="O695" s="128">
        <f t="shared" si="388"/>
        <v>0</v>
      </c>
      <c r="P695" s="129">
        <f>SUM(G695:O695)</f>
        <v>0</v>
      </c>
      <c r="Q695" s="130">
        <f t="shared" ref="Q695:Y695" si="389">IF(Q694-Q691=-1,3+Q693)+IF(Q694-Q691=0,2+Q693)+IF(Q694-Q691=1,1+Q693)+IF(Q694-Q691=2,Q693)+IF(Q694-Q691=3,IF(Q693-1&gt;0,Q693-1,0))+IF(Q694-Q691=4,IF(Q693-2&gt;0,Q693-2,0))</f>
        <v>0</v>
      </c>
      <c r="R695" s="131">
        <f t="shared" si="389"/>
        <v>0</v>
      </c>
      <c r="S695" s="131">
        <f t="shared" si="389"/>
        <v>0</v>
      </c>
      <c r="T695" s="131">
        <f t="shared" si="389"/>
        <v>0</v>
      </c>
      <c r="U695" s="131">
        <f t="shared" si="389"/>
        <v>0</v>
      </c>
      <c r="V695" s="131">
        <f t="shared" si="389"/>
        <v>0</v>
      </c>
      <c r="W695" s="131">
        <f t="shared" si="389"/>
        <v>0</v>
      </c>
      <c r="X695" s="131">
        <f t="shared" si="389"/>
        <v>0</v>
      </c>
      <c r="Y695" s="128">
        <f t="shared" si="389"/>
        <v>0</v>
      </c>
      <c r="Z695" s="129">
        <f>SUM(Q695:Y695)</f>
        <v>0</v>
      </c>
      <c r="AA695" s="132">
        <f>P695+Z695</f>
        <v>0</v>
      </c>
      <c r="AB695" s="94"/>
      <c r="AC695" s="94"/>
      <c r="AD695" s="94"/>
      <c r="AE695" s="94"/>
    </row>
    <row r="696" spans="5:35" ht="15.75" thickBot="1" x14ac:dyDescent="0.3">
      <c r="E696" s="94"/>
      <c r="F696" s="133" t="s">
        <v>82</v>
      </c>
      <c r="G696" s="134">
        <f t="shared" ref="G696:O696" si="390">IF(G694-G691=-2,4)+IF(G694-G691=-1,3)+IF(G694-G691=0,2)+IF(G694-G691=1,1)+IF(G694-G691&gt;2,0)</f>
        <v>0</v>
      </c>
      <c r="H696" s="134">
        <f t="shared" si="390"/>
        <v>0</v>
      </c>
      <c r="I696" s="134">
        <f t="shared" si="390"/>
        <v>0</v>
      </c>
      <c r="J696" s="134">
        <f t="shared" si="390"/>
        <v>0</v>
      </c>
      <c r="K696" s="134">
        <f t="shared" si="390"/>
        <v>0</v>
      </c>
      <c r="L696" s="134">
        <f t="shared" si="390"/>
        <v>0</v>
      </c>
      <c r="M696" s="134">
        <f t="shared" si="390"/>
        <v>0</v>
      </c>
      <c r="N696" s="134">
        <f t="shared" si="390"/>
        <v>0</v>
      </c>
      <c r="O696" s="135">
        <f t="shared" si="390"/>
        <v>0</v>
      </c>
      <c r="P696" s="136">
        <f>SUM(G696:O696)</f>
        <v>0</v>
      </c>
      <c r="Q696" s="135">
        <f t="shared" ref="Q696:Y696" si="391">IF(Q694-Q691=-2,4)+IF(Q694-Q691=-1,3)+IF(Q694-Q691=0,2)+IF(Q694-Q691=1,1)+IF(Q694-Q691&gt;2,0)</f>
        <v>0</v>
      </c>
      <c r="R696" s="135">
        <f t="shared" si="391"/>
        <v>0</v>
      </c>
      <c r="S696" s="135">
        <f t="shared" si="391"/>
        <v>0</v>
      </c>
      <c r="T696" s="135">
        <f t="shared" si="391"/>
        <v>0</v>
      </c>
      <c r="U696" s="135">
        <f t="shared" si="391"/>
        <v>0</v>
      </c>
      <c r="V696" s="135">
        <f t="shared" si="391"/>
        <v>0</v>
      </c>
      <c r="W696" s="135">
        <f t="shared" si="391"/>
        <v>0</v>
      </c>
      <c r="X696" s="135">
        <f t="shared" si="391"/>
        <v>0</v>
      </c>
      <c r="Y696" s="135">
        <f t="shared" si="391"/>
        <v>0</v>
      </c>
      <c r="Z696" s="136">
        <f>SUM(Q696:Y696)</f>
        <v>0</v>
      </c>
      <c r="AA696" s="137">
        <f>P696+Z696</f>
        <v>0</v>
      </c>
      <c r="AB696" s="94"/>
      <c r="AC696" s="94"/>
      <c r="AD696" s="94"/>
      <c r="AE696" s="94"/>
    </row>
    <row r="697" spans="5:35" x14ac:dyDescent="0.25">
      <c r="E697" s="94"/>
      <c r="F697" s="34"/>
      <c r="G697" s="24">
        <f>G694-G691</f>
        <v>6</v>
      </c>
      <c r="H697" s="24">
        <f t="shared" ref="H697:O697" si="392">H694-H691</f>
        <v>6</v>
      </c>
      <c r="I697" s="24">
        <f t="shared" si="392"/>
        <v>5</v>
      </c>
      <c r="J697" s="24">
        <f t="shared" si="392"/>
        <v>6</v>
      </c>
      <c r="K697" s="24">
        <f t="shared" si="392"/>
        <v>7</v>
      </c>
      <c r="L697" s="24">
        <f t="shared" si="392"/>
        <v>5</v>
      </c>
      <c r="M697" s="24">
        <f t="shared" si="392"/>
        <v>7</v>
      </c>
      <c r="N697" s="24">
        <f t="shared" si="392"/>
        <v>5</v>
      </c>
      <c r="O697" s="15">
        <f t="shared" si="392"/>
        <v>7</v>
      </c>
      <c r="P697" s="15"/>
      <c r="Q697" s="15">
        <f t="shared" ref="Q697:Y697" si="393">Q694-Q691</f>
        <v>6</v>
      </c>
      <c r="R697" s="15">
        <f t="shared" si="393"/>
        <v>6</v>
      </c>
      <c r="S697" s="15">
        <f t="shared" si="393"/>
        <v>7</v>
      </c>
      <c r="T697" s="15">
        <f t="shared" si="393"/>
        <v>5</v>
      </c>
      <c r="U697" s="15">
        <f t="shared" si="393"/>
        <v>7</v>
      </c>
      <c r="V697" s="15">
        <f t="shared" si="393"/>
        <v>6</v>
      </c>
      <c r="W697" s="15">
        <f t="shared" si="393"/>
        <v>6</v>
      </c>
      <c r="X697" s="15">
        <f t="shared" si="393"/>
        <v>5</v>
      </c>
      <c r="Y697" s="15">
        <f t="shared" si="393"/>
        <v>6</v>
      </c>
      <c r="Z697" s="138"/>
      <c r="AA697" s="139"/>
      <c r="AB697" s="94"/>
      <c r="AC697" s="94"/>
      <c r="AD697" s="94"/>
      <c r="AE697" s="94"/>
    </row>
    <row r="698" spans="5:35" x14ac:dyDescent="0.25">
      <c r="E698" s="94"/>
      <c r="F698" s="34"/>
      <c r="G698" s="24"/>
      <c r="H698" s="24"/>
      <c r="I698" s="24"/>
      <c r="J698" s="24"/>
      <c r="K698" s="24"/>
      <c r="L698" s="24"/>
      <c r="M698" s="24"/>
      <c r="N698" s="24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38"/>
      <c r="AA698" s="139"/>
      <c r="AB698" s="94"/>
      <c r="AC698" s="94"/>
      <c r="AD698" s="94"/>
      <c r="AE698" s="94"/>
    </row>
    <row r="699" spans="5:35" ht="15.75" thickBot="1" x14ac:dyDescent="0.3">
      <c r="E699" s="94"/>
      <c r="F699" s="34"/>
      <c r="G699" s="24"/>
      <c r="H699" s="24"/>
      <c r="I699" s="24"/>
      <c r="J699" s="24"/>
      <c r="K699" s="24"/>
      <c r="L699" s="24"/>
      <c r="M699" s="24"/>
      <c r="N699" s="2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94"/>
      <c r="AC699" s="94"/>
      <c r="AD699" s="94"/>
      <c r="AE699" s="94"/>
    </row>
    <row r="700" spans="5:35" ht="15.75" thickBot="1" x14ac:dyDescent="0.3">
      <c r="E700" s="140"/>
      <c r="F700" s="247" t="s">
        <v>83</v>
      </c>
      <c r="G700" s="247"/>
      <c r="H700" s="248" t="s">
        <v>84</v>
      </c>
      <c r="I700" s="248"/>
      <c r="J700" s="248"/>
      <c r="K700" s="248"/>
      <c r="L700" s="141">
        <f>COUNTIF(G697:Y697,"&lt;=-2")</f>
        <v>0</v>
      </c>
      <c r="M700" s="249" t="s">
        <v>85</v>
      </c>
      <c r="N700" s="249"/>
      <c r="O700" s="100">
        <f>COUNTIF(G697:Y697,"=0")</f>
        <v>0</v>
      </c>
      <c r="P700" s="241" t="s">
        <v>86</v>
      </c>
      <c r="Q700" s="241"/>
      <c r="R700" s="241"/>
      <c r="S700" s="241"/>
      <c r="T700" s="241"/>
      <c r="U700" s="141">
        <f>COUNTIF(G697:Y697,"=2")</f>
        <v>0</v>
      </c>
      <c r="V700" s="142"/>
      <c r="W700" s="142"/>
      <c r="X700" s="142"/>
      <c r="Y700" s="142"/>
      <c r="Z700" s="143"/>
      <c r="AA700" s="139"/>
      <c r="AB700" s="140"/>
      <c r="AC700" s="140"/>
      <c r="AD700" s="140"/>
      <c r="AE700" s="140"/>
      <c r="AF700" s="68"/>
      <c r="AG700" s="68"/>
      <c r="AH700" s="68"/>
      <c r="AI700" s="68"/>
    </row>
    <row r="701" spans="5:35" ht="15.75" thickBot="1" x14ac:dyDescent="0.3">
      <c r="E701" s="140"/>
      <c r="F701" s="247"/>
      <c r="G701" s="247"/>
      <c r="H701" s="250" t="s">
        <v>87</v>
      </c>
      <c r="I701" s="250"/>
      <c r="J701" s="250"/>
      <c r="K701" s="250"/>
      <c r="L701" s="144">
        <f>COUNTIF(G697:Y697,"=-1")</f>
        <v>0</v>
      </c>
      <c r="M701" s="251" t="s">
        <v>88</v>
      </c>
      <c r="N701" s="251"/>
      <c r="O701" s="145">
        <f>COUNTIF(G697:Y697,"=1")</f>
        <v>0</v>
      </c>
      <c r="P701" s="241" t="s">
        <v>89</v>
      </c>
      <c r="Q701" s="241"/>
      <c r="R701" s="241"/>
      <c r="S701" s="241"/>
      <c r="T701" s="241"/>
      <c r="U701" s="144">
        <f>COUNTIF(G697:Y697,"&gt;=3")</f>
        <v>18</v>
      </c>
      <c r="V701" s="142"/>
      <c r="W701" s="142"/>
      <c r="X701" s="142"/>
      <c r="Y701" s="142"/>
      <c r="Z701" s="143"/>
      <c r="AA701" s="139"/>
      <c r="AB701" s="140"/>
      <c r="AC701" s="140"/>
      <c r="AD701" s="140"/>
      <c r="AE701" s="140"/>
      <c r="AF701" s="68"/>
      <c r="AG701" s="68"/>
      <c r="AH701" s="68"/>
      <c r="AI701" s="68"/>
    </row>
    <row r="702" spans="5:35" x14ac:dyDescent="0.25">
      <c r="E702" s="140"/>
      <c r="F702" s="146"/>
      <c r="G702" s="146"/>
      <c r="H702" s="242" t="str">
        <f>M700</f>
        <v>Par</v>
      </c>
      <c r="I702" s="242"/>
      <c r="J702" s="24"/>
      <c r="K702" s="24"/>
      <c r="L702" s="24">
        <f>O700</f>
        <v>0</v>
      </c>
      <c r="M702" s="24"/>
      <c r="N702" s="34"/>
      <c r="O702" s="15"/>
      <c r="P702" s="142"/>
      <c r="Q702" s="142"/>
      <c r="R702" s="142"/>
      <c r="S702" s="142"/>
      <c r="T702" s="142"/>
      <c r="U702" s="15"/>
      <c r="V702" s="142"/>
      <c r="W702" s="142"/>
      <c r="X702" s="142"/>
      <c r="Y702" s="142"/>
      <c r="Z702" s="143"/>
      <c r="AA702" s="139"/>
      <c r="AB702" s="140"/>
      <c r="AC702" s="140"/>
      <c r="AD702" s="140"/>
      <c r="AE702" s="140"/>
      <c r="AF702" s="68"/>
      <c r="AG702" s="68"/>
      <c r="AH702" s="68"/>
      <c r="AI702" s="68"/>
    </row>
    <row r="703" spans="5:35" x14ac:dyDescent="0.25">
      <c r="E703" s="140"/>
      <c r="F703" s="146"/>
      <c r="G703" s="146"/>
      <c r="H703" s="243" t="str">
        <f>M701</f>
        <v>Bogey</v>
      </c>
      <c r="I703" s="243"/>
      <c r="J703" s="24"/>
      <c r="K703" s="24"/>
      <c r="L703" s="24">
        <f>O701</f>
        <v>0</v>
      </c>
      <c r="M703" s="24"/>
      <c r="N703" s="34"/>
      <c r="O703" s="15"/>
      <c r="P703" s="142"/>
      <c r="Q703" s="142"/>
      <c r="R703" s="142"/>
      <c r="S703" s="142"/>
      <c r="T703" s="142"/>
      <c r="U703" s="15"/>
      <c r="V703" s="142"/>
      <c r="W703" s="142"/>
      <c r="X703" s="142"/>
      <c r="Y703" s="142"/>
      <c r="Z703" s="143"/>
      <c r="AA703" s="139"/>
      <c r="AB703" s="140"/>
      <c r="AC703" s="140"/>
      <c r="AD703" s="140"/>
      <c r="AE703" s="140"/>
      <c r="AF703" s="68"/>
      <c r="AG703" s="68"/>
      <c r="AH703" s="68"/>
      <c r="AI703" s="68"/>
    </row>
    <row r="704" spans="5:35" x14ac:dyDescent="0.25">
      <c r="E704" s="140"/>
      <c r="F704" s="146"/>
      <c r="G704" s="146"/>
      <c r="H704" s="34" t="str">
        <f>P700</f>
        <v>Double bogey</v>
      </c>
      <c r="I704" s="34"/>
      <c r="J704" s="34"/>
      <c r="K704" s="34"/>
      <c r="L704" s="24">
        <f>U700</f>
        <v>0</v>
      </c>
      <c r="M704" s="24"/>
      <c r="N704" s="34"/>
      <c r="O704" s="15"/>
      <c r="P704" s="142"/>
      <c r="Q704" s="142"/>
      <c r="R704" s="142"/>
      <c r="S704" s="142"/>
      <c r="T704" s="142"/>
      <c r="U704" s="15"/>
      <c r="V704" s="142"/>
      <c r="W704" s="142"/>
      <c r="X704" s="142"/>
      <c r="Y704" s="142"/>
      <c r="Z704" s="143"/>
      <c r="AA704" s="139"/>
      <c r="AB704" s="140"/>
      <c r="AC704" s="140"/>
      <c r="AD704" s="140"/>
      <c r="AE704" s="140"/>
      <c r="AF704" s="68"/>
      <c r="AG704" s="68"/>
      <c r="AH704" s="68"/>
      <c r="AI704" s="68"/>
    </row>
    <row r="705" spans="5:35" x14ac:dyDescent="0.25">
      <c r="E705" s="140"/>
      <c r="F705" s="146"/>
      <c r="G705" s="146"/>
      <c r="H705" s="34" t="str">
        <f>P701</f>
        <v>Triple bogey &amp; plus</v>
      </c>
      <c r="I705" s="34"/>
      <c r="J705" s="34"/>
      <c r="K705" s="34"/>
      <c r="L705" s="24">
        <f>U701</f>
        <v>18</v>
      </c>
      <c r="M705" s="24"/>
      <c r="N705" s="34"/>
      <c r="O705" s="15"/>
      <c r="P705" s="142"/>
      <c r="Q705" s="142"/>
      <c r="R705" s="142"/>
      <c r="S705" s="142"/>
      <c r="T705" s="142"/>
      <c r="U705" s="15"/>
      <c r="V705" s="142"/>
      <c r="W705" s="142"/>
      <c r="X705" s="142"/>
      <c r="Y705" s="142"/>
      <c r="Z705" s="143"/>
      <c r="AA705" s="139"/>
      <c r="AB705" s="140"/>
      <c r="AC705" s="140"/>
      <c r="AD705" s="140"/>
      <c r="AE705" s="140"/>
      <c r="AF705" s="68"/>
      <c r="AG705" s="68"/>
      <c r="AH705" s="68"/>
      <c r="AI705" s="68"/>
    </row>
    <row r="706" spans="5:35" x14ac:dyDescent="0.25">
      <c r="E706" s="140"/>
      <c r="F706" s="146"/>
      <c r="G706" s="146"/>
      <c r="H706" s="34"/>
      <c r="I706" s="34"/>
      <c r="J706" s="34"/>
      <c r="K706" s="34"/>
      <c r="L706" s="24"/>
      <c r="M706" s="34"/>
      <c r="N706" s="34"/>
      <c r="O706" s="15"/>
      <c r="P706" s="142"/>
      <c r="Q706" s="142"/>
      <c r="R706" s="142"/>
      <c r="S706" s="142"/>
      <c r="T706" s="142"/>
      <c r="U706" s="15"/>
      <c r="V706" s="142"/>
      <c r="W706" s="142"/>
      <c r="X706" s="142"/>
      <c r="Y706" s="142"/>
      <c r="Z706" s="143"/>
      <c r="AA706" s="139"/>
      <c r="AB706" s="140"/>
      <c r="AC706" s="140"/>
      <c r="AD706" s="140"/>
      <c r="AE706" s="140"/>
      <c r="AF706" s="68"/>
      <c r="AG706" s="68"/>
      <c r="AH706" s="68"/>
      <c r="AI706" s="68"/>
    </row>
    <row r="707" spans="5:35" x14ac:dyDescent="0.25">
      <c r="E707" s="140"/>
      <c r="F707" s="146"/>
      <c r="G707" s="146"/>
      <c r="H707" s="34"/>
      <c r="I707" s="34"/>
      <c r="J707" s="34"/>
      <c r="K707" s="34"/>
      <c r="L707" s="24"/>
      <c r="M707" s="34"/>
      <c r="N707" s="34"/>
      <c r="O707" s="15"/>
      <c r="P707" s="142"/>
      <c r="Q707" s="142"/>
      <c r="R707" s="142"/>
      <c r="S707" s="142"/>
      <c r="T707" s="142"/>
      <c r="U707" s="15"/>
      <c r="V707" s="142"/>
      <c r="W707" s="142"/>
      <c r="X707" s="142"/>
      <c r="Y707" s="142"/>
      <c r="Z707" s="143"/>
      <c r="AA707" s="139"/>
      <c r="AB707" s="140"/>
      <c r="AC707" s="140"/>
      <c r="AD707" s="140"/>
      <c r="AE707" s="140"/>
      <c r="AF707" s="68"/>
      <c r="AG707" s="68"/>
      <c r="AH707" s="68"/>
      <c r="AI707" s="68"/>
    </row>
    <row r="708" spans="5:35" ht="15.75" thickBot="1" x14ac:dyDescent="0.3">
      <c r="E708" s="147"/>
      <c r="F708" s="148"/>
      <c r="G708" s="148"/>
      <c r="H708" s="149"/>
      <c r="I708" s="149"/>
      <c r="J708" s="149"/>
      <c r="K708" s="149"/>
      <c r="L708" s="149"/>
      <c r="M708" s="149"/>
      <c r="N708" s="149"/>
      <c r="O708" s="150"/>
      <c r="P708" s="150"/>
      <c r="Q708" s="150"/>
      <c r="R708" s="150"/>
      <c r="S708" s="151"/>
      <c r="T708" s="151"/>
      <c r="U708" s="151"/>
      <c r="V708" s="151"/>
      <c r="W708" s="151"/>
      <c r="X708" s="151"/>
      <c r="Y708" s="151"/>
      <c r="Z708" s="152"/>
      <c r="AA708" s="153"/>
      <c r="AB708" s="147"/>
      <c r="AC708" s="147"/>
      <c r="AD708" s="147"/>
      <c r="AE708" s="147"/>
      <c r="AF708" s="154"/>
      <c r="AG708" s="154"/>
      <c r="AH708" s="154"/>
      <c r="AI708" s="154"/>
    </row>
    <row r="709" spans="5:35" ht="16.5" thickTop="1" thickBot="1" x14ac:dyDescent="0.3"/>
    <row r="710" spans="5:35" x14ac:dyDescent="0.25">
      <c r="E710" s="94"/>
      <c r="F710" s="95" t="s">
        <v>17</v>
      </c>
      <c r="G710" s="238">
        <f>C38</f>
        <v>0</v>
      </c>
      <c r="H710" s="238"/>
      <c r="I710" s="238"/>
      <c r="J710" s="238"/>
      <c r="K710" s="68"/>
      <c r="L710" s="239" t="s">
        <v>39</v>
      </c>
      <c r="M710" s="239"/>
      <c r="N710" s="239"/>
      <c r="O710" s="239" t="s">
        <v>40</v>
      </c>
      <c r="P710" s="239"/>
      <c r="Q710" s="240" t="s">
        <v>79</v>
      </c>
      <c r="R710" s="240"/>
      <c r="S710" s="240"/>
      <c r="T710" s="240"/>
      <c r="U710" s="1"/>
      <c r="V710" s="264" t="s">
        <v>107</v>
      </c>
      <c r="W710" s="265"/>
      <c r="X710" s="188" t="e">
        <f>INDEX($C$11:$AC$40,MATCH(G710,$C$11:$C$40,0),27)</f>
        <v>#N/A</v>
      </c>
      <c r="Z710" s="75" t="s">
        <v>16</v>
      </c>
      <c r="AA710" s="96">
        <f>$D$3</f>
        <v>37684</v>
      </c>
      <c r="AB710" s="94"/>
      <c r="AC710" s="94"/>
      <c r="AD710" s="94"/>
      <c r="AE710" s="94"/>
    </row>
    <row r="711" spans="5:35" ht="15.75" thickBot="1" x14ac:dyDescent="0.3">
      <c r="E711" s="94"/>
      <c r="F711" s="97" t="s">
        <v>43</v>
      </c>
      <c r="G711" s="244">
        <f>E38</f>
        <v>20</v>
      </c>
      <c r="H711" s="245"/>
      <c r="I711" s="245"/>
      <c r="J711" s="245"/>
      <c r="K711" s="1"/>
      <c r="L711" s="245" t="e">
        <f>IF(X710="H",IF($X711="Blancs",$G$3,IF($X711="Jaunes",$G$4,IF($X711="Bleus",$G$5,$G$6))),IF($X711="Blancs",$I$3,IF($X711="Jaunes",$I$4,IF($X711="Bleus",$I$5,$I$6))))</f>
        <v>#N/A</v>
      </c>
      <c r="M711" s="245"/>
      <c r="N711" s="245"/>
      <c r="O711" s="245" t="e">
        <f>IF(X710="H",IF($X711="Blancs",$H$3,IF($X711="Jaunes",$H$4,IF($X711="Bleus",$H$5,$H$6))),IF($X711="Blancs",$J$3,IF($X711="Jaunes",$J$4,IF($X711="Bleus",$J$5,$J$6))))</f>
        <v>#N/A</v>
      </c>
      <c r="P711" s="245"/>
      <c r="Q711" s="246" t="e">
        <f>ROUND((G711*(L711/113)+(O711-AA714)),0)</f>
        <v>#N/A</v>
      </c>
      <c r="R711" s="246"/>
      <c r="S711" s="246"/>
      <c r="T711" s="246"/>
      <c r="U711" s="1"/>
      <c r="V711" s="266" t="s">
        <v>108</v>
      </c>
      <c r="W711" s="267"/>
      <c r="X711" s="187" t="e">
        <f>INDEX($C$11:$AC$40,MATCH(G710,$C$11:$C$40,0),26)</f>
        <v>#N/A</v>
      </c>
      <c r="AA711" s="1"/>
      <c r="AB711" s="94"/>
      <c r="AC711" s="94"/>
      <c r="AD711" s="94"/>
      <c r="AE711" s="94"/>
    </row>
    <row r="712" spans="5:35" ht="15.75" thickBot="1" x14ac:dyDescent="0.3">
      <c r="E712" s="9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94"/>
      <c r="AC712" s="94"/>
      <c r="AD712" s="94"/>
      <c r="AE712" s="94"/>
    </row>
    <row r="713" spans="5:35" ht="15.75" thickBot="1" x14ac:dyDescent="0.3">
      <c r="E713" s="94"/>
      <c r="F713" s="98" t="s">
        <v>51</v>
      </c>
      <c r="G713" s="99">
        <v>1</v>
      </c>
      <c r="H713" s="99">
        <v>2</v>
      </c>
      <c r="I713" s="99">
        <v>3</v>
      </c>
      <c r="J713" s="99">
        <v>4</v>
      </c>
      <c r="K713" s="99">
        <v>5</v>
      </c>
      <c r="L713" s="99">
        <v>6</v>
      </c>
      <c r="M713" s="99">
        <v>7</v>
      </c>
      <c r="N713" s="99">
        <v>8</v>
      </c>
      <c r="O713" s="100">
        <v>9</v>
      </c>
      <c r="P713" s="32" t="s">
        <v>45</v>
      </c>
      <c r="Q713" s="101">
        <v>10</v>
      </c>
      <c r="R713" s="99">
        <v>11</v>
      </c>
      <c r="S713" s="99">
        <v>12</v>
      </c>
      <c r="T713" s="99">
        <v>13</v>
      </c>
      <c r="U713" s="99">
        <v>14</v>
      </c>
      <c r="V713" s="99">
        <v>15</v>
      </c>
      <c r="W713" s="99">
        <v>16</v>
      </c>
      <c r="X713" s="99">
        <v>17</v>
      </c>
      <c r="Y713" s="100">
        <v>18</v>
      </c>
      <c r="Z713" s="32" t="s">
        <v>46</v>
      </c>
      <c r="AA713" s="33" t="s">
        <v>47</v>
      </c>
      <c r="AB713" s="94"/>
      <c r="AC713" s="94"/>
      <c r="AD713" s="94"/>
      <c r="AE713" s="94"/>
    </row>
    <row r="714" spans="5:35" x14ac:dyDescent="0.25">
      <c r="E714" s="94"/>
      <c r="F714" s="102" t="s">
        <v>48</v>
      </c>
      <c r="G714" s="103">
        <f>G$9</f>
        <v>4</v>
      </c>
      <c r="H714" s="103">
        <f t="shared" ref="H714:O714" si="394">H$9</f>
        <v>4</v>
      </c>
      <c r="I714" s="103">
        <f t="shared" si="394"/>
        <v>5</v>
      </c>
      <c r="J714" s="103">
        <f t="shared" si="394"/>
        <v>4</v>
      </c>
      <c r="K714" s="103">
        <f t="shared" si="394"/>
        <v>3</v>
      </c>
      <c r="L714" s="103">
        <f t="shared" si="394"/>
        <v>5</v>
      </c>
      <c r="M714" s="103">
        <f t="shared" si="394"/>
        <v>3</v>
      </c>
      <c r="N714" s="103">
        <f t="shared" si="394"/>
        <v>5</v>
      </c>
      <c r="O714" s="103">
        <f t="shared" si="394"/>
        <v>3</v>
      </c>
      <c r="P714" s="104">
        <f>SUM(G714:O714)</f>
        <v>36</v>
      </c>
      <c r="Q714" s="103">
        <f t="shared" ref="Q714:Y714" si="395">Q$9</f>
        <v>4</v>
      </c>
      <c r="R714" s="105">
        <f t="shared" si="395"/>
        <v>4</v>
      </c>
      <c r="S714" s="105">
        <f t="shared" si="395"/>
        <v>3</v>
      </c>
      <c r="T714" s="105">
        <f t="shared" si="395"/>
        <v>5</v>
      </c>
      <c r="U714" s="105">
        <f t="shared" si="395"/>
        <v>3</v>
      </c>
      <c r="V714" s="105">
        <f t="shared" si="395"/>
        <v>4</v>
      </c>
      <c r="W714" s="105">
        <f t="shared" si="395"/>
        <v>4</v>
      </c>
      <c r="X714" s="105">
        <f t="shared" si="395"/>
        <v>5</v>
      </c>
      <c r="Y714" s="106">
        <f t="shared" si="395"/>
        <v>4</v>
      </c>
      <c r="Z714" s="104">
        <f>SUM(Q714:Y714)</f>
        <v>36</v>
      </c>
      <c r="AA714" s="40">
        <f>SUM(P714+Z714)</f>
        <v>72</v>
      </c>
      <c r="AB714" s="94"/>
      <c r="AC714" s="94"/>
      <c r="AD714" s="94"/>
      <c r="AE714" s="94"/>
    </row>
    <row r="715" spans="5:35" x14ac:dyDescent="0.25">
      <c r="E715" s="94"/>
      <c r="F715" s="107" t="s">
        <v>44</v>
      </c>
      <c r="G715" s="108">
        <f>G$10</f>
        <v>4</v>
      </c>
      <c r="H715" s="108">
        <f t="shared" ref="H715:O715" si="396">H$10</f>
        <v>8</v>
      </c>
      <c r="I715" s="108">
        <f t="shared" si="396"/>
        <v>12</v>
      </c>
      <c r="J715" s="108">
        <f t="shared" si="396"/>
        <v>14</v>
      </c>
      <c r="K715" s="108">
        <f t="shared" si="396"/>
        <v>2</v>
      </c>
      <c r="L715" s="108">
        <f t="shared" si="396"/>
        <v>10</v>
      </c>
      <c r="M715" s="108">
        <f t="shared" si="396"/>
        <v>18</v>
      </c>
      <c r="N715" s="108">
        <f t="shared" si="396"/>
        <v>16</v>
      </c>
      <c r="O715" s="109">
        <f t="shared" si="396"/>
        <v>6</v>
      </c>
      <c r="P715" s="110"/>
      <c r="Q715" s="111">
        <f t="shared" ref="Q715:Y715" si="397">Q$10</f>
        <v>1</v>
      </c>
      <c r="R715" s="112">
        <f t="shared" si="397"/>
        <v>9</v>
      </c>
      <c r="S715" s="112">
        <f t="shared" si="397"/>
        <v>11</v>
      </c>
      <c r="T715" s="112">
        <f t="shared" si="397"/>
        <v>5</v>
      </c>
      <c r="U715" s="112">
        <f t="shared" si="397"/>
        <v>17</v>
      </c>
      <c r="V715" s="112">
        <f t="shared" si="397"/>
        <v>15</v>
      </c>
      <c r="W715" s="112">
        <f t="shared" si="397"/>
        <v>3</v>
      </c>
      <c r="X715" s="112">
        <f t="shared" si="397"/>
        <v>13</v>
      </c>
      <c r="Y715" s="109">
        <f t="shared" si="397"/>
        <v>7</v>
      </c>
      <c r="Z715" s="110"/>
      <c r="AA715" s="113"/>
      <c r="AB715" s="94"/>
      <c r="AC715" s="94"/>
      <c r="AD715" s="94"/>
      <c r="AE715" s="94"/>
    </row>
    <row r="716" spans="5:35" ht="15.75" thickBot="1" x14ac:dyDescent="0.3">
      <c r="E716" s="94"/>
      <c r="F716" s="114" t="s">
        <v>79</v>
      </c>
      <c r="G716" s="115" t="e">
        <f>IF($Q711&lt;=18,IF(G715&lt;=$Q711,1,0),IF($Q711&lt;=36,IF(G715&lt;=($Q711-18),2,1),IF($Q711&lt;=54,IF(G715&lt;=($Q711-36),3,2),IF($Q711&gt;54,IF(G715&lt;=($Q711-54),4,3)))))</f>
        <v>#N/A</v>
      </c>
      <c r="H716" s="115" t="e">
        <f t="shared" ref="H716:O716" si="398">IF($Q711&lt;=18,IF(H715&lt;=$Q711,1,0),IF($Q711&lt;=36,IF(H715&lt;=($Q711-18),2,1),IF($Q711&lt;=54,IF(H715&lt;=($Q711-36),3,2),IF($Q711&gt;54,IF(H715&lt;=($Q711-54),4,3)))))</f>
        <v>#N/A</v>
      </c>
      <c r="I716" s="115" t="e">
        <f t="shared" si="398"/>
        <v>#N/A</v>
      </c>
      <c r="J716" s="115" t="e">
        <f t="shared" si="398"/>
        <v>#N/A</v>
      </c>
      <c r="K716" s="115" t="e">
        <f t="shared" si="398"/>
        <v>#N/A</v>
      </c>
      <c r="L716" s="115" t="e">
        <f t="shared" si="398"/>
        <v>#N/A</v>
      </c>
      <c r="M716" s="115" t="e">
        <f t="shared" si="398"/>
        <v>#N/A</v>
      </c>
      <c r="N716" s="115" t="e">
        <f t="shared" si="398"/>
        <v>#N/A</v>
      </c>
      <c r="O716" s="116" t="e">
        <f t="shared" si="398"/>
        <v>#N/A</v>
      </c>
      <c r="P716" s="117" t="e">
        <f>SUM(G716:O716)</f>
        <v>#N/A</v>
      </c>
      <c r="Q716" s="116" t="e">
        <f t="shared" ref="Q716:Y716" si="399">IF($Q711&lt;=18,IF(Q715&lt;=$Q711,1,0),IF($Q711&lt;=36,IF(Q715&lt;=($Q711-18),2,1),IF($Q711&lt;=54,IF(Q715&lt;=($Q711-36),3,2),IF($Q711&gt;54,IF(Q715&lt;=($Q711-54),4,3)))))</f>
        <v>#N/A</v>
      </c>
      <c r="R716" s="116" t="e">
        <f t="shared" si="399"/>
        <v>#N/A</v>
      </c>
      <c r="S716" s="116" t="e">
        <f t="shared" si="399"/>
        <v>#N/A</v>
      </c>
      <c r="T716" s="116" t="e">
        <f t="shared" si="399"/>
        <v>#N/A</v>
      </c>
      <c r="U716" s="116" t="e">
        <f t="shared" si="399"/>
        <v>#N/A</v>
      </c>
      <c r="V716" s="116" t="e">
        <f t="shared" si="399"/>
        <v>#N/A</v>
      </c>
      <c r="W716" s="116" t="e">
        <f t="shared" si="399"/>
        <v>#N/A</v>
      </c>
      <c r="X716" s="116" t="e">
        <f t="shared" si="399"/>
        <v>#N/A</v>
      </c>
      <c r="Y716" s="116" t="e">
        <f t="shared" si="399"/>
        <v>#N/A</v>
      </c>
      <c r="Z716" s="118" t="e">
        <f>SUM(Q716:Y716)</f>
        <v>#N/A</v>
      </c>
      <c r="AA716" s="119" t="e">
        <f>P716+Z716</f>
        <v>#N/A</v>
      </c>
      <c r="AB716" s="94"/>
      <c r="AC716" s="94"/>
      <c r="AD716" s="94"/>
      <c r="AE716" s="94"/>
    </row>
    <row r="717" spans="5:35" x14ac:dyDescent="0.25">
      <c r="E717" s="94"/>
      <c r="F717" s="120" t="s">
        <v>80</v>
      </c>
      <c r="G717" s="121">
        <f t="shared" ref="G717:O717" si="400">G38</f>
        <v>10</v>
      </c>
      <c r="H717" s="121">
        <f t="shared" si="400"/>
        <v>10</v>
      </c>
      <c r="I717" s="121">
        <f t="shared" si="400"/>
        <v>10</v>
      </c>
      <c r="J717" s="121">
        <f t="shared" si="400"/>
        <v>10</v>
      </c>
      <c r="K717" s="121">
        <f t="shared" si="400"/>
        <v>10</v>
      </c>
      <c r="L717" s="121">
        <f t="shared" si="400"/>
        <v>10</v>
      </c>
      <c r="M717" s="121">
        <f t="shared" si="400"/>
        <v>10</v>
      </c>
      <c r="N717" s="121">
        <f t="shared" si="400"/>
        <v>10</v>
      </c>
      <c r="O717" s="121">
        <f t="shared" si="400"/>
        <v>10</v>
      </c>
      <c r="P717" s="122">
        <f>SUM(G717:O717)</f>
        <v>90</v>
      </c>
      <c r="Q717" s="123">
        <f t="shared" ref="Q717:Y717" si="401">Q38</f>
        <v>10</v>
      </c>
      <c r="R717" s="121">
        <f t="shared" si="401"/>
        <v>10</v>
      </c>
      <c r="S717" s="121">
        <f t="shared" si="401"/>
        <v>10</v>
      </c>
      <c r="T717" s="121">
        <f t="shared" si="401"/>
        <v>10</v>
      </c>
      <c r="U717" s="121">
        <f t="shared" si="401"/>
        <v>10</v>
      </c>
      <c r="V717" s="121">
        <f t="shared" si="401"/>
        <v>10</v>
      </c>
      <c r="W717" s="121">
        <f t="shared" si="401"/>
        <v>10</v>
      </c>
      <c r="X717" s="121">
        <f t="shared" si="401"/>
        <v>10</v>
      </c>
      <c r="Y717" s="124">
        <f t="shared" si="401"/>
        <v>10</v>
      </c>
      <c r="Z717" s="122">
        <f>SUM(Q717:Y717)</f>
        <v>90</v>
      </c>
      <c r="AA717" s="125">
        <f>P717+Z717</f>
        <v>180</v>
      </c>
      <c r="AB717" s="94"/>
      <c r="AC717" s="94"/>
      <c r="AD717" s="94"/>
      <c r="AE717" s="94"/>
    </row>
    <row r="718" spans="5:35" x14ac:dyDescent="0.25">
      <c r="E718" s="94"/>
      <c r="F718" s="126" t="s">
        <v>81</v>
      </c>
      <c r="G718" s="127">
        <f>IF(G717-G714=-1,3+G716)+IF(G717-G714=0,2+G716)+IF(G717-G714=1,1+G716)+IF(G717-G714=2,G716)+IF(G717-G714=3,IF(G716-1&gt;0,G716-1,0))+IF(G717-G714=4,IF(G716-2&gt;0,G716-2,0))</f>
        <v>0</v>
      </c>
      <c r="H718" s="127">
        <f t="shared" ref="H718:O718" si="402">IF(H717-H714=-1,3+H716)+IF(H717-H714=0,2+H716)+IF(H717-H714=1,1+H716)+IF(H717-H714=2,H716)+IF(H717-H714=3,IF(H716-1&gt;0,H716-1,0))+IF(H717-H714=4,IF(H716-2&gt;0,H716-2,0))</f>
        <v>0</v>
      </c>
      <c r="I718" s="127">
        <f t="shared" si="402"/>
        <v>0</v>
      </c>
      <c r="J718" s="127">
        <f t="shared" si="402"/>
        <v>0</v>
      </c>
      <c r="K718" s="127">
        <f t="shared" si="402"/>
        <v>0</v>
      </c>
      <c r="L718" s="127">
        <f t="shared" si="402"/>
        <v>0</v>
      </c>
      <c r="M718" s="127">
        <f t="shared" si="402"/>
        <v>0</v>
      </c>
      <c r="N718" s="127">
        <f t="shared" si="402"/>
        <v>0</v>
      </c>
      <c r="O718" s="128">
        <f t="shared" si="402"/>
        <v>0</v>
      </c>
      <c r="P718" s="129">
        <f>SUM(G718:O718)</f>
        <v>0</v>
      </c>
      <c r="Q718" s="130">
        <f t="shared" ref="Q718:Y718" si="403">IF(Q717-Q714=-1,3+Q716)+IF(Q717-Q714=0,2+Q716)+IF(Q717-Q714=1,1+Q716)+IF(Q717-Q714=2,Q716)+IF(Q717-Q714=3,IF(Q716-1&gt;0,Q716-1,0))+IF(Q717-Q714=4,IF(Q716-2&gt;0,Q716-2,0))</f>
        <v>0</v>
      </c>
      <c r="R718" s="131">
        <f t="shared" si="403"/>
        <v>0</v>
      </c>
      <c r="S718" s="131">
        <f t="shared" si="403"/>
        <v>0</v>
      </c>
      <c r="T718" s="131">
        <f t="shared" si="403"/>
        <v>0</v>
      </c>
      <c r="U718" s="131">
        <f t="shared" si="403"/>
        <v>0</v>
      </c>
      <c r="V718" s="131">
        <f t="shared" si="403"/>
        <v>0</v>
      </c>
      <c r="W718" s="131">
        <f t="shared" si="403"/>
        <v>0</v>
      </c>
      <c r="X718" s="131">
        <f t="shared" si="403"/>
        <v>0</v>
      </c>
      <c r="Y718" s="128">
        <f t="shared" si="403"/>
        <v>0</v>
      </c>
      <c r="Z718" s="129">
        <f>SUM(Q718:Y718)</f>
        <v>0</v>
      </c>
      <c r="AA718" s="132">
        <f>P718+Z718</f>
        <v>0</v>
      </c>
      <c r="AB718" s="94"/>
      <c r="AC718" s="94"/>
      <c r="AD718" s="94"/>
      <c r="AE718" s="94"/>
    </row>
    <row r="719" spans="5:35" ht="15.75" thickBot="1" x14ac:dyDescent="0.3">
      <c r="E719" s="94"/>
      <c r="F719" s="133" t="s">
        <v>82</v>
      </c>
      <c r="G719" s="134">
        <f t="shared" ref="G719:O719" si="404">IF(G717-G714=-2,4)+IF(G717-G714=-1,3)+IF(G717-G714=0,2)+IF(G717-G714=1,1)+IF(G717-G714&gt;2,0)</f>
        <v>0</v>
      </c>
      <c r="H719" s="134">
        <f t="shared" si="404"/>
        <v>0</v>
      </c>
      <c r="I719" s="134">
        <f t="shared" si="404"/>
        <v>0</v>
      </c>
      <c r="J719" s="134">
        <f t="shared" si="404"/>
        <v>0</v>
      </c>
      <c r="K719" s="134">
        <f t="shared" si="404"/>
        <v>0</v>
      </c>
      <c r="L719" s="134">
        <f t="shared" si="404"/>
        <v>0</v>
      </c>
      <c r="M719" s="134">
        <f t="shared" si="404"/>
        <v>0</v>
      </c>
      <c r="N719" s="134">
        <f t="shared" si="404"/>
        <v>0</v>
      </c>
      <c r="O719" s="135">
        <f t="shared" si="404"/>
        <v>0</v>
      </c>
      <c r="P719" s="136">
        <f>SUM(G719:O719)</f>
        <v>0</v>
      </c>
      <c r="Q719" s="135">
        <f t="shared" ref="Q719:Y719" si="405">IF(Q717-Q714=-2,4)+IF(Q717-Q714=-1,3)+IF(Q717-Q714=0,2)+IF(Q717-Q714=1,1)+IF(Q717-Q714&gt;2,0)</f>
        <v>0</v>
      </c>
      <c r="R719" s="135">
        <f t="shared" si="405"/>
        <v>0</v>
      </c>
      <c r="S719" s="135">
        <f t="shared" si="405"/>
        <v>0</v>
      </c>
      <c r="T719" s="135">
        <f t="shared" si="405"/>
        <v>0</v>
      </c>
      <c r="U719" s="135">
        <f t="shared" si="405"/>
        <v>0</v>
      </c>
      <c r="V719" s="135">
        <f t="shared" si="405"/>
        <v>0</v>
      </c>
      <c r="W719" s="135">
        <f t="shared" si="405"/>
        <v>0</v>
      </c>
      <c r="X719" s="135">
        <f t="shared" si="405"/>
        <v>0</v>
      </c>
      <c r="Y719" s="135">
        <f t="shared" si="405"/>
        <v>0</v>
      </c>
      <c r="Z719" s="136">
        <f>SUM(Q719:Y719)</f>
        <v>0</v>
      </c>
      <c r="AA719" s="137">
        <f>P719+Z719</f>
        <v>0</v>
      </c>
      <c r="AB719" s="94"/>
      <c r="AC719" s="94"/>
      <c r="AD719" s="94"/>
      <c r="AE719" s="94"/>
    </row>
    <row r="720" spans="5:35" x14ac:dyDescent="0.25">
      <c r="E720" s="94"/>
      <c r="F720" s="34"/>
      <c r="G720" s="24">
        <f>G717-G714</f>
        <v>6</v>
      </c>
      <c r="H720" s="24">
        <f t="shared" ref="H720:O720" si="406">H717-H714</f>
        <v>6</v>
      </c>
      <c r="I720" s="24">
        <f t="shared" si="406"/>
        <v>5</v>
      </c>
      <c r="J720" s="24">
        <f t="shared" si="406"/>
        <v>6</v>
      </c>
      <c r="K720" s="24">
        <f t="shared" si="406"/>
        <v>7</v>
      </c>
      <c r="L720" s="24">
        <f t="shared" si="406"/>
        <v>5</v>
      </c>
      <c r="M720" s="24">
        <f t="shared" si="406"/>
        <v>7</v>
      </c>
      <c r="N720" s="24">
        <f t="shared" si="406"/>
        <v>5</v>
      </c>
      <c r="O720" s="15">
        <f t="shared" si="406"/>
        <v>7</v>
      </c>
      <c r="P720" s="15"/>
      <c r="Q720" s="15">
        <f t="shared" ref="Q720:Y720" si="407">Q717-Q714</f>
        <v>6</v>
      </c>
      <c r="R720" s="15">
        <f t="shared" si="407"/>
        <v>6</v>
      </c>
      <c r="S720" s="15">
        <f t="shared" si="407"/>
        <v>7</v>
      </c>
      <c r="T720" s="15">
        <f t="shared" si="407"/>
        <v>5</v>
      </c>
      <c r="U720" s="15">
        <f t="shared" si="407"/>
        <v>7</v>
      </c>
      <c r="V720" s="15">
        <f t="shared" si="407"/>
        <v>6</v>
      </c>
      <c r="W720" s="15">
        <f t="shared" si="407"/>
        <v>6</v>
      </c>
      <c r="X720" s="15">
        <f t="shared" si="407"/>
        <v>5</v>
      </c>
      <c r="Y720" s="15">
        <f t="shared" si="407"/>
        <v>6</v>
      </c>
      <c r="Z720" s="138"/>
      <c r="AA720" s="139"/>
      <c r="AB720" s="94"/>
      <c r="AC720" s="94"/>
      <c r="AD720" s="94"/>
      <c r="AE720" s="94"/>
    </row>
    <row r="721" spans="5:35" x14ac:dyDescent="0.25">
      <c r="E721" s="94"/>
      <c r="F721" s="34"/>
      <c r="G721" s="24"/>
      <c r="H721" s="24"/>
      <c r="I721" s="24"/>
      <c r="J721" s="24"/>
      <c r="K721" s="24"/>
      <c r="L721" s="24"/>
      <c r="M721" s="24"/>
      <c r="N721" s="24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38"/>
      <c r="AA721" s="139"/>
      <c r="AB721" s="94"/>
      <c r="AC721" s="94"/>
      <c r="AD721" s="94"/>
      <c r="AE721" s="94"/>
    </row>
    <row r="722" spans="5:35" ht="15.75" thickBot="1" x14ac:dyDescent="0.3">
      <c r="E722" s="94"/>
      <c r="F722" s="34"/>
      <c r="G722" s="24"/>
      <c r="H722" s="24"/>
      <c r="I722" s="24"/>
      <c r="J722" s="24"/>
      <c r="K722" s="24"/>
      <c r="L722" s="24"/>
      <c r="M722" s="24"/>
      <c r="N722" s="2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94"/>
      <c r="AC722" s="94"/>
      <c r="AD722" s="94"/>
      <c r="AE722" s="94"/>
    </row>
    <row r="723" spans="5:35" ht="15.75" thickBot="1" x14ac:dyDescent="0.3">
      <c r="E723" s="140"/>
      <c r="F723" s="247" t="s">
        <v>83</v>
      </c>
      <c r="G723" s="247"/>
      <c r="H723" s="248" t="s">
        <v>84</v>
      </c>
      <c r="I723" s="248"/>
      <c r="J723" s="248"/>
      <c r="K723" s="248"/>
      <c r="L723" s="141">
        <f>COUNTIF(G720:Y720,"&lt;=-2")</f>
        <v>0</v>
      </c>
      <c r="M723" s="249" t="s">
        <v>85</v>
      </c>
      <c r="N723" s="249"/>
      <c r="O723" s="100">
        <f>COUNTIF(G720:Y720,"=0")</f>
        <v>0</v>
      </c>
      <c r="P723" s="241" t="s">
        <v>86</v>
      </c>
      <c r="Q723" s="241"/>
      <c r="R723" s="241"/>
      <c r="S723" s="241"/>
      <c r="T723" s="241"/>
      <c r="U723" s="141">
        <f>COUNTIF(G720:Y720,"=2")</f>
        <v>0</v>
      </c>
      <c r="V723" s="142"/>
      <c r="W723" s="142"/>
      <c r="X723" s="142"/>
      <c r="Y723" s="142"/>
      <c r="Z723" s="143"/>
      <c r="AA723" s="139"/>
      <c r="AB723" s="140"/>
      <c r="AC723" s="140"/>
      <c r="AD723" s="140"/>
      <c r="AE723" s="140"/>
      <c r="AF723" s="68"/>
      <c r="AG723" s="68"/>
      <c r="AH723" s="68"/>
      <c r="AI723" s="68"/>
    </row>
    <row r="724" spans="5:35" ht="15.75" thickBot="1" x14ac:dyDescent="0.3">
      <c r="E724" s="140"/>
      <c r="F724" s="247"/>
      <c r="G724" s="247"/>
      <c r="H724" s="250" t="s">
        <v>87</v>
      </c>
      <c r="I724" s="250"/>
      <c r="J724" s="250"/>
      <c r="K724" s="250"/>
      <c r="L724" s="144">
        <f>COUNTIF(G720:Y720,"=-1")</f>
        <v>0</v>
      </c>
      <c r="M724" s="251" t="s">
        <v>88</v>
      </c>
      <c r="N724" s="251"/>
      <c r="O724" s="145">
        <f>COUNTIF(G720:Y720,"=1")</f>
        <v>0</v>
      </c>
      <c r="P724" s="241" t="s">
        <v>89</v>
      </c>
      <c r="Q724" s="241"/>
      <c r="R724" s="241"/>
      <c r="S724" s="241"/>
      <c r="T724" s="241"/>
      <c r="U724" s="144">
        <f>COUNTIF(G720:Y720,"&gt;=3")</f>
        <v>18</v>
      </c>
      <c r="V724" s="142"/>
      <c r="W724" s="142"/>
      <c r="X724" s="142"/>
      <c r="Y724" s="142"/>
      <c r="Z724" s="143"/>
      <c r="AA724" s="139"/>
      <c r="AB724" s="140"/>
      <c r="AC724" s="140"/>
      <c r="AD724" s="140"/>
      <c r="AE724" s="140"/>
      <c r="AF724" s="68"/>
      <c r="AG724" s="68"/>
      <c r="AH724" s="68"/>
      <c r="AI724" s="68"/>
    </row>
    <row r="725" spans="5:35" x14ac:dyDescent="0.25">
      <c r="E725" s="140"/>
      <c r="F725" s="146"/>
      <c r="G725" s="146"/>
      <c r="H725" s="242" t="str">
        <f>M723</f>
        <v>Par</v>
      </c>
      <c r="I725" s="242"/>
      <c r="J725" s="24"/>
      <c r="K725" s="24"/>
      <c r="L725" s="24">
        <f>O723</f>
        <v>0</v>
      </c>
      <c r="M725" s="24"/>
      <c r="N725" s="34"/>
      <c r="O725" s="15"/>
      <c r="P725" s="142"/>
      <c r="Q725" s="142"/>
      <c r="R725" s="142"/>
      <c r="S725" s="142"/>
      <c r="T725" s="142"/>
      <c r="U725" s="15"/>
      <c r="V725" s="142"/>
      <c r="W725" s="142"/>
      <c r="X725" s="142"/>
      <c r="Y725" s="142"/>
      <c r="Z725" s="143"/>
      <c r="AA725" s="139"/>
      <c r="AB725" s="140"/>
      <c r="AC725" s="140"/>
      <c r="AD725" s="140"/>
      <c r="AE725" s="140"/>
      <c r="AF725" s="68"/>
      <c r="AG725" s="68"/>
      <c r="AH725" s="68"/>
      <c r="AI725" s="68"/>
    </row>
    <row r="726" spans="5:35" x14ac:dyDescent="0.25">
      <c r="E726" s="140"/>
      <c r="F726" s="146"/>
      <c r="G726" s="146"/>
      <c r="H726" s="243" t="str">
        <f>M724</f>
        <v>Bogey</v>
      </c>
      <c r="I726" s="243"/>
      <c r="J726" s="24"/>
      <c r="K726" s="24"/>
      <c r="L726" s="24">
        <f>O724</f>
        <v>0</v>
      </c>
      <c r="M726" s="24"/>
      <c r="N726" s="34"/>
      <c r="O726" s="15"/>
      <c r="P726" s="142"/>
      <c r="Q726" s="142"/>
      <c r="R726" s="142"/>
      <c r="S726" s="142"/>
      <c r="T726" s="142"/>
      <c r="U726" s="15"/>
      <c r="V726" s="142"/>
      <c r="W726" s="142"/>
      <c r="X726" s="142"/>
      <c r="Y726" s="142"/>
      <c r="Z726" s="143"/>
      <c r="AA726" s="139"/>
      <c r="AB726" s="140"/>
      <c r="AC726" s="140"/>
      <c r="AD726" s="140"/>
      <c r="AE726" s="140"/>
      <c r="AF726" s="68"/>
      <c r="AG726" s="68"/>
      <c r="AH726" s="68"/>
      <c r="AI726" s="68"/>
    </row>
    <row r="727" spans="5:35" x14ac:dyDescent="0.25">
      <c r="E727" s="140"/>
      <c r="F727" s="146"/>
      <c r="G727" s="146"/>
      <c r="H727" s="34" t="str">
        <f>P723</f>
        <v>Double bogey</v>
      </c>
      <c r="I727" s="34"/>
      <c r="J727" s="34"/>
      <c r="K727" s="34"/>
      <c r="L727" s="24">
        <f>U723</f>
        <v>0</v>
      </c>
      <c r="M727" s="24"/>
      <c r="N727" s="34"/>
      <c r="O727" s="15"/>
      <c r="P727" s="142"/>
      <c r="Q727" s="142"/>
      <c r="R727" s="142"/>
      <c r="S727" s="142"/>
      <c r="T727" s="142"/>
      <c r="U727" s="15"/>
      <c r="V727" s="142"/>
      <c r="W727" s="142"/>
      <c r="X727" s="142"/>
      <c r="Y727" s="142"/>
      <c r="Z727" s="143"/>
      <c r="AA727" s="139"/>
      <c r="AB727" s="140"/>
      <c r="AC727" s="140"/>
      <c r="AD727" s="140"/>
      <c r="AE727" s="140"/>
      <c r="AF727" s="68"/>
      <c r="AG727" s="68"/>
      <c r="AH727" s="68"/>
      <c r="AI727" s="68"/>
    </row>
    <row r="728" spans="5:35" x14ac:dyDescent="0.25">
      <c r="E728" s="140"/>
      <c r="F728" s="146"/>
      <c r="G728" s="146"/>
      <c r="H728" s="34" t="str">
        <f>P724</f>
        <v>Triple bogey &amp; plus</v>
      </c>
      <c r="I728" s="34"/>
      <c r="J728" s="34"/>
      <c r="K728" s="34"/>
      <c r="L728" s="24">
        <f>U724</f>
        <v>18</v>
      </c>
      <c r="M728" s="24"/>
      <c r="N728" s="34"/>
      <c r="O728" s="15"/>
      <c r="P728" s="142"/>
      <c r="Q728" s="142"/>
      <c r="R728" s="142"/>
      <c r="S728" s="142"/>
      <c r="T728" s="142"/>
      <c r="U728" s="15"/>
      <c r="V728" s="142"/>
      <c r="W728" s="142"/>
      <c r="X728" s="142"/>
      <c r="Y728" s="142"/>
      <c r="Z728" s="143"/>
      <c r="AA728" s="139"/>
      <c r="AB728" s="140"/>
      <c r="AC728" s="140"/>
      <c r="AD728" s="140"/>
      <c r="AE728" s="140"/>
      <c r="AF728" s="68"/>
      <c r="AG728" s="68"/>
      <c r="AH728" s="68"/>
      <c r="AI728" s="68"/>
    </row>
    <row r="729" spans="5:35" x14ac:dyDescent="0.25">
      <c r="E729" s="140"/>
      <c r="F729" s="146"/>
      <c r="G729" s="146"/>
      <c r="H729" s="34"/>
      <c r="I729" s="34"/>
      <c r="J729" s="34"/>
      <c r="K729" s="34"/>
      <c r="L729" s="24"/>
      <c r="M729" s="34"/>
      <c r="N729" s="34"/>
      <c r="O729" s="15"/>
      <c r="P729" s="142"/>
      <c r="Q729" s="142"/>
      <c r="R729" s="142"/>
      <c r="S729" s="142"/>
      <c r="T729" s="142"/>
      <c r="U729" s="15"/>
      <c r="V729" s="142"/>
      <c r="W729" s="142"/>
      <c r="X729" s="142"/>
      <c r="Y729" s="142"/>
      <c r="Z729" s="143"/>
      <c r="AA729" s="139"/>
      <c r="AB729" s="140"/>
      <c r="AC729" s="140"/>
      <c r="AD729" s="140"/>
      <c r="AE729" s="140"/>
      <c r="AF729" s="68"/>
      <c r="AG729" s="68"/>
      <c r="AH729" s="68"/>
      <c r="AI729" s="68"/>
    </row>
    <row r="730" spans="5:35" x14ac:dyDescent="0.25">
      <c r="E730" s="140"/>
      <c r="F730" s="146"/>
      <c r="G730" s="146"/>
      <c r="H730" s="34"/>
      <c r="I730" s="34"/>
      <c r="J730" s="34"/>
      <c r="K730" s="34"/>
      <c r="L730" s="24"/>
      <c r="M730" s="34"/>
      <c r="N730" s="34"/>
      <c r="O730" s="15"/>
      <c r="P730" s="142"/>
      <c r="Q730" s="142"/>
      <c r="R730" s="142"/>
      <c r="S730" s="142"/>
      <c r="T730" s="142"/>
      <c r="U730" s="15"/>
      <c r="V730" s="142"/>
      <c r="W730" s="142"/>
      <c r="X730" s="142"/>
      <c r="Y730" s="142"/>
      <c r="Z730" s="143"/>
      <c r="AA730" s="139"/>
      <c r="AB730" s="140"/>
      <c r="AC730" s="140"/>
      <c r="AD730" s="140"/>
      <c r="AE730" s="140"/>
      <c r="AF730" s="68"/>
      <c r="AG730" s="68"/>
      <c r="AH730" s="68"/>
      <c r="AI730" s="68"/>
    </row>
    <row r="731" spans="5:35" ht="15.75" thickBot="1" x14ac:dyDescent="0.3">
      <c r="E731" s="147"/>
      <c r="F731" s="148"/>
      <c r="G731" s="148"/>
      <c r="H731" s="149"/>
      <c r="I731" s="149"/>
      <c r="J731" s="149"/>
      <c r="K731" s="149"/>
      <c r="L731" s="149"/>
      <c r="M731" s="149"/>
      <c r="N731" s="149"/>
      <c r="O731" s="150"/>
      <c r="P731" s="150"/>
      <c r="Q731" s="150"/>
      <c r="R731" s="150"/>
      <c r="S731" s="151"/>
      <c r="T731" s="151"/>
      <c r="U731" s="151"/>
      <c r="V731" s="151"/>
      <c r="W731" s="151"/>
      <c r="X731" s="151"/>
      <c r="Y731" s="151"/>
      <c r="Z731" s="152"/>
      <c r="AA731" s="153"/>
      <c r="AB731" s="147"/>
      <c r="AC731" s="147"/>
      <c r="AD731" s="147"/>
      <c r="AE731" s="147"/>
      <c r="AF731" s="154"/>
      <c r="AG731" s="154"/>
      <c r="AH731" s="154"/>
      <c r="AI731" s="154"/>
    </row>
    <row r="732" spans="5:35" ht="16.5" thickTop="1" thickBot="1" x14ac:dyDescent="0.3"/>
    <row r="733" spans="5:35" x14ac:dyDescent="0.25">
      <c r="E733" s="94"/>
      <c r="F733" s="95" t="s">
        <v>17</v>
      </c>
      <c r="G733" s="238">
        <f>C39</f>
        <v>0</v>
      </c>
      <c r="H733" s="238"/>
      <c r="I733" s="238"/>
      <c r="J733" s="238"/>
      <c r="K733" s="68"/>
      <c r="L733" s="239" t="s">
        <v>39</v>
      </c>
      <c r="M733" s="239"/>
      <c r="N733" s="239"/>
      <c r="O733" s="239" t="s">
        <v>40</v>
      </c>
      <c r="P733" s="239"/>
      <c r="Q733" s="240" t="s">
        <v>79</v>
      </c>
      <c r="R733" s="240"/>
      <c r="S733" s="240"/>
      <c r="T733" s="240"/>
      <c r="U733" s="1"/>
      <c r="V733" s="264" t="s">
        <v>107</v>
      </c>
      <c r="W733" s="265"/>
      <c r="X733" s="188" t="e">
        <f>INDEX($C$11:$AC$40,MATCH(G733,$C$11:$C$40,0),27)</f>
        <v>#N/A</v>
      </c>
      <c r="Z733" s="75" t="s">
        <v>16</v>
      </c>
      <c r="AA733" s="96">
        <f>$D$3</f>
        <v>37684</v>
      </c>
      <c r="AB733" s="94"/>
      <c r="AC733" s="94"/>
      <c r="AD733" s="94"/>
      <c r="AE733" s="94"/>
    </row>
    <row r="734" spans="5:35" ht="15.75" thickBot="1" x14ac:dyDescent="0.3">
      <c r="E734" s="94"/>
      <c r="F734" s="97" t="s">
        <v>43</v>
      </c>
      <c r="G734" s="244">
        <f>E39</f>
        <v>20</v>
      </c>
      <c r="H734" s="245"/>
      <c r="I734" s="245"/>
      <c r="J734" s="245"/>
      <c r="K734" s="1"/>
      <c r="L734" s="245" t="e">
        <f>IF(X733="H",IF($X734="Blancs",$G$3,IF($X734="Jaunes",$G$4,IF($X734="Bleus",$G$5,$G$6))),IF($X734="Blancs",$I$3,IF($X734="Jaunes",$I$4,IF($X734="Bleus",$I$5,$I$6))))</f>
        <v>#N/A</v>
      </c>
      <c r="M734" s="245"/>
      <c r="N734" s="245"/>
      <c r="O734" s="245" t="e">
        <f>IF(X733="H",IF($X734="Blancs",$H$3,IF($X734="Jaunes",$H$4,IF($X734="Bleus",$H$5,$H$6))),IF($X734="Blancs",$J$3,IF($X734="Jaunes",$J$4,IF($X734="Bleus",$J$5,$J$6))))</f>
        <v>#N/A</v>
      </c>
      <c r="P734" s="245"/>
      <c r="Q734" s="246" t="e">
        <f>ROUND((G734*(L734/113)+(O734-AA737)),0)</f>
        <v>#N/A</v>
      </c>
      <c r="R734" s="246"/>
      <c r="S734" s="246"/>
      <c r="T734" s="246"/>
      <c r="U734" s="1"/>
      <c r="V734" s="266" t="s">
        <v>108</v>
      </c>
      <c r="W734" s="267"/>
      <c r="X734" s="187" t="e">
        <f>INDEX($C$11:$AC$40,MATCH(G733,$C$11:$C$40,0),26)</f>
        <v>#N/A</v>
      </c>
      <c r="AA734" s="1"/>
      <c r="AB734" s="94"/>
      <c r="AC734" s="94"/>
      <c r="AD734" s="94"/>
      <c r="AE734" s="94"/>
    </row>
    <row r="735" spans="5:35" ht="15.75" thickBot="1" x14ac:dyDescent="0.3">
      <c r="E735" s="9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94"/>
      <c r="AC735" s="94"/>
      <c r="AD735" s="94"/>
      <c r="AE735" s="94"/>
    </row>
    <row r="736" spans="5:35" ht="15.75" thickBot="1" x14ac:dyDescent="0.3">
      <c r="E736" s="94"/>
      <c r="F736" s="98" t="s">
        <v>51</v>
      </c>
      <c r="G736" s="99">
        <v>1</v>
      </c>
      <c r="H736" s="99">
        <v>2</v>
      </c>
      <c r="I736" s="99">
        <v>3</v>
      </c>
      <c r="J736" s="99">
        <v>4</v>
      </c>
      <c r="K736" s="99">
        <v>5</v>
      </c>
      <c r="L736" s="99">
        <v>6</v>
      </c>
      <c r="M736" s="99">
        <v>7</v>
      </c>
      <c r="N736" s="99">
        <v>8</v>
      </c>
      <c r="O736" s="100">
        <v>9</v>
      </c>
      <c r="P736" s="32" t="s">
        <v>45</v>
      </c>
      <c r="Q736" s="101">
        <v>10</v>
      </c>
      <c r="R736" s="99">
        <v>11</v>
      </c>
      <c r="S736" s="99">
        <v>12</v>
      </c>
      <c r="T736" s="99">
        <v>13</v>
      </c>
      <c r="U736" s="99">
        <v>14</v>
      </c>
      <c r="V736" s="99">
        <v>15</v>
      </c>
      <c r="W736" s="99">
        <v>16</v>
      </c>
      <c r="X736" s="99">
        <v>17</v>
      </c>
      <c r="Y736" s="100">
        <v>18</v>
      </c>
      <c r="Z736" s="32" t="s">
        <v>46</v>
      </c>
      <c r="AA736" s="33" t="s">
        <v>47</v>
      </c>
      <c r="AB736" s="94"/>
      <c r="AC736" s="94"/>
      <c r="AD736" s="94"/>
      <c r="AE736" s="94"/>
    </row>
    <row r="737" spans="5:35" x14ac:dyDescent="0.25">
      <c r="E737" s="94"/>
      <c r="F737" s="102" t="s">
        <v>48</v>
      </c>
      <c r="G737" s="103">
        <f>G$9</f>
        <v>4</v>
      </c>
      <c r="H737" s="103">
        <f t="shared" ref="H737:O737" si="408">H$9</f>
        <v>4</v>
      </c>
      <c r="I737" s="103">
        <f t="shared" si="408"/>
        <v>5</v>
      </c>
      <c r="J737" s="103">
        <f t="shared" si="408"/>
        <v>4</v>
      </c>
      <c r="K737" s="103">
        <f t="shared" si="408"/>
        <v>3</v>
      </c>
      <c r="L737" s="103">
        <f t="shared" si="408"/>
        <v>5</v>
      </c>
      <c r="M737" s="103">
        <f t="shared" si="408"/>
        <v>3</v>
      </c>
      <c r="N737" s="103">
        <f t="shared" si="408"/>
        <v>5</v>
      </c>
      <c r="O737" s="103">
        <f t="shared" si="408"/>
        <v>3</v>
      </c>
      <c r="P737" s="104">
        <f>SUM(G737:O737)</f>
        <v>36</v>
      </c>
      <c r="Q737" s="103">
        <f t="shared" ref="Q737:Y737" si="409">Q$9</f>
        <v>4</v>
      </c>
      <c r="R737" s="105">
        <f t="shared" si="409"/>
        <v>4</v>
      </c>
      <c r="S737" s="105">
        <f t="shared" si="409"/>
        <v>3</v>
      </c>
      <c r="T737" s="105">
        <f t="shared" si="409"/>
        <v>5</v>
      </c>
      <c r="U737" s="105">
        <f t="shared" si="409"/>
        <v>3</v>
      </c>
      <c r="V737" s="105">
        <f t="shared" si="409"/>
        <v>4</v>
      </c>
      <c r="W737" s="105">
        <f t="shared" si="409"/>
        <v>4</v>
      </c>
      <c r="X737" s="105">
        <f t="shared" si="409"/>
        <v>5</v>
      </c>
      <c r="Y737" s="106">
        <f t="shared" si="409"/>
        <v>4</v>
      </c>
      <c r="Z737" s="104">
        <f>SUM(Q737:Y737)</f>
        <v>36</v>
      </c>
      <c r="AA737" s="40">
        <f>SUM(P737+Z737)</f>
        <v>72</v>
      </c>
      <c r="AB737" s="94"/>
      <c r="AC737" s="94"/>
      <c r="AD737" s="94"/>
      <c r="AE737" s="94"/>
    </row>
    <row r="738" spans="5:35" x14ac:dyDescent="0.25">
      <c r="E738" s="94"/>
      <c r="F738" s="107" t="s">
        <v>44</v>
      </c>
      <c r="G738" s="108">
        <f>G$10</f>
        <v>4</v>
      </c>
      <c r="H738" s="108">
        <f t="shared" ref="H738:O738" si="410">H$10</f>
        <v>8</v>
      </c>
      <c r="I738" s="108">
        <f t="shared" si="410"/>
        <v>12</v>
      </c>
      <c r="J738" s="108">
        <f t="shared" si="410"/>
        <v>14</v>
      </c>
      <c r="K738" s="108">
        <f t="shared" si="410"/>
        <v>2</v>
      </c>
      <c r="L738" s="108">
        <f t="shared" si="410"/>
        <v>10</v>
      </c>
      <c r="M738" s="108">
        <f t="shared" si="410"/>
        <v>18</v>
      </c>
      <c r="N738" s="108">
        <f t="shared" si="410"/>
        <v>16</v>
      </c>
      <c r="O738" s="109">
        <f t="shared" si="410"/>
        <v>6</v>
      </c>
      <c r="P738" s="110"/>
      <c r="Q738" s="111">
        <f t="shared" ref="Q738:Y738" si="411">Q$10</f>
        <v>1</v>
      </c>
      <c r="R738" s="112">
        <f t="shared" si="411"/>
        <v>9</v>
      </c>
      <c r="S738" s="112">
        <f t="shared" si="411"/>
        <v>11</v>
      </c>
      <c r="T738" s="112">
        <f t="shared" si="411"/>
        <v>5</v>
      </c>
      <c r="U738" s="112">
        <f t="shared" si="411"/>
        <v>17</v>
      </c>
      <c r="V738" s="112">
        <f t="shared" si="411"/>
        <v>15</v>
      </c>
      <c r="W738" s="112">
        <f t="shared" si="411"/>
        <v>3</v>
      </c>
      <c r="X738" s="112">
        <f t="shared" si="411"/>
        <v>13</v>
      </c>
      <c r="Y738" s="109">
        <f t="shared" si="411"/>
        <v>7</v>
      </c>
      <c r="Z738" s="110"/>
      <c r="AA738" s="113"/>
      <c r="AB738" s="94"/>
      <c r="AC738" s="94"/>
      <c r="AD738" s="94"/>
      <c r="AE738" s="94"/>
    </row>
    <row r="739" spans="5:35" ht="15.75" thickBot="1" x14ac:dyDescent="0.3">
      <c r="E739" s="94"/>
      <c r="F739" s="114" t="s">
        <v>79</v>
      </c>
      <c r="G739" s="115" t="e">
        <f>IF($Q734&lt;=18,IF(G738&lt;=$Q734,1,0),IF($Q734&lt;=36,IF(G738&lt;=($Q734-18),2,1),IF($Q734&lt;=54,IF(G738&lt;=($Q734-36),3,2),IF($Q734&gt;54,IF(G738&lt;=($Q734-54),4,3)))))</f>
        <v>#N/A</v>
      </c>
      <c r="H739" s="115" t="e">
        <f t="shared" ref="H739:O739" si="412">IF($Q734&lt;=18,IF(H738&lt;=$Q734,1,0),IF($Q734&lt;=36,IF(H738&lt;=($Q734-18),2,1),IF($Q734&lt;=54,IF(H738&lt;=($Q734-36),3,2),IF($Q734&gt;54,IF(H738&lt;=($Q734-54),4,3)))))</f>
        <v>#N/A</v>
      </c>
      <c r="I739" s="115" t="e">
        <f t="shared" si="412"/>
        <v>#N/A</v>
      </c>
      <c r="J739" s="115" t="e">
        <f t="shared" si="412"/>
        <v>#N/A</v>
      </c>
      <c r="K739" s="115" t="e">
        <f t="shared" si="412"/>
        <v>#N/A</v>
      </c>
      <c r="L739" s="115" t="e">
        <f t="shared" si="412"/>
        <v>#N/A</v>
      </c>
      <c r="M739" s="115" t="e">
        <f t="shared" si="412"/>
        <v>#N/A</v>
      </c>
      <c r="N739" s="115" t="e">
        <f t="shared" si="412"/>
        <v>#N/A</v>
      </c>
      <c r="O739" s="116" t="e">
        <f t="shared" si="412"/>
        <v>#N/A</v>
      </c>
      <c r="P739" s="117" t="e">
        <f>SUM(G739:O739)</f>
        <v>#N/A</v>
      </c>
      <c r="Q739" s="116" t="e">
        <f t="shared" ref="Q739:Y739" si="413">IF($Q734&lt;=18,IF(Q738&lt;=$Q734,1,0),IF($Q734&lt;=36,IF(Q738&lt;=($Q734-18),2,1),IF($Q734&lt;=54,IF(Q738&lt;=($Q734-36),3,2),IF($Q734&gt;54,IF(Q738&lt;=($Q734-54),4,3)))))</f>
        <v>#N/A</v>
      </c>
      <c r="R739" s="116" t="e">
        <f t="shared" si="413"/>
        <v>#N/A</v>
      </c>
      <c r="S739" s="116" t="e">
        <f t="shared" si="413"/>
        <v>#N/A</v>
      </c>
      <c r="T739" s="116" t="e">
        <f t="shared" si="413"/>
        <v>#N/A</v>
      </c>
      <c r="U739" s="116" t="e">
        <f t="shared" si="413"/>
        <v>#N/A</v>
      </c>
      <c r="V739" s="116" t="e">
        <f t="shared" si="413"/>
        <v>#N/A</v>
      </c>
      <c r="W739" s="116" t="e">
        <f t="shared" si="413"/>
        <v>#N/A</v>
      </c>
      <c r="X739" s="116" t="e">
        <f t="shared" si="413"/>
        <v>#N/A</v>
      </c>
      <c r="Y739" s="116" t="e">
        <f t="shared" si="413"/>
        <v>#N/A</v>
      </c>
      <c r="Z739" s="118" t="e">
        <f>SUM(Q739:Y739)</f>
        <v>#N/A</v>
      </c>
      <c r="AA739" s="119" t="e">
        <f>P739+Z739</f>
        <v>#N/A</v>
      </c>
      <c r="AB739" s="94"/>
      <c r="AC739" s="94"/>
      <c r="AD739" s="94"/>
      <c r="AE739" s="94"/>
    </row>
    <row r="740" spans="5:35" x14ac:dyDescent="0.25">
      <c r="E740" s="94"/>
      <c r="F740" s="120" t="s">
        <v>80</v>
      </c>
      <c r="G740" s="121">
        <f t="shared" ref="G740:O740" si="414">G39</f>
        <v>10</v>
      </c>
      <c r="H740" s="121">
        <f t="shared" si="414"/>
        <v>10</v>
      </c>
      <c r="I740" s="121">
        <f t="shared" si="414"/>
        <v>10</v>
      </c>
      <c r="J740" s="121">
        <f t="shared" si="414"/>
        <v>10</v>
      </c>
      <c r="K740" s="121">
        <f t="shared" si="414"/>
        <v>10</v>
      </c>
      <c r="L740" s="121">
        <f t="shared" si="414"/>
        <v>10</v>
      </c>
      <c r="M740" s="121">
        <f t="shared" si="414"/>
        <v>10</v>
      </c>
      <c r="N740" s="121">
        <f t="shared" si="414"/>
        <v>10</v>
      </c>
      <c r="O740" s="121">
        <f t="shared" si="414"/>
        <v>10</v>
      </c>
      <c r="P740" s="122">
        <f>SUM(G740:O740)</f>
        <v>90</v>
      </c>
      <c r="Q740" s="123">
        <f t="shared" ref="Q740:Y740" si="415">Q39</f>
        <v>10</v>
      </c>
      <c r="R740" s="121">
        <f t="shared" si="415"/>
        <v>10</v>
      </c>
      <c r="S740" s="121">
        <f t="shared" si="415"/>
        <v>10</v>
      </c>
      <c r="T740" s="121">
        <f t="shared" si="415"/>
        <v>10</v>
      </c>
      <c r="U740" s="121">
        <f t="shared" si="415"/>
        <v>10</v>
      </c>
      <c r="V740" s="121">
        <f t="shared" si="415"/>
        <v>10</v>
      </c>
      <c r="W740" s="121">
        <f t="shared" si="415"/>
        <v>10</v>
      </c>
      <c r="X740" s="121">
        <f t="shared" si="415"/>
        <v>10</v>
      </c>
      <c r="Y740" s="124">
        <f t="shared" si="415"/>
        <v>10</v>
      </c>
      <c r="Z740" s="122">
        <f>SUM(Q740:Y740)</f>
        <v>90</v>
      </c>
      <c r="AA740" s="125">
        <f>P740+Z740</f>
        <v>180</v>
      </c>
      <c r="AB740" s="94"/>
      <c r="AC740" s="94"/>
      <c r="AD740" s="94"/>
      <c r="AE740" s="94"/>
    </row>
    <row r="741" spans="5:35" x14ac:dyDescent="0.25">
      <c r="E741" s="94"/>
      <c r="F741" s="126" t="s">
        <v>81</v>
      </c>
      <c r="G741" s="127">
        <f>IF(G740-G737=-1,3+G739)+IF(G740-G737=0,2+G739)+IF(G740-G737=1,1+G739)+IF(G740-G737=2,G739)+IF(G740-G737=3,IF(G739-1&gt;0,G739-1,0))+IF(G740-G737=4,IF(G739-2&gt;0,G739-2,0))</f>
        <v>0</v>
      </c>
      <c r="H741" s="127">
        <f t="shared" ref="H741:O741" si="416">IF(H740-H737=-1,3+H739)+IF(H740-H737=0,2+H739)+IF(H740-H737=1,1+H739)+IF(H740-H737=2,H739)+IF(H740-H737=3,IF(H739-1&gt;0,H739-1,0))+IF(H740-H737=4,IF(H739-2&gt;0,H739-2,0))</f>
        <v>0</v>
      </c>
      <c r="I741" s="127">
        <f t="shared" si="416"/>
        <v>0</v>
      </c>
      <c r="J741" s="127">
        <f t="shared" si="416"/>
        <v>0</v>
      </c>
      <c r="K741" s="127">
        <f t="shared" si="416"/>
        <v>0</v>
      </c>
      <c r="L741" s="127">
        <f t="shared" si="416"/>
        <v>0</v>
      </c>
      <c r="M741" s="127">
        <f t="shared" si="416"/>
        <v>0</v>
      </c>
      <c r="N741" s="127">
        <f t="shared" si="416"/>
        <v>0</v>
      </c>
      <c r="O741" s="128">
        <f t="shared" si="416"/>
        <v>0</v>
      </c>
      <c r="P741" s="129">
        <f>SUM(G741:O741)</f>
        <v>0</v>
      </c>
      <c r="Q741" s="130">
        <f t="shared" ref="Q741:Y741" si="417">IF(Q740-Q737=-1,3+Q739)+IF(Q740-Q737=0,2+Q739)+IF(Q740-Q737=1,1+Q739)+IF(Q740-Q737=2,Q739)+IF(Q740-Q737=3,IF(Q739-1&gt;0,Q739-1,0))+IF(Q740-Q737=4,IF(Q739-2&gt;0,Q739-2,0))</f>
        <v>0</v>
      </c>
      <c r="R741" s="131">
        <f t="shared" si="417"/>
        <v>0</v>
      </c>
      <c r="S741" s="131">
        <f t="shared" si="417"/>
        <v>0</v>
      </c>
      <c r="T741" s="131">
        <f t="shared" si="417"/>
        <v>0</v>
      </c>
      <c r="U741" s="131">
        <f t="shared" si="417"/>
        <v>0</v>
      </c>
      <c r="V741" s="131">
        <f t="shared" si="417"/>
        <v>0</v>
      </c>
      <c r="W741" s="131">
        <f t="shared" si="417"/>
        <v>0</v>
      </c>
      <c r="X741" s="131">
        <f t="shared" si="417"/>
        <v>0</v>
      </c>
      <c r="Y741" s="128">
        <f t="shared" si="417"/>
        <v>0</v>
      </c>
      <c r="Z741" s="129">
        <f>SUM(Q741:Y741)</f>
        <v>0</v>
      </c>
      <c r="AA741" s="132">
        <f>P741+Z741</f>
        <v>0</v>
      </c>
      <c r="AB741" s="94"/>
      <c r="AC741" s="94"/>
      <c r="AD741" s="94"/>
      <c r="AE741" s="94"/>
    </row>
    <row r="742" spans="5:35" ht="15.75" thickBot="1" x14ac:dyDescent="0.3">
      <c r="E742" s="94"/>
      <c r="F742" s="133" t="s">
        <v>82</v>
      </c>
      <c r="G742" s="134">
        <f t="shared" ref="G742:O742" si="418">IF(G740-G737=-2,4)+IF(G740-G737=-1,3)+IF(G740-G737=0,2)+IF(G740-G737=1,1)+IF(G740-G737&gt;2,0)</f>
        <v>0</v>
      </c>
      <c r="H742" s="134">
        <f t="shared" si="418"/>
        <v>0</v>
      </c>
      <c r="I742" s="134">
        <f t="shared" si="418"/>
        <v>0</v>
      </c>
      <c r="J742" s="134">
        <f t="shared" si="418"/>
        <v>0</v>
      </c>
      <c r="K742" s="134">
        <f t="shared" si="418"/>
        <v>0</v>
      </c>
      <c r="L742" s="134">
        <f t="shared" si="418"/>
        <v>0</v>
      </c>
      <c r="M742" s="134">
        <f t="shared" si="418"/>
        <v>0</v>
      </c>
      <c r="N742" s="134">
        <f t="shared" si="418"/>
        <v>0</v>
      </c>
      <c r="O742" s="135">
        <f t="shared" si="418"/>
        <v>0</v>
      </c>
      <c r="P742" s="136">
        <f>SUM(G742:O742)</f>
        <v>0</v>
      </c>
      <c r="Q742" s="135">
        <f t="shared" ref="Q742:Y742" si="419">IF(Q740-Q737=-2,4)+IF(Q740-Q737=-1,3)+IF(Q740-Q737=0,2)+IF(Q740-Q737=1,1)+IF(Q740-Q737&gt;2,0)</f>
        <v>0</v>
      </c>
      <c r="R742" s="135">
        <f t="shared" si="419"/>
        <v>0</v>
      </c>
      <c r="S742" s="135">
        <f t="shared" si="419"/>
        <v>0</v>
      </c>
      <c r="T742" s="135">
        <f t="shared" si="419"/>
        <v>0</v>
      </c>
      <c r="U742" s="135">
        <f t="shared" si="419"/>
        <v>0</v>
      </c>
      <c r="V742" s="135">
        <f t="shared" si="419"/>
        <v>0</v>
      </c>
      <c r="W742" s="135">
        <f t="shared" si="419"/>
        <v>0</v>
      </c>
      <c r="X742" s="135">
        <f t="shared" si="419"/>
        <v>0</v>
      </c>
      <c r="Y742" s="135">
        <f t="shared" si="419"/>
        <v>0</v>
      </c>
      <c r="Z742" s="136">
        <f>SUM(Q742:Y742)</f>
        <v>0</v>
      </c>
      <c r="AA742" s="137">
        <f>P742+Z742</f>
        <v>0</v>
      </c>
      <c r="AB742" s="94"/>
      <c r="AC742" s="94"/>
      <c r="AD742" s="94"/>
      <c r="AE742" s="94"/>
    </row>
    <row r="743" spans="5:35" x14ac:dyDescent="0.25">
      <c r="E743" s="94"/>
      <c r="F743" s="34"/>
      <c r="G743" s="24">
        <f>G740-G737</f>
        <v>6</v>
      </c>
      <c r="H743" s="24">
        <f t="shared" ref="H743:O743" si="420">H740-H737</f>
        <v>6</v>
      </c>
      <c r="I743" s="24">
        <f t="shared" si="420"/>
        <v>5</v>
      </c>
      <c r="J743" s="24">
        <f t="shared" si="420"/>
        <v>6</v>
      </c>
      <c r="K743" s="24">
        <f t="shared" si="420"/>
        <v>7</v>
      </c>
      <c r="L743" s="24">
        <f t="shared" si="420"/>
        <v>5</v>
      </c>
      <c r="M743" s="24">
        <f t="shared" si="420"/>
        <v>7</v>
      </c>
      <c r="N743" s="24">
        <f t="shared" si="420"/>
        <v>5</v>
      </c>
      <c r="O743" s="15">
        <f t="shared" si="420"/>
        <v>7</v>
      </c>
      <c r="P743" s="15"/>
      <c r="Q743" s="15">
        <f t="shared" ref="Q743:Y743" si="421">Q740-Q737</f>
        <v>6</v>
      </c>
      <c r="R743" s="15">
        <f t="shared" si="421"/>
        <v>6</v>
      </c>
      <c r="S743" s="15">
        <f t="shared" si="421"/>
        <v>7</v>
      </c>
      <c r="T743" s="15">
        <f t="shared" si="421"/>
        <v>5</v>
      </c>
      <c r="U743" s="15">
        <f t="shared" si="421"/>
        <v>7</v>
      </c>
      <c r="V743" s="15">
        <f t="shared" si="421"/>
        <v>6</v>
      </c>
      <c r="W743" s="15">
        <f t="shared" si="421"/>
        <v>6</v>
      </c>
      <c r="X743" s="15">
        <f t="shared" si="421"/>
        <v>5</v>
      </c>
      <c r="Y743" s="15">
        <f t="shared" si="421"/>
        <v>6</v>
      </c>
      <c r="Z743" s="138"/>
      <c r="AA743" s="139"/>
      <c r="AB743" s="94"/>
      <c r="AC743" s="94"/>
      <c r="AD743" s="94"/>
      <c r="AE743" s="94"/>
    </row>
    <row r="744" spans="5:35" x14ac:dyDescent="0.25">
      <c r="E744" s="94"/>
      <c r="F744" s="34"/>
      <c r="G744" s="24"/>
      <c r="H744" s="24"/>
      <c r="I744" s="24"/>
      <c r="J744" s="24"/>
      <c r="K744" s="24"/>
      <c r="L744" s="24"/>
      <c r="M744" s="24"/>
      <c r="N744" s="24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38"/>
      <c r="AA744" s="139"/>
      <c r="AB744" s="94"/>
      <c r="AC744" s="94"/>
      <c r="AD744" s="94"/>
      <c r="AE744" s="94"/>
    </row>
    <row r="745" spans="5:35" ht="15.75" thickBot="1" x14ac:dyDescent="0.3">
      <c r="E745" s="94"/>
      <c r="F745" s="34"/>
      <c r="G745" s="24"/>
      <c r="H745" s="24"/>
      <c r="I745" s="24"/>
      <c r="J745" s="24"/>
      <c r="K745" s="24"/>
      <c r="L745" s="24"/>
      <c r="M745" s="24"/>
      <c r="N745" s="2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94"/>
      <c r="AC745" s="94"/>
      <c r="AD745" s="94"/>
      <c r="AE745" s="94"/>
    </row>
    <row r="746" spans="5:35" ht="15.75" thickBot="1" x14ac:dyDescent="0.3">
      <c r="E746" s="140"/>
      <c r="F746" s="247" t="s">
        <v>83</v>
      </c>
      <c r="G746" s="247"/>
      <c r="H746" s="248" t="s">
        <v>84</v>
      </c>
      <c r="I746" s="248"/>
      <c r="J746" s="248"/>
      <c r="K746" s="248"/>
      <c r="L746" s="141">
        <f>COUNTIF(G743:Y743,"&lt;=-2")</f>
        <v>0</v>
      </c>
      <c r="M746" s="249" t="s">
        <v>85</v>
      </c>
      <c r="N746" s="249"/>
      <c r="O746" s="100">
        <f>COUNTIF(G743:Y743,"=0")</f>
        <v>0</v>
      </c>
      <c r="P746" s="241" t="s">
        <v>86</v>
      </c>
      <c r="Q746" s="241"/>
      <c r="R746" s="241"/>
      <c r="S746" s="241"/>
      <c r="T746" s="241"/>
      <c r="U746" s="141">
        <f>COUNTIF(G743:Y743,"=2")</f>
        <v>0</v>
      </c>
      <c r="V746" s="142"/>
      <c r="W746" s="142"/>
      <c r="X746" s="142"/>
      <c r="Y746" s="142"/>
      <c r="Z746" s="143"/>
      <c r="AA746" s="139"/>
      <c r="AB746" s="140"/>
      <c r="AC746" s="140"/>
      <c r="AD746" s="140"/>
      <c r="AE746" s="140"/>
      <c r="AF746" s="68"/>
      <c r="AG746" s="68"/>
      <c r="AH746" s="68"/>
      <c r="AI746" s="68"/>
    </row>
    <row r="747" spans="5:35" ht="15.75" thickBot="1" x14ac:dyDescent="0.3">
      <c r="E747" s="140"/>
      <c r="F747" s="247"/>
      <c r="G747" s="247"/>
      <c r="H747" s="250" t="s">
        <v>87</v>
      </c>
      <c r="I747" s="250"/>
      <c r="J747" s="250"/>
      <c r="K747" s="250"/>
      <c r="L747" s="144">
        <f>COUNTIF(G743:Y743,"=-1")</f>
        <v>0</v>
      </c>
      <c r="M747" s="251" t="s">
        <v>88</v>
      </c>
      <c r="N747" s="251"/>
      <c r="O747" s="145">
        <f>COUNTIF(G743:Y743,"=1")</f>
        <v>0</v>
      </c>
      <c r="P747" s="241" t="s">
        <v>89</v>
      </c>
      <c r="Q747" s="241"/>
      <c r="R747" s="241"/>
      <c r="S747" s="241"/>
      <c r="T747" s="241"/>
      <c r="U747" s="144">
        <f>COUNTIF(G743:Y743,"&gt;=3")</f>
        <v>18</v>
      </c>
      <c r="V747" s="142"/>
      <c r="W747" s="142"/>
      <c r="X747" s="142"/>
      <c r="Y747" s="142"/>
      <c r="Z747" s="143"/>
      <c r="AA747" s="139"/>
      <c r="AB747" s="140"/>
      <c r="AC747" s="140"/>
      <c r="AD747" s="140"/>
      <c r="AE747" s="140"/>
      <c r="AF747" s="68"/>
      <c r="AG747" s="68"/>
      <c r="AH747" s="68"/>
      <c r="AI747" s="68"/>
    </row>
    <row r="748" spans="5:35" x14ac:dyDescent="0.25">
      <c r="E748" s="140"/>
      <c r="F748" s="146"/>
      <c r="G748" s="146"/>
      <c r="H748" s="242" t="str">
        <f>M746</f>
        <v>Par</v>
      </c>
      <c r="I748" s="242"/>
      <c r="J748" s="24"/>
      <c r="K748" s="24"/>
      <c r="L748" s="24">
        <f>O746</f>
        <v>0</v>
      </c>
      <c r="M748" s="24"/>
      <c r="N748" s="34"/>
      <c r="O748" s="15"/>
      <c r="P748" s="142"/>
      <c r="Q748" s="142"/>
      <c r="R748" s="142"/>
      <c r="S748" s="142"/>
      <c r="T748" s="142"/>
      <c r="U748" s="15"/>
      <c r="V748" s="142"/>
      <c r="W748" s="142"/>
      <c r="X748" s="142"/>
      <c r="Y748" s="142"/>
      <c r="Z748" s="143"/>
      <c r="AA748" s="139"/>
      <c r="AB748" s="140"/>
      <c r="AC748" s="140"/>
      <c r="AD748" s="140"/>
      <c r="AE748" s="140"/>
      <c r="AF748" s="68"/>
      <c r="AG748" s="68"/>
      <c r="AH748" s="68"/>
      <c r="AI748" s="68"/>
    </row>
    <row r="749" spans="5:35" x14ac:dyDescent="0.25">
      <c r="E749" s="140"/>
      <c r="F749" s="146"/>
      <c r="G749" s="146"/>
      <c r="H749" s="243" t="str">
        <f>M747</f>
        <v>Bogey</v>
      </c>
      <c r="I749" s="243"/>
      <c r="J749" s="24"/>
      <c r="K749" s="24"/>
      <c r="L749" s="24">
        <f>O747</f>
        <v>0</v>
      </c>
      <c r="M749" s="24"/>
      <c r="N749" s="34"/>
      <c r="O749" s="15"/>
      <c r="P749" s="142"/>
      <c r="Q749" s="142"/>
      <c r="R749" s="142"/>
      <c r="S749" s="142"/>
      <c r="T749" s="142"/>
      <c r="U749" s="15"/>
      <c r="V749" s="142"/>
      <c r="W749" s="142"/>
      <c r="X749" s="142"/>
      <c r="Y749" s="142"/>
      <c r="Z749" s="143"/>
      <c r="AA749" s="139"/>
      <c r="AB749" s="140"/>
      <c r="AC749" s="140"/>
      <c r="AD749" s="140"/>
      <c r="AE749" s="140"/>
      <c r="AF749" s="68"/>
      <c r="AG749" s="68"/>
      <c r="AH749" s="68"/>
      <c r="AI749" s="68"/>
    </row>
    <row r="750" spans="5:35" x14ac:dyDescent="0.25">
      <c r="E750" s="140"/>
      <c r="F750" s="146"/>
      <c r="G750" s="146"/>
      <c r="H750" s="34" t="str">
        <f>P746</f>
        <v>Double bogey</v>
      </c>
      <c r="I750" s="34"/>
      <c r="J750" s="34"/>
      <c r="K750" s="34"/>
      <c r="L750" s="24">
        <f>U746</f>
        <v>0</v>
      </c>
      <c r="M750" s="24"/>
      <c r="N750" s="34"/>
      <c r="O750" s="15"/>
      <c r="P750" s="142"/>
      <c r="Q750" s="142"/>
      <c r="R750" s="142"/>
      <c r="S750" s="142"/>
      <c r="T750" s="142"/>
      <c r="U750" s="15"/>
      <c r="V750" s="142"/>
      <c r="W750" s="142"/>
      <c r="X750" s="142"/>
      <c r="Y750" s="142"/>
      <c r="Z750" s="143"/>
      <c r="AA750" s="139"/>
      <c r="AB750" s="140"/>
      <c r="AC750" s="140"/>
      <c r="AD750" s="140"/>
      <c r="AE750" s="140"/>
      <c r="AF750" s="68"/>
      <c r="AG750" s="68"/>
      <c r="AH750" s="68"/>
      <c r="AI750" s="68"/>
    </row>
    <row r="751" spans="5:35" x14ac:dyDescent="0.25">
      <c r="E751" s="140"/>
      <c r="F751" s="146"/>
      <c r="G751" s="146"/>
      <c r="H751" s="34" t="str">
        <f>P747</f>
        <v>Triple bogey &amp; plus</v>
      </c>
      <c r="I751" s="34"/>
      <c r="J751" s="34"/>
      <c r="K751" s="34"/>
      <c r="L751" s="24">
        <f>U747</f>
        <v>18</v>
      </c>
      <c r="M751" s="24"/>
      <c r="N751" s="34"/>
      <c r="O751" s="15"/>
      <c r="P751" s="142"/>
      <c r="Q751" s="142"/>
      <c r="R751" s="142"/>
      <c r="S751" s="142"/>
      <c r="T751" s="142"/>
      <c r="U751" s="15"/>
      <c r="V751" s="142"/>
      <c r="W751" s="142"/>
      <c r="X751" s="142"/>
      <c r="Y751" s="142"/>
      <c r="Z751" s="143"/>
      <c r="AA751" s="139"/>
      <c r="AB751" s="140"/>
      <c r="AC751" s="140"/>
      <c r="AD751" s="140"/>
      <c r="AE751" s="140"/>
      <c r="AF751" s="68"/>
      <c r="AG751" s="68"/>
      <c r="AH751" s="68"/>
      <c r="AI751" s="68"/>
    </row>
    <row r="752" spans="5:35" x14ac:dyDescent="0.25">
      <c r="E752" s="140"/>
      <c r="F752" s="146"/>
      <c r="G752" s="146"/>
      <c r="H752" s="34"/>
      <c r="I752" s="34"/>
      <c r="J752" s="34"/>
      <c r="K752" s="34"/>
      <c r="L752" s="24"/>
      <c r="M752" s="34"/>
      <c r="N752" s="34"/>
      <c r="O752" s="15"/>
      <c r="P752" s="142"/>
      <c r="Q752" s="142"/>
      <c r="R752" s="142"/>
      <c r="S752" s="142"/>
      <c r="T752" s="142"/>
      <c r="U752" s="15"/>
      <c r="V752" s="142"/>
      <c r="W752" s="142"/>
      <c r="X752" s="142"/>
      <c r="Y752" s="142"/>
      <c r="Z752" s="143"/>
      <c r="AA752" s="139"/>
      <c r="AB752" s="140"/>
      <c r="AC752" s="140"/>
      <c r="AD752" s="140"/>
      <c r="AE752" s="140"/>
      <c r="AF752" s="68"/>
      <c r="AG752" s="68"/>
      <c r="AH752" s="68"/>
      <c r="AI752" s="68"/>
    </row>
    <row r="753" spans="5:35" x14ac:dyDescent="0.25">
      <c r="E753" s="140"/>
      <c r="F753" s="146"/>
      <c r="G753" s="146"/>
      <c r="H753" s="34"/>
      <c r="I753" s="34"/>
      <c r="J753" s="34"/>
      <c r="K753" s="34"/>
      <c r="L753" s="24"/>
      <c r="M753" s="34"/>
      <c r="N753" s="34"/>
      <c r="O753" s="15"/>
      <c r="P753" s="142"/>
      <c r="Q753" s="142"/>
      <c r="R753" s="142"/>
      <c r="S753" s="142"/>
      <c r="T753" s="142"/>
      <c r="U753" s="15"/>
      <c r="V753" s="142"/>
      <c r="W753" s="142"/>
      <c r="X753" s="142"/>
      <c r="Y753" s="142"/>
      <c r="Z753" s="143"/>
      <c r="AA753" s="139"/>
      <c r="AB753" s="140"/>
      <c r="AC753" s="140"/>
      <c r="AD753" s="140"/>
      <c r="AE753" s="140"/>
      <c r="AF753" s="68"/>
      <c r="AG753" s="68"/>
      <c r="AH753" s="68"/>
      <c r="AI753" s="68"/>
    </row>
    <row r="754" spans="5:35" ht="15.75" thickBot="1" x14ac:dyDescent="0.3">
      <c r="E754" s="147"/>
      <c r="F754" s="148"/>
      <c r="G754" s="148"/>
      <c r="H754" s="149"/>
      <c r="I754" s="149"/>
      <c r="J754" s="149"/>
      <c r="K754" s="149"/>
      <c r="L754" s="149"/>
      <c r="M754" s="149"/>
      <c r="N754" s="149"/>
      <c r="O754" s="150"/>
      <c r="P754" s="150"/>
      <c r="Q754" s="150"/>
      <c r="R754" s="150"/>
      <c r="S754" s="151"/>
      <c r="T754" s="151"/>
      <c r="U754" s="151"/>
      <c r="V754" s="151"/>
      <c r="W754" s="151"/>
      <c r="X754" s="151"/>
      <c r="Y754" s="151"/>
      <c r="Z754" s="152"/>
      <c r="AA754" s="153"/>
      <c r="AB754" s="147"/>
      <c r="AC754" s="147"/>
      <c r="AD754" s="147"/>
      <c r="AE754" s="147"/>
      <c r="AF754" s="154"/>
      <c r="AG754" s="154"/>
      <c r="AH754" s="154"/>
      <c r="AI754" s="154"/>
    </row>
    <row r="755" spans="5:35" ht="16.5" thickTop="1" thickBot="1" x14ac:dyDescent="0.3"/>
    <row r="756" spans="5:35" x14ac:dyDescent="0.25">
      <c r="E756" s="94"/>
      <c r="F756" s="95" t="s">
        <v>17</v>
      </c>
      <c r="G756" s="238">
        <f>C40</f>
        <v>0</v>
      </c>
      <c r="H756" s="238"/>
      <c r="I756" s="238"/>
      <c r="J756" s="238"/>
      <c r="K756" s="68"/>
      <c r="L756" s="239" t="s">
        <v>39</v>
      </c>
      <c r="M756" s="239"/>
      <c r="N756" s="239"/>
      <c r="O756" s="239" t="s">
        <v>40</v>
      </c>
      <c r="P756" s="239"/>
      <c r="Q756" s="240" t="s">
        <v>79</v>
      </c>
      <c r="R756" s="240"/>
      <c r="S756" s="240"/>
      <c r="T756" s="240"/>
      <c r="U756" s="1"/>
      <c r="V756" s="264" t="s">
        <v>107</v>
      </c>
      <c r="W756" s="265"/>
      <c r="X756" s="188" t="e">
        <f>INDEX($C$11:$AC$40,MATCH(G756,$C$11:$C$40,0),27)</f>
        <v>#N/A</v>
      </c>
      <c r="Z756" s="75" t="s">
        <v>16</v>
      </c>
      <c r="AA756" s="96">
        <f>$D$3</f>
        <v>37684</v>
      </c>
      <c r="AB756" s="94"/>
      <c r="AC756" s="94"/>
      <c r="AD756" s="94"/>
      <c r="AE756" s="94"/>
    </row>
    <row r="757" spans="5:35" ht="15.75" thickBot="1" x14ac:dyDescent="0.3">
      <c r="E757" s="94"/>
      <c r="F757" s="97" t="s">
        <v>43</v>
      </c>
      <c r="G757" s="244">
        <f>E40</f>
        <v>20</v>
      </c>
      <c r="H757" s="245"/>
      <c r="I757" s="245"/>
      <c r="J757" s="245"/>
      <c r="K757" s="1"/>
      <c r="L757" s="245" t="e">
        <f>IF(X756="H",IF($X757="Blancs",$G$3,IF($X757="Jaunes",$G$4,IF($X757="Bleus",$G$5,$G$6))),IF($X757="Blancs",$I$3,IF($X757="Jaunes",$I$4,IF($X757="Bleus",$I$5,$I$6))))</f>
        <v>#N/A</v>
      </c>
      <c r="M757" s="245"/>
      <c r="N757" s="245"/>
      <c r="O757" s="245" t="e">
        <f>IF(X756="H",IF($X757="Blancs",$H$3,IF($X757="Jaunes",$H$4,IF($X757="Bleus",$H$5,$H$6))),IF($X757="Blancs",$J$3,IF($X757="Jaunes",$J$4,IF($X757="Bleus",$J$5,$J$6))))</f>
        <v>#N/A</v>
      </c>
      <c r="P757" s="245"/>
      <c r="Q757" s="246" t="e">
        <f>ROUND((G757*(L757/113)+(O757-AA760)),0)</f>
        <v>#N/A</v>
      </c>
      <c r="R757" s="246"/>
      <c r="S757" s="246"/>
      <c r="T757" s="246"/>
      <c r="U757" s="1"/>
      <c r="V757" s="266" t="s">
        <v>108</v>
      </c>
      <c r="W757" s="267"/>
      <c r="X757" s="187" t="e">
        <f>INDEX($C$11:$AC$40,MATCH(G756,$C$11:$C$40,0),26)</f>
        <v>#N/A</v>
      </c>
      <c r="AA757" s="1"/>
      <c r="AB757" s="94"/>
      <c r="AC757" s="94"/>
      <c r="AD757" s="94"/>
      <c r="AE757" s="94"/>
    </row>
    <row r="758" spans="5:35" ht="15.75" thickBot="1" x14ac:dyDescent="0.3">
      <c r="E758" s="9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94"/>
      <c r="AC758" s="94"/>
      <c r="AD758" s="94"/>
      <c r="AE758" s="94"/>
    </row>
    <row r="759" spans="5:35" ht="15.75" thickBot="1" x14ac:dyDescent="0.3">
      <c r="E759" s="94"/>
      <c r="F759" s="98" t="s">
        <v>51</v>
      </c>
      <c r="G759" s="99">
        <v>1</v>
      </c>
      <c r="H759" s="99">
        <v>2</v>
      </c>
      <c r="I759" s="99">
        <v>3</v>
      </c>
      <c r="J759" s="99">
        <v>4</v>
      </c>
      <c r="K759" s="99">
        <v>5</v>
      </c>
      <c r="L759" s="99">
        <v>6</v>
      </c>
      <c r="M759" s="99">
        <v>7</v>
      </c>
      <c r="N759" s="99">
        <v>8</v>
      </c>
      <c r="O759" s="100">
        <v>9</v>
      </c>
      <c r="P759" s="32" t="s">
        <v>45</v>
      </c>
      <c r="Q759" s="101">
        <v>10</v>
      </c>
      <c r="R759" s="99">
        <v>11</v>
      </c>
      <c r="S759" s="99">
        <v>12</v>
      </c>
      <c r="T759" s="99">
        <v>13</v>
      </c>
      <c r="U759" s="99">
        <v>14</v>
      </c>
      <c r="V759" s="99">
        <v>15</v>
      </c>
      <c r="W759" s="99">
        <v>16</v>
      </c>
      <c r="X759" s="99">
        <v>17</v>
      </c>
      <c r="Y759" s="100">
        <v>18</v>
      </c>
      <c r="Z759" s="32" t="s">
        <v>46</v>
      </c>
      <c r="AA759" s="33" t="s">
        <v>47</v>
      </c>
      <c r="AB759" s="94"/>
      <c r="AC759" s="94"/>
      <c r="AD759" s="94"/>
      <c r="AE759" s="94"/>
    </row>
    <row r="760" spans="5:35" x14ac:dyDescent="0.25">
      <c r="E760" s="94"/>
      <c r="F760" s="102" t="s">
        <v>48</v>
      </c>
      <c r="G760" s="103">
        <f>G$9</f>
        <v>4</v>
      </c>
      <c r="H760" s="103">
        <f t="shared" ref="H760:O760" si="422">H$9</f>
        <v>4</v>
      </c>
      <c r="I760" s="103">
        <f t="shared" si="422"/>
        <v>5</v>
      </c>
      <c r="J760" s="103">
        <f t="shared" si="422"/>
        <v>4</v>
      </c>
      <c r="K760" s="103">
        <f t="shared" si="422"/>
        <v>3</v>
      </c>
      <c r="L760" s="103">
        <f t="shared" si="422"/>
        <v>5</v>
      </c>
      <c r="M760" s="103">
        <f t="shared" si="422"/>
        <v>3</v>
      </c>
      <c r="N760" s="103">
        <f t="shared" si="422"/>
        <v>5</v>
      </c>
      <c r="O760" s="103">
        <f t="shared" si="422"/>
        <v>3</v>
      </c>
      <c r="P760" s="104">
        <f>SUM(G760:O760)</f>
        <v>36</v>
      </c>
      <c r="Q760" s="103">
        <f t="shared" ref="Q760:Y760" si="423">Q$9</f>
        <v>4</v>
      </c>
      <c r="R760" s="105">
        <f t="shared" si="423"/>
        <v>4</v>
      </c>
      <c r="S760" s="105">
        <f t="shared" si="423"/>
        <v>3</v>
      </c>
      <c r="T760" s="105">
        <f t="shared" si="423"/>
        <v>5</v>
      </c>
      <c r="U760" s="105">
        <f t="shared" si="423"/>
        <v>3</v>
      </c>
      <c r="V760" s="105">
        <f t="shared" si="423"/>
        <v>4</v>
      </c>
      <c r="W760" s="105">
        <f t="shared" si="423"/>
        <v>4</v>
      </c>
      <c r="X760" s="105">
        <f t="shared" si="423"/>
        <v>5</v>
      </c>
      <c r="Y760" s="106">
        <f t="shared" si="423"/>
        <v>4</v>
      </c>
      <c r="Z760" s="104">
        <f>SUM(Q760:Y760)</f>
        <v>36</v>
      </c>
      <c r="AA760" s="40">
        <f>SUM(P760+Z760)</f>
        <v>72</v>
      </c>
      <c r="AB760" s="94"/>
      <c r="AC760" s="94"/>
      <c r="AD760" s="94"/>
      <c r="AE760" s="94"/>
    </row>
    <row r="761" spans="5:35" x14ac:dyDescent="0.25">
      <c r="E761" s="94"/>
      <c r="F761" s="107" t="s">
        <v>44</v>
      </c>
      <c r="G761" s="108">
        <f>G$10</f>
        <v>4</v>
      </c>
      <c r="H761" s="108">
        <f t="shared" ref="H761:O761" si="424">H$10</f>
        <v>8</v>
      </c>
      <c r="I761" s="108">
        <f t="shared" si="424"/>
        <v>12</v>
      </c>
      <c r="J761" s="108">
        <f t="shared" si="424"/>
        <v>14</v>
      </c>
      <c r="K761" s="108">
        <f t="shared" si="424"/>
        <v>2</v>
      </c>
      <c r="L761" s="108">
        <f t="shared" si="424"/>
        <v>10</v>
      </c>
      <c r="M761" s="108">
        <f t="shared" si="424"/>
        <v>18</v>
      </c>
      <c r="N761" s="108">
        <f t="shared" si="424"/>
        <v>16</v>
      </c>
      <c r="O761" s="109">
        <f t="shared" si="424"/>
        <v>6</v>
      </c>
      <c r="P761" s="110"/>
      <c r="Q761" s="111">
        <f t="shared" ref="Q761:Y761" si="425">Q$10</f>
        <v>1</v>
      </c>
      <c r="R761" s="112">
        <f t="shared" si="425"/>
        <v>9</v>
      </c>
      <c r="S761" s="112">
        <f t="shared" si="425"/>
        <v>11</v>
      </c>
      <c r="T761" s="112">
        <f t="shared" si="425"/>
        <v>5</v>
      </c>
      <c r="U761" s="112">
        <f t="shared" si="425"/>
        <v>17</v>
      </c>
      <c r="V761" s="112">
        <f t="shared" si="425"/>
        <v>15</v>
      </c>
      <c r="W761" s="112">
        <f t="shared" si="425"/>
        <v>3</v>
      </c>
      <c r="X761" s="112">
        <f t="shared" si="425"/>
        <v>13</v>
      </c>
      <c r="Y761" s="109">
        <f t="shared" si="425"/>
        <v>7</v>
      </c>
      <c r="Z761" s="110"/>
      <c r="AA761" s="113"/>
      <c r="AB761" s="94"/>
      <c r="AC761" s="94"/>
      <c r="AD761" s="94"/>
      <c r="AE761" s="94"/>
    </row>
    <row r="762" spans="5:35" ht="15.75" thickBot="1" x14ac:dyDescent="0.3">
      <c r="E762" s="94"/>
      <c r="F762" s="114" t="s">
        <v>79</v>
      </c>
      <c r="G762" s="115" t="e">
        <f>IF($Q757&lt;=18,IF(G761&lt;=$Q757,1,0),IF($Q757&lt;=36,IF(G761&lt;=($Q757-18),2,1),IF($Q757&lt;=54,IF(G761&lt;=($Q757-36),3,2),IF($Q757&gt;54,IF(G761&lt;=($Q757-54),4,3)))))</f>
        <v>#N/A</v>
      </c>
      <c r="H762" s="115" t="e">
        <f t="shared" ref="H762:O762" si="426">IF($Q757&lt;=18,IF(H761&lt;=$Q757,1,0),IF($Q757&lt;=36,IF(H761&lt;=($Q757-18),2,1),IF($Q757&lt;=54,IF(H761&lt;=($Q757-36),3,2),IF($Q757&gt;54,IF(H761&lt;=($Q757-54),4,3)))))</f>
        <v>#N/A</v>
      </c>
      <c r="I762" s="115" t="e">
        <f t="shared" si="426"/>
        <v>#N/A</v>
      </c>
      <c r="J762" s="115" t="e">
        <f t="shared" si="426"/>
        <v>#N/A</v>
      </c>
      <c r="K762" s="115" t="e">
        <f t="shared" si="426"/>
        <v>#N/A</v>
      </c>
      <c r="L762" s="115" t="e">
        <f t="shared" si="426"/>
        <v>#N/A</v>
      </c>
      <c r="M762" s="115" t="e">
        <f t="shared" si="426"/>
        <v>#N/A</v>
      </c>
      <c r="N762" s="115" t="e">
        <f t="shared" si="426"/>
        <v>#N/A</v>
      </c>
      <c r="O762" s="116" t="e">
        <f t="shared" si="426"/>
        <v>#N/A</v>
      </c>
      <c r="P762" s="117" t="e">
        <f>SUM(G762:O762)</f>
        <v>#N/A</v>
      </c>
      <c r="Q762" s="116" t="e">
        <f t="shared" ref="Q762:Y762" si="427">IF($Q757&lt;=18,IF(Q761&lt;=$Q757,1,0),IF($Q757&lt;=36,IF(Q761&lt;=($Q757-18),2,1),IF($Q757&lt;=54,IF(Q761&lt;=($Q757-36),3,2),IF($Q757&gt;54,IF(Q761&lt;=($Q757-54),4,3)))))</f>
        <v>#N/A</v>
      </c>
      <c r="R762" s="116" t="e">
        <f t="shared" si="427"/>
        <v>#N/A</v>
      </c>
      <c r="S762" s="116" t="e">
        <f t="shared" si="427"/>
        <v>#N/A</v>
      </c>
      <c r="T762" s="116" t="e">
        <f t="shared" si="427"/>
        <v>#N/A</v>
      </c>
      <c r="U762" s="116" t="e">
        <f t="shared" si="427"/>
        <v>#N/A</v>
      </c>
      <c r="V762" s="116" t="e">
        <f t="shared" si="427"/>
        <v>#N/A</v>
      </c>
      <c r="W762" s="116" t="e">
        <f t="shared" si="427"/>
        <v>#N/A</v>
      </c>
      <c r="X762" s="116" t="e">
        <f t="shared" si="427"/>
        <v>#N/A</v>
      </c>
      <c r="Y762" s="116" t="e">
        <f t="shared" si="427"/>
        <v>#N/A</v>
      </c>
      <c r="Z762" s="118" t="e">
        <f>SUM(Q762:Y762)</f>
        <v>#N/A</v>
      </c>
      <c r="AA762" s="119" t="e">
        <f>P762+Z762</f>
        <v>#N/A</v>
      </c>
      <c r="AB762" s="94"/>
      <c r="AC762" s="94"/>
      <c r="AD762" s="94"/>
      <c r="AE762" s="94"/>
    </row>
    <row r="763" spans="5:35" x14ac:dyDescent="0.25">
      <c r="E763" s="94"/>
      <c r="F763" s="120" t="s">
        <v>80</v>
      </c>
      <c r="G763" s="121">
        <f t="shared" ref="G763:O763" si="428">G40</f>
        <v>10</v>
      </c>
      <c r="H763" s="121">
        <f t="shared" si="428"/>
        <v>10</v>
      </c>
      <c r="I763" s="121">
        <f t="shared" si="428"/>
        <v>10</v>
      </c>
      <c r="J763" s="121">
        <f t="shared" si="428"/>
        <v>10</v>
      </c>
      <c r="K763" s="121">
        <f t="shared" si="428"/>
        <v>10</v>
      </c>
      <c r="L763" s="121">
        <f t="shared" si="428"/>
        <v>10</v>
      </c>
      <c r="M763" s="121">
        <f t="shared" si="428"/>
        <v>10</v>
      </c>
      <c r="N763" s="121">
        <f t="shared" si="428"/>
        <v>10</v>
      </c>
      <c r="O763" s="121">
        <f t="shared" si="428"/>
        <v>10</v>
      </c>
      <c r="P763" s="122">
        <f>SUM(G763:O763)</f>
        <v>90</v>
      </c>
      <c r="Q763" s="123">
        <f t="shared" ref="Q763:Y763" si="429">Q40</f>
        <v>10</v>
      </c>
      <c r="R763" s="121">
        <f t="shared" si="429"/>
        <v>10</v>
      </c>
      <c r="S763" s="121">
        <f t="shared" si="429"/>
        <v>10</v>
      </c>
      <c r="T763" s="121">
        <f t="shared" si="429"/>
        <v>10</v>
      </c>
      <c r="U763" s="121">
        <f t="shared" si="429"/>
        <v>10</v>
      </c>
      <c r="V763" s="121">
        <f t="shared" si="429"/>
        <v>10</v>
      </c>
      <c r="W763" s="121">
        <f t="shared" si="429"/>
        <v>10</v>
      </c>
      <c r="X763" s="121">
        <f t="shared" si="429"/>
        <v>10</v>
      </c>
      <c r="Y763" s="124">
        <f t="shared" si="429"/>
        <v>10</v>
      </c>
      <c r="Z763" s="122">
        <f>SUM(Q763:Y763)</f>
        <v>90</v>
      </c>
      <c r="AA763" s="125">
        <f>P763+Z763</f>
        <v>180</v>
      </c>
      <c r="AB763" s="94"/>
      <c r="AC763" s="94"/>
      <c r="AD763" s="94"/>
      <c r="AE763" s="94"/>
    </row>
    <row r="764" spans="5:35" x14ac:dyDescent="0.25">
      <c r="E764" s="94"/>
      <c r="F764" s="126" t="s">
        <v>81</v>
      </c>
      <c r="G764" s="127">
        <f>IF(G763-G760=-1,3+G762)+IF(G763-G760=0,2+G762)+IF(G763-G760=1,1+G762)+IF(G763-G760=2,G762)+IF(G763-G760=3,IF(G762-1&gt;0,G762-1,0))+IF(G763-G760=4,IF(G762-2&gt;0,G762-2,0))</f>
        <v>0</v>
      </c>
      <c r="H764" s="127">
        <f t="shared" ref="H764:O764" si="430">IF(H763-H760=-1,3+H762)+IF(H763-H760=0,2+H762)+IF(H763-H760=1,1+H762)+IF(H763-H760=2,H762)+IF(H763-H760=3,IF(H762-1&gt;0,H762-1,0))+IF(H763-H760=4,IF(H762-2&gt;0,H762-2,0))</f>
        <v>0</v>
      </c>
      <c r="I764" s="127">
        <f t="shared" si="430"/>
        <v>0</v>
      </c>
      <c r="J764" s="127">
        <f t="shared" si="430"/>
        <v>0</v>
      </c>
      <c r="K764" s="127">
        <f t="shared" si="430"/>
        <v>0</v>
      </c>
      <c r="L764" s="127">
        <f t="shared" si="430"/>
        <v>0</v>
      </c>
      <c r="M764" s="127">
        <f t="shared" si="430"/>
        <v>0</v>
      </c>
      <c r="N764" s="127">
        <f t="shared" si="430"/>
        <v>0</v>
      </c>
      <c r="O764" s="128">
        <f t="shared" si="430"/>
        <v>0</v>
      </c>
      <c r="P764" s="129">
        <f>SUM(G764:O764)</f>
        <v>0</v>
      </c>
      <c r="Q764" s="130">
        <f t="shared" ref="Q764:Y764" si="431">IF(Q763-Q760=-1,3+Q762)+IF(Q763-Q760=0,2+Q762)+IF(Q763-Q760=1,1+Q762)+IF(Q763-Q760=2,Q762)+IF(Q763-Q760=3,IF(Q762-1&gt;0,Q762-1,0))+IF(Q763-Q760=4,IF(Q762-2&gt;0,Q762-2,0))</f>
        <v>0</v>
      </c>
      <c r="R764" s="131">
        <f t="shared" si="431"/>
        <v>0</v>
      </c>
      <c r="S764" s="131">
        <f t="shared" si="431"/>
        <v>0</v>
      </c>
      <c r="T764" s="131">
        <f t="shared" si="431"/>
        <v>0</v>
      </c>
      <c r="U764" s="131">
        <f t="shared" si="431"/>
        <v>0</v>
      </c>
      <c r="V764" s="131">
        <f t="shared" si="431"/>
        <v>0</v>
      </c>
      <c r="W764" s="131">
        <f t="shared" si="431"/>
        <v>0</v>
      </c>
      <c r="X764" s="131">
        <f t="shared" si="431"/>
        <v>0</v>
      </c>
      <c r="Y764" s="128">
        <f t="shared" si="431"/>
        <v>0</v>
      </c>
      <c r="Z764" s="129">
        <f>SUM(Q764:Y764)</f>
        <v>0</v>
      </c>
      <c r="AA764" s="132">
        <f>P764+Z764</f>
        <v>0</v>
      </c>
      <c r="AB764" s="94"/>
      <c r="AC764" s="94"/>
      <c r="AD764" s="94"/>
      <c r="AE764" s="94"/>
    </row>
    <row r="765" spans="5:35" ht="15.75" thickBot="1" x14ac:dyDescent="0.3">
      <c r="E765" s="94"/>
      <c r="F765" s="133" t="s">
        <v>82</v>
      </c>
      <c r="G765" s="134">
        <f t="shared" ref="G765:O765" si="432">IF(G763-G760=-2,4)+IF(G763-G760=-1,3)+IF(G763-G760=0,2)+IF(G763-G760=1,1)+IF(G763-G760&gt;2,0)</f>
        <v>0</v>
      </c>
      <c r="H765" s="134">
        <f t="shared" si="432"/>
        <v>0</v>
      </c>
      <c r="I765" s="134">
        <f t="shared" si="432"/>
        <v>0</v>
      </c>
      <c r="J765" s="134">
        <f t="shared" si="432"/>
        <v>0</v>
      </c>
      <c r="K765" s="134">
        <f t="shared" si="432"/>
        <v>0</v>
      </c>
      <c r="L765" s="134">
        <f t="shared" si="432"/>
        <v>0</v>
      </c>
      <c r="M765" s="134">
        <f t="shared" si="432"/>
        <v>0</v>
      </c>
      <c r="N765" s="134">
        <f t="shared" si="432"/>
        <v>0</v>
      </c>
      <c r="O765" s="135">
        <f t="shared" si="432"/>
        <v>0</v>
      </c>
      <c r="P765" s="136">
        <f>SUM(G765:O765)</f>
        <v>0</v>
      </c>
      <c r="Q765" s="135">
        <f t="shared" ref="Q765:Y765" si="433">IF(Q763-Q760=-2,4)+IF(Q763-Q760=-1,3)+IF(Q763-Q760=0,2)+IF(Q763-Q760=1,1)+IF(Q763-Q760&gt;2,0)</f>
        <v>0</v>
      </c>
      <c r="R765" s="135">
        <f t="shared" si="433"/>
        <v>0</v>
      </c>
      <c r="S765" s="135">
        <f t="shared" si="433"/>
        <v>0</v>
      </c>
      <c r="T765" s="135">
        <f t="shared" si="433"/>
        <v>0</v>
      </c>
      <c r="U765" s="135">
        <f t="shared" si="433"/>
        <v>0</v>
      </c>
      <c r="V765" s="135">
        <f t="shared" si="433"/>
        <v>0</v>
      </c>
      <c r="W765" s="135">
        <f t="shared" si="433"/>
        <v>0</v>
      </c>
      <c r="X765" s="135">
        <f t="shared" si="433"/>
        <v>0</v>
      </c>
      <c r="Y765" s="135">
        <f t="shared" si="433"/>
        <v>0</v>
      </c>
      <c r="Z765" s="136">
        <f>SUM(Q765:Y765)</f>
        <v>0</v>
      </c>
      <c r="AA765" s="137">
        <f>P765+Z765</f>
        <v>0</v>
      </c>
      <c r="AB765" s="94"/>
      <c r="AC765" s="94"/>
      <c r="AD765" s="94"/>
      <c r="AE765" s="94"/>
    </row>
    <row r="766" spans="5:35" x14ac:dyDescent="0.25">
      <c r="E766" s="94"/>
      <c r="F766" s="34"/>
      <c r="G766" s="24">
        <f>G763-G760</f>
        <v>6</v>
      </c>
      <c r="H766" s="24">
        <f t="shared" ref="H766:O766" si="434">H763-H760</f>
        <v>6</v>
      </c>
      <c r="I766" s="24">
        <f t="shared" si="434"/>
        <v>5</v>
      </c>
      <c r="J766" s="24">
        <f t="shared" si="434"/>
        <v>6</v>
      </c>
      <c r="K766" s="24">
        <f t="shared" si="434"/>
        <v>7</v>
      </c>
      <c r="L766" s="24">
        <f t="shared" si="434"/>
        <v>5</v>
      </c>
      <c r="M766" s="24">
        <f t="shared" si="434"/>
        <v>7</v>
      </c>
      <c r="N766" s="24">
        <f t="shared" si="434"/>
        <v>5</v>
      </c>
      <c r="O766" s="15">
        <f t="shared" si="434"/>
        <v>7</v>
      </c>
      <c r="P766" s="15"/>
      <c r="Q766" s="15">
        <f t="shared" ref="Q766:Y766" si="435">Q763-Q760</f>
        <v>6</v>
      </c>
      <c r="R766" s="15">
        <f t="shared" si="435"/>
        <v>6</v>
      </c>
      <c r="S766" s="15">
        <f t="shared" si="435"/>
        <v>7</v>
      </c>
      <c r="T766" s="15">
        <f t="shared" si="435"/>
        <v>5</v>
      </c>
      <c r="U766" s="15">
        <f t="shared" si="435"/>
        <v>7</v>
      </c>
      <c r="V766" s="15">
        <f t="shared" si="435"/>
        <v>6</v>
      </c>
      <c r="W766" s="15">
        <f t="shared" si="435"/>
        <v>6</v>
      </c>
      <c r="X766" s="15">
        <f t="shared" si="435"/>
        <v>5</v>
      </c>
      <c r="Y766" s="15">
        <f t="shared" si="435"/>
        <v>6</v>
      </c>
      <c r="Z766" s="138"/>
      <c r="AA766" s="139"/>
      <c r="AB766" s="94"/>
      <c r="AC766" s="94"/>
      <c r="AD766" s="94"/>
      <c r="AE766" s="94"/>
    </row>
    <row r="767" spans="5:35" x14ac:dyDescent="0.25">
      <c r="E767" s="94"/>
      <c r="F767" s="34"/>
      <c r="G767" s="24"/>
      <c r="H767" s="24"/>
      <c r="I767" s="24"/>
      <c r="J767" s="24"/>
      <c r="K767" s="24"/>
      <c r="L767" s="24"/>
      <c r="M767" s="24"/>
      <c r="N767" s="24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38"/>
      <c r="AA767" s="139"/>
      <c r="AB767" s="94"/>
      <c r="AC767" s="94"/>
      <c r="AD767" s="94"/>
      <c r="AE767" s="94"/>
    </row>
    <row r="768" spans="5:35" ht="15.75" thickBot="1" x14ac:dyDescent="0.3">
      <c r="E768" s="94"/>
      <c r="F768" s="34"/>
      <c r="G768" s="24"/>
      <c r="H768" s="24"/>
      <c r="I768" s="24"/>
      <c r="J768" s="24"/>
      <c r="K768" s="24"/>
      <c r="L768" s="24"/>
      <c r="M768" s="24"/>
      <c r="N768" s="2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94"/>
      <c r="AC768" s="94"/>
      <c r="AD768" s="94"/>
      <c r="AE768" s="94"/>
    </row>
    <row r="769" spans="5:35" ht="15.75" thickBot="1" x14ac:dyDescent="0.3">
      <c r="E769" s="140"/>
      <c r="F769" s="247" t="s">
        <v>83</v>
      </c>
      <c r="G769" s="247"/>
      <c r="H769" s="248" t="s">
        <v>84</v>
      </c>
      <c r="I769" s="248"/>
      <c r="J769" s="248"/>
      <c r="K769" s="248"/>
      <c r="L769" s="141">
        <f>COUNTIF(G766:Y766,"&lt;=-2")</f>
        <v>0</v>
      </c>
      <c r="M769" s="249" t="s">
        <v>85</v>
      </c>
      <c r="N769" s="249"/>
      <c r="O769" s="100">
        <f>COUNTIF(G766:Y766,"=0")</f>
        <v>0</v>
      </c>
      <c r="P769" s="241" t="s">
        <v>86</v>
      </c>
      <c r="Q769" s="241"/>
      <c r="R769" s="241"/>
      <c r="S769" s="241"/>
      <c r="T769" s="241"/>
      <c r="U769" s="141">
        <f>COUNTIF(G766:Y766,"=2")</f>
        <v>0</v>
      </c>
      <c r="V769" s="142"/>
      <c r="W769" s="142"/>
      <c r="X769" s="142"/>
      <c r="Y769" s="142"/>
      <c r="Z769" s="143"/>
      <c r="AA769" s="139"/>
      <c r="AB769" s="140"/>
      <c r="AC769" s="140"/>
      <c r="AD769" s="140"/>
      <c r="AE769" s="140"/>
      <c r="AF769" s="68"/>
      <c r="AG769" s="68"/>
      <c r="AH769" s="68"/>
      <c r="AI769" s="68"/>
    </row>
    <row r="770" spans="5:35" ht="15.75" thickBot="1" x14ac:dyDescent="0.3">
      <c r="E770" s="140"/>
      <c r="F770" s="247"/>
      <c r="G770" s="247"/>
      <c r="H770" s="250" t="s">
        <v>87</v>
      </c>
      <c r="I770" s="250"/>
      <c r="J770" s="250"/>
      <c r="K770" s="250"/>
      <c r="L770" s="144">
        <f>COUNTIF(G766:Y766,"=-1")</f>
        <v>0</v>
      </c>
      <c r="M770" s="251" t="s">
        <v>88</v>
      </c>
      <c r="N770" s="251"/>
      <c r="O770" s="145">
        <f>COUNTIF(G766:Y766,"=1")</f>
        <v>0</v>
      </c>
      <c r="P770" s="241" t="s">
        <v>89</v>
      </c>
      <c r="Q770" s="241"/>
      <c r="R770" s="241"/>
      <c r="S770" s="241"/>
      <c r="T770" s="241"/>
      <c r="U770" s="144">
        <f>COUNTIF(G766:Y766,"&gt;=3")</f>
        <v>18</v>
      </c>
      <c r="V770" s="142"/>
      <c r="W770" s="142"/>
      <c r="X770" s="142"/>
      <c r="Y770" s="142"/>
      <c r="Z770" s="143"/>
      <c r="AA770" s="139"/>
      <c r="AB770" s="140"/>
      <c r="AC770" s="140"/>
      <c r="AD770" s="140"/>
      <c r="AE770" s="140"/>
      <c r="AF770" s="68"/>
      <c r="AG770" s="68"/>
      <c r="AH770" s="68"/>
      <c r="AI770" s="68"/>
    </row>
    <row r="771" spans="5:35" x14ac:dyDescent="0.25">
      <c r="E771" s="140"/>
      <c r="F771" s="146"/>
      <c r="G771" s="146"/>
      <c r="H771" s="242" t="str">
        <f>M769</f>
        <v>Par</v>
      </c>
      <c r="I771" s="242"/>
      <c r="J771" s="24"/>
      <c r="K771" s="24"/>
      <c r="L771" s="24">
        <f>O769</f>
        <v>0</v>
      </c>
      <c r="M771" s="24"/>
      <c r="N771" s="34"/>
      <c r="O771" s="15"/>
      <c r="P771" s="142"/>
      <c r="Q771" s="142"/>
      <c r="R771" s="142"/>
      <c r="S771" s="142"/>
      <c r="T771" s="142"/>
      <c r="U771" s="15"/>
      <c r="V771" s="142"/>
      <c r="W771" s="142"/>
      <c r="X771" s="142"/>
      <c r="Y771" s="142"/>
      <c r="Z771" s="143"/>
      <c r="AA771" s="139"/>
      <c r="AB771" s="140"/>
      <c r="AC771" s="140"/>
      <c r="AD771" s="140"/>
      <c r="AE771" s="140"/>
      <c r="AF771" s="68"/>
      <c r="AG771" s="68"/>
      <c r="AH771" s="68"/>
      <c r="AI771" s="68"/>
    </row>
    <row r="772" spans="5:35" x14ac:dyDescent="0.25">
      <c r="E772" s="140"/>
      <c r="F772" s="146"/>
      <c r="G772" s="146"/>
      <c r="H772" s="243" t="str">
        <f>M770</f>
        <v>Bogey</v>
      </c>
      <c r="I772" s="243"/>
      <c r="J772" s="24"/>
      <c r="K772" s="24"/>
      <c r="L772" s="24">
        <f>O770</f>
        <v>0</v>
      </c>
      <c r="M772" s="24"/>
      <c r="N772" s="34"/>
      <c r="O772" s="15"/>
      <c r="P772" s="142"/>
      <c r="Q772" s="142"/>
      <c r="R772" s="142"/>
      <c r="S772" s="142"/>
      <c r="T772" s="142"/>
      <c r="U772" s="15"/>
      <c r="V772" s="142"/>
      <c r="W772" s="142"/>
      <c r="X772" s="142"/>
      <c r="Y772" s="142"/>
      <c r="Z772" s="143"/>
      <c r="AA772" s="139"/>
      <c r="AB772" s="140"/>
      <c r="AC772" s="140"/>
      <c r="AD772" s="140"/>
      <c r="AE772" s="140"/>
      <c r="AF772" s="68"/>
      <c r="AG772" s="68"/>
      <c r="AH772" s="68"/>
      <c r="AI772" s="68"/>
    </row>
    <row r="773" spans="5:35" x14ac:dyDescent="0.25">
      <c r="E773" s="140"/>
      <c r="F773" s="146"/>
      <c r="G773" s="146"/>
      <c r="H773" s="34" t="str">
        <f>P769</f>
        <v>Double bogey</v>
      </c>
      <c r="I773" s="34"/>
      <c r="J773" s="34"/>
      <c r="K773" s="34"/>
      <c r="L773" s="24">
        <f>U769</f>
        <v>0</v>
      </c>
      <c r="M773" s="24"/>
      <c r="N773" s="34"/>
      <c r="O773" s="15"/>
      <c r="P773" s="142"/>
      <c r="Q773" s="142"/>
      <c r="R773" s="142"/>
      <c r="S773" s="142"/>
      <c r="T773" s="142"/>
      <c r="U773" s="15"/>
      <c r="V773" s="142"/>
      <c r="W773" s="142"/>
      <c r="X773" s="142"/>
      <c r="Y773" s="142"/>
      <c r="Z773" s="143"/>
      <c r="AA773" s="139"/>
      <c r="AB773" s="140"/>
      <c r="AC773" s="140"/>
      <c r="AD773" s="140"/>
      <c r="AE773" s="140"/>
      <c r="AF773" s="68"/>
      <c r="AG773" s="68"/>
      <c r="AH773" s="68"/>
      <c r="AI773" s="68"/>
    </row>
    <row r="774" spans="5:35" x14ac:dyDescent="0.25">
      <c r="E774" s="140"/>
      <c r="F774" s="146"/>
      <c r="G774" s="146"/>
      <c r="H774" s="34" t="str">
        <f>P770</f>
        <v>Triple bogey &amp; plus</v>
      </c>
      <c r="I774" s="34"/>
      <c r="J774" s="34"/>
      <c r="K774" s="34"/>
      <c r="L774" s="24">
        <f>U770</f>
        <v>18</v>
      </c>
      <c r="M774" s="24"/>
      <c r="N774" s="34"/>
      <c r="O774" s="15"/>
      <c r="P774" s="142"/>
      <c r="Q774" s="142"/>
      <c r="R774" s="142"/>
      <c r="S774" s="142"/>
      <c r="T774" s="142"/>
      <c r="U774" s="15"/>
      <c r="V774" s="142"/>
      <c r="W774" s="142"/>
      <c r="X774" s="142"/>
      <c r="Y774" s="142"/>
      <c r="Z774" s="143"/>
      <c r="AA774" s="139"/>
      <c r="AB774" s="140"/>
      <c r="AC774" s="140"/>
      <c r="AD774" s="140"/>
      <c r="AE774" s="140"/>
      <c r="AF774" s="68"/>
      <c r="AG774" s="68"/>
      <c r="AH774" s="68"/>
      <c r="AI774" s="68"/>
    </row>
    <row r="775" spans="5:35" x14ac:dyDescent="0.25">
      <c r="E775" s="140"/>
      <c r="F775" s="146"/>
      <c r="G775" s="146"/>
      <c r="H775" s="34"/>
      <c r="I775" s="34"/>
      <c r="J775" s="34"/>
      <c r="K775" s="34"/>
      <c r="L775" s="24"/>
      <c r="M775" s="34"/>
      <c r="N775" s="34"/>
      <c r="O775" s="15"/>
      <c r="P775" s="142"/>
      <c r="Q775" s="142"/>
      <c r="R775" s="142"/>
      <c r="S775" s="142"/>
      <c r="T775" s="142"/>
      <c r="U775" s="15"/>
      <c r="V775" s="142"/>
      <c r="W775" s="142"/>
      <c r="X775" s="142"/>
      <c r="Y775" s="142"/>
      <c r="Z775" s="143"/>
      <c r="AA775" s="139"/>
      <c r="AB775" s="140"/>
      <c r="AC775" s="140"/>
      <c r="AD775" s="140"/>
      <c r="AE775" s="140"/>
      <c r="AF775" s="68"/>
      <c r="AG775" s="68"/>
      <c r="AH775" s="68"/>
      <c r="AI775" s="68"/>
    </row>
    <row r="776" spans="5:35" x14ac:dyDescent="0.25">
      <c r="E776" s="140"/>
      <c r="F776" s="146"/>
      <c r="G776" s="146"/>
      <c r="H776" s="34"/>
      <c r="I776" s="34"/>
      <c r="J776" s="34"/>
      <c r="K776" s="34"/>
      <c r="L776" s="24"/>
      <c r="M776" s="34"/>
      <c r="N776" s="34"/>
      <c r="O776" s="15"/>
      <c r="P776" s="142"/>
      <c r="Q776" s="142"/>
      <c r="R776" s="142"/>
      <c r="S776" s="142"/>
      <c r="T776" s="142"/>
      <c r="U776" s="15"/>
      <c r="V776" s="142"/>
      <c r="W776" s="142"/>
      <c r="X776" s="142"/>
      <c r="Y776" s="142"/>
      <c r="Z776" s="143"/>
      <c r="AA776" s="139"/>
      <c r="AB776" s="140"/>
      <c r="AC776" s="140"/>
      <c r="AD776" s="140"/>
      <c r="AE776" s="140"/>
      <c r="AF776" s="68"/>
      <c r="AG776" s="68"/>
      <c r="AH776" s="68"/>
      <c r="AI776" s="68"/>
    </row>
    <row r="777" spans="5:35" ht="15.75" thickBot="1" x14ac:dyDescent="0.3">
      <c r="E777" s="147"/>
      <c r="F777" s="148"/>
      <c r="G777" s="148"/>
      <c r="H777" s="149"/>
      <c r="I777" s="149"/>
      <c r="J777" s="149"/>
      <c r="K777" s="149"/>
      <c r="L777" s="149"/>
      <c r="M777" s="149"/>
      <c r="N777" s="149"/>
      <c r="O777" s="150"/>
      <c r="P777" s="150"/>
      <c r="Q777" s="150"/>
      <c r="R777" s="150"/>
      <c r="S777" s="151"/>
      <c r="T777" s="151"/>
      <c r="U777" s="151"/>
      <c r="V777" s="151"/>
      <c r="W777" s="151"/>
      <c r="X777" s="151"/>
      <c r="Y777" s="151"/>
      <c r="Z777" s="152"/>
      <c r="AA777" s="153"/>
      <c r="AB777" s="147"/>
      <c r="AC777" s="147"/>
      <c r="AD777" s="147"/>
      <c r="AE777" s="147"/>
      <c r="AF777" s="154"/>
      <c r="AG777" s="154"/>
      <c r="AH777" s="154"/>
      <c r="AI777" s="154"/>
    </row>
    <row r="778" spans="5:35" ht="15.75" thickTop="1" x14ac:dyDescent="0.25"/>
  </sheetData>
  <mergeCells count="702">
    <mergeCell ref="V687:W687"/>
    <mergeCell ref="V688:W688"/>
    <mergeCell ref="V710:W710"/>
    <mergeCell ref="V711:W711"/>
    <mergeCell ref="V733:W733"/>
    <mergeCell ref="V734:W734"/>
    <mergeCell ref="V756:W756"/>
    <mergeCell ref="V757:W757"/>
    <mergeCell ref="V573:W573"/>
    <mergeCell ref="V595:W595"/>
    <mergeCell ref="V596:W596"/>
    <mergeCell ref="V618:W618"/>
    <mergeCell ref="V619:W619"/>
    <mergeCell ref="V641:W641"/>
    <mergeCell ref="V642:W642"/>
    <mergeCell ref="V664:W664"/>
    <mergeCell ref="V665:W665"/>
    <mergeCell ref="V480:W480"/>
    <mergeCell ref="V481:W481"/>
    <mergeCell ref="V503:W503"/>
    <mergeCell ref="V504:W504"/>
    <mergeCell ref="V526:W526"/>
    <mergeCell ref="V527:W527"/>
    <mergeCell ref="V549:W549"/>
    <mergeCell ref="V550:W550"/>
    <mergeCell ref="V572:W572"/>
    <mergeCell ref="V366:W366"/>
    <mergeCell ref="V388:W388"/>
    <mergeCell ref="V389:W389"/>
    <mergeCell ref="V411:W411"/>
    <mergeCell ref="V412:W412"/>
    <mergeCell ref="V434:W434"/>
    <mergeCell ref="V435:W435"/>
    <mergeCell ref="V457:W457"/>
    <mergeCell ref="V458:W458"/>
    <mergeCell ref="V273:W273"/>
    <mergeCell ref="V274:W274"/>
    <mergeCell ref="V296:W296"/>
    <mergeCell ref="V297:W297"/>
    <mergeCell ref="V319:W319"/>
    <mergeCell ref="V320:W320"/>
    <mergeCell ref="V342:W342"/>
    <mergeCell ref="V343:W343"/>
    <mergeCell ref="V365:W365"/>
    <mergeCell ref="V159:W159"/>
    <mergeCell ref="V181:W181"/>
    <mergeCell ref="V182:W182"/>
    <mergeCell ref="V204:W204"/>
    <mergeCell ref="V205:W205"/>
    <mergeCell ref="V227:W227"/>
    <mergeCell ref="V228:W228"/>
    <mergeCell ref="V250:W250"/>
    <mergeCell ref="V251:W251"/>
    <mergeCell ref="G1:H1"/>
    <mergeCell ref="I1:J1"/>
    <mergeCell ref="V89:W89"/>
    <mergeCell ref="V90:W90"/>
    <mergeCell ref="V112:W112"/>
    <mergeCell ref="V113:W113"/>
    <mergeCell ref="V135:W135"/>
    <mergeCell ref="V136:W136"/>
    <mergeCell ref="V158:W158"/>
    <mergeCell ref="P149:T149"/>
    <mergeCell ref="H150:I150"/>
    <mergeCell ref="H151:I151"/>
    <mergeCell ref="G158:J158"/>
    <mergeCell ref="L158:N158"/>
    <mergeCell ref="O158:P158"/>
    <mergeCell ref="Q158:T158"/>
    <mergeCell ref="G136:J136"/>
    <mergeCell ref="L136:N136"/>
    <mergeCell ref="O136:P136"/>
    <mergeCell ref="Q136:T136"/>
    <mergeCell ref="F148:G149"/>
    <mergeCell ref="H148:K148"/>
    <mergeCell ref="M148:N148"/>
    <mergeCell ref="P148:T148"/>
    <mergeCell ref="P770:T770"/>
    <mergeCell ref="H771:I771"/>
    <mergeCell ref="H772:I772"/>
    <mergeCell ref="G757:J757"/>
    <mergeCell ref="L757:N757"/>
    <mergeCell ref="O757:P757"/>
    <mergeCell ref="Q757:T757"/>
    <mergeCell ref="F769:G770"/>
    <mergeCell ref="H769:K769"/>
    <mergeCell ref="M769:N769"/>
    <mergeCell ref="P769:T769"/>
    <mergeCell ref="H770:K770"/>
    <mergeCell ref="M770:N770"/>
    <mergeCell ref="P747:T747"/>
    <mergeCell ref="H748:I748"/>
    <mergeCell ref="H749:I749"/>
    <mergeCell ref="G756:J756"/>
    <mergeCell ref="L756:N756"/>
    <mergeCell ref="O756:P756"/>
    <mergeCell ref="Q756:T756"/>
    <mergeCell ref="G734:J734"/>
    <mergeCell ref="L734:N734"/>
    <mergeCell ref="O734:P734"/>
    <mergeCell ref="Q734:T734"/>
    <mergeCell ref="F746:G747"/>
    <mergeCell ref="H746:K746"/>
    <mergeCell ref="M746:N746"/>
    <mergeCell ref="P746:T746"/>
    <mergeCell ref="H747:K747"/>
    <mergeCell ref="M747:N747"/>
    <mergeCell ref="P724:T724"/>
    <mergeCell ref="H725:I725"/>
    <mergeCell ref="H726:I726"/>
    <mergeCell ref="G733:J733"/>
    <mergeCell ref="L733:N733"/>
    <mergeCell ref="O733:P733"/>
    <mergeCell ref="Q733:T733"/>
    <mergeCell ref="G711:J711"/>
    <mergeCell ref="L711:N711"/>
    <mergeCell ref="O711:P711"/>
    <mergeCell ref="Q711:T711"/>
    <mergeCell ref="F723:G724"/>
    <mergeCell ref="H723:K723"/>
    <mergeCell ref="M723:N723"/>
    <mergeCell ref="P723:T723"/>
    <mergeCell ref="H724:K724"/>
    <mergeCell ref="M724:N724"/>
    <mergeCell ref="P701:T701"/>
    <mergeCell ref="H702:I702"/>
    <mergeCell ref="H703:I703"/>
    <mergeCell ref="G710:J710"/>
    <mergeCell ref="L710:N710"/>
    <mergeCell ref="O710:P710"/>
    <mergeCell ref="Q710:T710"/>
    <mergeCell ref="G688:J688"/>
    <mergeCell ref="L688:N688"/>
    <mergeCell ref="O688:P688"/>
    <mergeCell ref="Q688:T688"/>
    <mergeCell ref="F700:G701"/>
    <mergeCell ref="H700:K700"/>
    <mergeCell ref="M700:N700"/>
    <mergeCell ref="P700:T700"/>
    <mergeCell ref="H701:K701"/>
    <mergeCell ref="M701:N701"/>
    <mergeCell ref="P678:T678"/>
    <mergeCell ref="H679:I679"/>
    <mergeCell ref="H680:I680"/>
    <mergeCell ref="G687:J687"/>
    <mergeCell ref="L687:N687"/>
    <mergeCell ref="O687:P687"/>
    <mergeCell ref="Q687:T687"/>
    <mergeCell ref="G665:J665"/>
    <mergeCell ref="L665:N665"/>
    <mergeCell ref="O665:P665"/>
    <mergeCell ref="Q665:T665"/>
    <mergeCell ref="F677:G678"/>
    <mergeCell ref="H677:K677"/>
    <mergeCell ref="M677:N677"/>
    <mergeCell ref="P677:T677"/>
    <mergeCell ref="H678:K678"/>
    <mergeCell ref="M678:N678"/>
    <mergeCell ref="P655:T655"/>
    <mergeCell ref="H656:I656"/>
    <mergeCell ref="H657:I657"/>
    <mergeCell ref="G664:J664"/>
    <mergeCell ref="L664:N664"/>
    <mergeCell ref="O664:P664"/>
    <mergeCell ref="Q664:T664"/>
    <mergeCell ref="G642:J642"/>
    <mergeCell ref="L642:N642"/>
    <mergeCell ref="O642:P642"/>
    <mergeCell ref="Q642:T642"/>
    <mergeCell ref="F654:G655"/>
    <mergeCell ref="H654:K654"/>
    <mergeCell ref="M654:N654"/>
    <mergeCell ref="P654:T654"/>
    <mergeCell ref="H655:K655"/>
    <mergeCell ref="M655:N655"/>
    <mergeCell ref="P632:T632"/>
    <mergeCell ref="H633:I633"/>
    <mergeCell ref="H634:I634"/>
    <mergeCell ref="G641:J641"/>
    <mergeCell ref="L641:N641"/>
    <mergeCell ref="O641:P641"/>
    <mergeCell ref="Q641:T641"/>
    <mergeCell ref="G619:J619"/>
    <mergeCell ref="L619:N619"/>
    <mergeCell ref="O619:P619"/>
    <mergeCell ref="Q619:T619"/>
    <mergeCell ref="F631:G632"/>
    <mergeCell ref="H631:K631"/>
    <mergeCell ref="M631:N631"/>
    <mergeCell ref="P631:T631"/>
    <mergeCell ref="H632:K632"/>
    <mergeCell ref="M632:N632"/>
    <mergeCell ref="P609:T609"/>
    <mergeCell ref="H610:I610"/>
    <mergeCell ref="H611:I611"/>
    <mergeCell ref="G618:J618"/>
    <mergeCell ref="L618:N618"/>
    <mergeCell ref="O618:P618"/>
    <mergeCell ref="Q618:T618"/>
    <mergeCell ref="G596:J596"/>
    <mergeCell ref="L596:N596"/>
    <mergeCell ref="O596:P596"/>
    <mergeCell ref="Q596:T596"/>
    <mergeCell ref="F608:G609"/>
    <mergeCell ref="H608:K608"/>
    <mergeCell ref="M608:N608"/>
    <mergeCell ref="P608:T608"/>
    <mergeCell ref="H609:K609"/>
    <mergeCell ref="M609:N609"/>
    <mergeCell ref="P586:T586"/>
    <mergeCell ref="H587:I587"/>
    <mergeCell ref="H588:I588"/>
    <mergeCell ref="G595:J595"/>
    <mergeCell ref="L595:N595"/>
    <mergeCell ref="O595:P595"/>
    <mergeCell ref="Q595:T595"/>
    <mergeCell ref="G573:J573"/>
    <mergeCell ref="L573:N573"/>
    <mergeCell ref="O573:P573"/>
    <mergeCell ref="Q573:T573"/>
    <mergeCell ref="F585:G586"/>
    <mergeCell ref="H585:K585"/>
    <mergeCell ref="M585:N585"/>
    <mergeCell ref="P585:T585"/>
    <mergeCell ref="H586:K586"/>
    <mergeCell ref="M586:N586"/>
    <mergeCell ref="P563:T563"/>
    <mergeCell ref="H564:I564"/>
    <mergeCell ref="H565:I565"/>
    <mergeCell ref="G572:J572"/>
    <mergeCell ref="L572:N572"/>
    <mergeCell ref="O572:P572"/>
    <mergeCell ref="Q572:T572"/>
    <mergeCell ref="G550:J550"/>
    <mergeCell ref="L550:N550"/>
    <mergeCell ref="O550:P550"/>
    <mergeCell ref="Q550:T550"/>
    <mergeCell ref="F562:G563"/>
    <mergeCell ref="H562:K562"/>
    <mergeCell ref="M562:N562"/>
    <mergeCell ref="P562:T562"/>
    <mergeCell ref="H563:K563"/>
    <mergeCell ref="M563:N563"/>
    <mergeCell ref="P540:T540"/>
    <mergeCell ref="H541:I541"/>
    <mergeCell ref="H542:I542"/>
    <mergeCell ref="G549:J549"/>
    <mergeCell ref="L549:N549"/>
    <mergeCell ref="O549:P549"/>
    <mergeCell ref="Q549:T549"/>
    <mergeCell ref="G527:J527"/>
    <mergeCell ref="L527:N527"/>
    <mergeCell ref="O527:P527"/>
    <mergeCell ref="Q527:T527"/>
    <mergeCell ref="F539:G540"/>
    <mergeCell ref="H539:K539"/>
    <mergeCell ref="M539:N539"/>
    <mergeCell ref="P539:T539"/>
    <mergeCell ref="H540:K540"/>
    <mergeCell ref="M540:N540"/>
    <mergeCell ref="P517:T517"/>
    <mergeCell ref="H518:I518"/>
    <mergeCell ref="H519:I519"/>
    <mergeCell ref="G526:J526"/>
    <mergeCell ref="L526:N526"/>
    <mergeCell ref="O526:P526"/>
    <mergeCell ref="Q526:T526"/>
    <mergeCell ref="G504:J504"/>
    <mergeCell ref="L504:N504"/>
    <mergeCell ref="O504:P504"/>
    <mergeCell ref="Q504:T504"/>
    <mergeCell ref="F516:G517"/>
    <mergeCell ref="H516:K516"/>
    <mergeCell ref="M516:N516"/>
    <mergeCell ref="P516:T516"/>
    <mergeCell ref="H517:K517"/>
    <mergeCell ref="M517:N517"/>
    <mergeCell ref="P494:T494"/>
    <mergeCell ref="H495:I495"/>
    <mergeCell ref="H496:I496"/>
    <mergeCell ref="G503:J503"/>
    <mergeCell ref="L503:N503"/>
    <mergeCell ref="O503:P503"/>
    <mergeCell ref="Q503:T503"/>
    <mergeCell ref="G481:J481"/>
    <mergeCell ref="L481:N481"/>
    <mergeCell ref="O481:P481"/>
    <mergeCell ref="Q481:T481"/>
    <mergeCell ref="F493:G494"/>
    <mergeCell ref="H493:K493"/>
    <mergeCell ref="M493:N493"/>
    <mergeCell ref="P493:T493"/>
    <mergeCell ref="H494:K494"/>
    <mergeCell ref="M494:N494"/>
    <mergeCell ref="P471:T471"/>
    <mergeCell ref="H472:I472"/>
    <mergeCell ref="H473:I473"/>
    <mergeCell ref="G480:J480"/>
    <mergeCell ref="L480:N480"/>
    <mergeCell ref="O480:P480"/>
    <mergeCell ref="Q480:T480"/>
    <mergeCell ref="G458:J458"/>
    <mergeCell ref="L458:N458"/>
    <mergeCell ref="O458:P458"/>
    <mergeCell ref="Q458:T458"/>
    <mergeCell ref="F470:G471"/>
    <mergeCell ref="H470:K470"/>
    <mergeCell ref="M470:N470"/>
    <mergeCell ref="P470:T470"/>
    <mergeCell ref="H471:K471"/>
    <mergeCell ref="M471:N471"/>
    <mergeCell ref="P448:T448"/>
    <mergeCell ref="H449:I449"/>
    <mergeCell ref="H450:I450"/>
    <mergeCell ref="G457:J457"/>
    <mergeCell ref="L457:N457"/>
    <mergeCell ref="O457:P457"/>
    <mergeCell ref="Q457:T457"/>
    <mergeCell ref="G435:J435"/>
    <mergeCell ref="L435:N435"/>
    <mergeCell ref="O435:P435"/>
    <mergeCell ref="Q435:T435"/>
    <mergeCell ref="F447:G448"/>
    <mergeCell ref="H447:K447"/>
    <mergeCell ref="M447:N447"/>
    <mergeCell ref="P447:T447"/>
    <mergeCell ref="H448:K448"/>
    <mergeCell ref="M448:N448"/>
    <mergeCell ref="P425:T425"/>
    <mergeCell ref="H426:I426"/>
    <mergeCell ref="H427:I427"/>
    <mergeCell ref="G434:J434"/>
    <mergeCell ref="L434:N434"/>
    <mergeCell ref="O434:P434"/>
    <mergeCell ref="Q434:T434"/>
    <mergeCell ref="G412:J412"/>
    <mergeCell ref="L412:N412"/>
    <mergeCell ref="O412:P412"/>
    <mergeCell ref="Q412:T412"/>
    <mergeCell ref="F424:G425"/>
    <mergeCell ref="H424:K424"/>
    <mergeCell ref="M424:N424"/>
    <mergeCell ref="P424:T424"/>
    <mergeCell ref="H425:K425"/>
    <mergeCell ref="M425:N425"/>
    <mergeCell ref="P402:T402"/>
    <mergeCell ref="H403:I403"/>
    <mergeCell ref="H404:I404"/>
    <mergeCell ref="G411:J411"/>
    <mergeCell ref="L411:N411"/>
    <mergeCell ref="O411:P411"/>
    <mergeCell ref="Q411:T411"/>
    <mergeCell ref="G389:J389"/>
    <mergeCell ref="L389:N389"/>
    <mergeCell ref="O389:P389"/>
    <mergeCell ref="Q389:T389"/>
    <mergeCell ref="F401:G402"/>
    <mergeCell ref="H401:K401"/>
    <mergeCell ref="M401:N401"/>
    <mergeCell ref="P401:T401"/>
    <mergeCell ref="H402:K402"/>
    <mergeCell ref="M402:N402"/>
    <mergeCell ref="P379:T379"/>
    <mergeCell ref="H380:I380"/>
    <mergeCell ref="H381:I381"/>
    <mergeCell ref="G388:J388"/>
    <mergeCell ref="L388:N388"/>
    <mergeCell ref="O388:P388"/>
    <mergeCell ref="Q388:T388"/>
    <mergeCell ref="G366:J366"/>
    <mergeCell ref="L366:N366"/>
    <mergeCell ref="O366:P366"/>
    <mergeCell ref="Q366:T366"/>
    <mergeCell ref="F378:G379"/>
    <mergeCell ref="H378:K378"/>
    <mergeCell ref="M378:N378"/>
    <mergeCell ref="P378:T378"/>
    <mergeCell ref="H379:K379"/>
    <mergeCell ref="M379:N379"/>
    <mergeCell ref="P356:T356"/>
    <mergeCell ref="H357:I357"/>
    <mergeCell ref="H358:I358"/>
    <mergeCell ref="G365:J365"/>
    <mergeCell ref="L365:N365"/>
    <mergeCell ref="O365:P365"/>
    <mergeCell ref="Q365:T365"/>
    <mergeCell ref="G343:J343"/>
    <mergeCell ref="L343:N343"/>
    <mergeCell ref="O343:P343"/>
    <mergeCell ref="Q343:T343"/>
    <mergeCell ref="F355:G356"/>
    <mergeCell ref="H355:K355"/>
    <mergeCell ref="M355:N355"/>
    <mergeCell ref="P355:T355"/>
    <mergeCell ref="H356:K356"/>
    <mergeCell ref="M356:N356"/>
    <mergeCell ref="P333:T333"/>
    <mergeCell ref="H334:I334"/>
    <mergeCell ref="H335:I335"/>
    <mergeCell ref="G342:J342"/>
    <mergeCell ref="L342:N342"/>
    <mergeCell ref="O342:P342"/>
    <mergeCell ref="Q342:T342"/>
    <mergeCell ref="G320:J320"/>
    <mergeCell ref="L320:N320"/>
    <mergeCell ref="O320:P320"/>
    <mergeCell ref="Q320:T320"/>
    <mergeCell ref="F332:G333"/>
    <mergeCell ref="H332:K332"/>
    <mergeCell ref="M332:N332"/>
    <mergeCell ref="P332:T332"/>
    <mergeCell ref="H333:K333"/>
    <mergeCell ref="M333:N333"/>
    <mergeCell ref="P310:T310"/>
    <mergeCell ref="H311:I311"/>
    <mergeCell ref="H312:I312"/>
    <mergeCell ref="G319:J319"/>
    <mergeCell ref="L319:N319"/>
    <mergeCell ref="O319:P319"/>
    <mergeCell ref="Q319:T319"/>
    <mergeCell ref="G297:J297"/>
    <mergeCell ref="L297:N297"/>
    <mergeCell ref="O297:P297"/>
    <mergeCell ref="Q297:T297"/>
    <mergeCell ref="F309:G310"/>
    <mergeCell ref="H309:K309"/>
    <mergeCell ref="M309:N309"/>
    <mergeCell ref="P309:T309"/>
    <mergeCell ref="H310:K310"/>
    <mergeCell ref="M310:N310"/>
    <mergeCell ref="P287:T287"/>
    <mergeCell ref="H288:I288"/>
    <mergeCell ref="H289:I289"/>
    <mergeCell ref="G296:J296"/>
    <mergeCell ref="L296:N296"/>
    <mergeCell ref="O296:P296"/>
    <mergeCell ref="Q296:T296"/>
    <mergeCell ref="G274:J274"/>
    <mergeCell ref="L274:N274"/>
    <mergeCell ref="O274:P274"/>
    <mergeCell ref="Q274:T274"/>
    <mergeCell ref="F286:G287"/>
    <mergeCell ref="H286:K286"/>
    <mergeCell ref="M286:N286"/>
    <mergeCell ref="P286:T286"/>
    <mergeCell ref="H287:K287"/>
    <mergeCell ref="M287:N287"/>
    <mergeCell ref="P264:T264"/>
    <mergeCell ref="H265:I265"/>
    <mergeCell ref="H266:I266"/>
    <mergeCell ref="G273:J273"/>
    <mergeCell ref="L273:N273"/>
    <mergeCell ref="O273:P273"/>
    <mergeCell ref="Q273:T273"/>
    <mergeCell ref="G251:J251"/>
    <mergeCell ref="L251:N251"/>
    <mergeCell ref="O251:P251"/>
    <mergeCell ref="Q251:T251"/>
    <mergeCell ref="F263:G264"/>
    <mergeCell ref="H263:K263"/>
    <mergeCell ref="M263:N263"/>
    <mergeCell ref="P263:T263"/>
    <mergeCell ref="H264:K264"/>
    <mergeCell ref="M264:N264"/>
    <mergeCell ref="P241:T241"/>
    <mergeCell ref="H242:I242"/>
    <mergeCell ref="H243:I243"/>
    <mergeCell ref="G250:J250"/>
    <mergeCell ref="L250:N250"/>
    <mergeCell ref="O250:P250"/>
    <mergeCell ref="Q250:T250"/>
    <mergeCell ref="G228:J228"/>
    <mergeCell ref="L228:N228"/>
    <mergeCell ref="O228:P228"/>
    <mergeCell ref="Q228:T228"/>
    <mergeCell ref="F240:G241"/>
    <mergeCell ref="H240:K240"/>
    <mergeCell ref="M240:N240"/>
    <mergeCell ref="P240:T240"/>
    <mergeCell ref="H241:K241"/>
    <mergeCell ref="M241:N241"/>
    <mergeCell ref="P218:T218"/>
    <mergeCell ref="H219:I219"/>
    <mergeCell ref="H220:I220"/>
    <mergeCell ref="G227:J227"/>
    <mergeCell ref="L227:N227"/>
    <mergeCell ref="O227:P227"/>
    <mergeCell ref="Q227:T227"/>
    <mergeCell ref="G205:J205"/>
    <mergeCell ref="L205:N205"/>
    <mergeCell ref="O205:P205"/>
    <mergeCell ref="Q205:T205"/>
    <mergeCell ref="F217:G218"/>
    <mergeCell ref="H217:K217"/>
    <mergeCell ref="M217:N217"/>
    <mergeCell ref="P217:T217"/>
    <mergeCell ref="H218:K218"/>
    <mergeCell ref="M218:N218"/>
    <mergeCell ref="P195:T195"/>
    <mergeCell ref="H196:I196"/>
    <mergeCell ref="H197:I197"/>
    <mergeCell ref="G204:J204"/>
    <mergeCell ref="L204:N204"/>
    <mergeCell ref="O204:P204"/>
    <mergeCell ref="Q204:T204"/>
    <mergeCell ref="G182:J182"/>
    <mergeCell ref="L182:N182"/>
    <mergeCell ref="O182:P182"/>
    <mergeCell ref="Q182:T182"/>
    <mergeCell ref="F194:G195"/>
    <mergeCell ref="H194:K194"/>
    <mergeCell ref="M194:N194"/>
    <mergeCell ref="P194:T194"/>
    <mergeCell ref="H195:K195"/>
    <mergeCell ref="M195:N195"/>
    <mergeCell ref="P172:T172"/>
    <mergeCell ref="H173:I173"/>
    <mergeCell ref="H174:I174"/>
    <mergeCell ref="G181:J181"/>
    <mergeCell ref="L181:N181"/>
    <mergeCell ref="O181:P181"/>
    <mergeCell ref="Q181:T181"/>
    <mergeCell ref="G159:J159"/>
    <mergeCell ref="L159:N159"/>
    <mergeCell ref="O159:P159"/>
    <mergeCell ref="Q159:T159"/>
    <mergeCell ref="F171:G172"/>
    <mergeCell ref="H171:K171"/>
    <mergeCell ref="M171:N171"/>
    <mergeCell ref="P171:T171"/>
    <mergeCell ref="H172:K172"/>
    <mergeCell ref="M172:N172"/>
    <mergeCell ref="H149:K149"/>
    <mergeCell ref="M149:N149"/>
    <mergeCell ref="P126:T126"/>
    <mergeCell ref="H127:I127"/>
    <mergeCell ref="H128:I128"/>
    <mergeCell ref="G135:J135"/>
    <mergeCell ref="L135:N135"/>
    <mergeCell ref="O135:P135"/>
    <mergeCell ref="Q135:T135"/>
    <mergeCell ref="G113:J113"/>
    <mergeCell ref="L113:N113"/>
    <mergeCell ref="O113:P113"/>
    <mergeCell ref="Q113:T113"/>
    <mergeCell ref="F125:G126"/>
    <mergeCell ref="H125:K125"/>
    <mergeCell ref="M125:N125"/>
    <mergeCell ref="P125:T125"/>
    <mergeCell ref="H126:K126"/>
    <mergeCell ref="M126:N126"/>
    <mergeCell ref="P103:T103"/>
    <mergeCell ref="H104:I104"/>
    <mergeCell ref="H105:I105"/>
    <mergeCell ref="G112:J112"/>
    <mergeCell ref="L112:N112"/>
    <mergeCell ref="O112:P112"/>
    <mergeCell ref="Q112:T112"/>
    <mergeCell ref="G90:J90"/>
    <mergeCell ref="L90:N90"/>
    <mergeCell ref="O90:P90"/>
    <mergeCell ref="Q90:T90"/>
    <mergeCell ref="F102:G103"/>
    <mergeCell ref="H102:K102"/>
    <mergeCell ref="M102:N102"/>
    <mergeCell ref="P102:T102"/>
    <mergeCell ref="H103:K103"/>
    <mergeCell ref="M103:N103"/>
    <mergeCell ref="J79:M79"/>
    <mergeCell ref="N79:P79"/>
    <mergeCell ref="V79:Y79"/>
    <mergeCell ref="Z79:AA79"/>
    <mergeCell ref="H83:U85"/>
    <mergeCell ref="G89:J89"/>
    <mergeCell ref="L89:N89"/>
    <mergeCell ref="O89:P89"/>
    <mergeCell ref="Q89:T89"/>
    <mergeCell ref="J77:M77"/>
    <mergeCell ref="N77:P77"/>
    <mergeCell ref="V77:Y77"/>
    <mergeCell ref="Z77:AA77"/>
    <mergeCell ref="J78:M78"/>
    <mergeCell ref="N78:P78"/>
    <mergeCell ref="V78:Y78"/>
    <mergeCell ref="Z78:AA78"/>
    <mergeCell ref="J75:M75"/>
    <mergeCell ref="N75:P75"/>
    <mergeCell ref="V75:Y75"/>
    <mergeCell ref="Z75:AA75"/>
    <mergeCell ref="J76:M76"/>
    <mergeCell ref="N76:P76"/>
    <mergeCell ref="V76:Y76"/>
    <mergeCell ref="Z76:AA76"/>
    <mergeCell ref="J73:M73"/>
    <mergeCell ref="N73:P73"/>
    <mergeCell ref="V73:Y73"/>
    <mergeCell ref="Z73:AA73"/>
    <mergeCell ref="J74:M74"/>
    <mergeCell ref="N74:P74"/>
    <mergeCell ref="V74:Y74"/>
    <mergeCell ref="Z74:AA74"/>
    <mergeCell ref="J71:M71"/>
    <mergeCell ref="N71:P71"/>
    <mergeCell ref="V71:Y71"/>
    <mergeCell ref="Z71:AA71"/>
    <mergeCell ref="J72:M72"/>
    <mergeCell ref="N72:P72"/>
    <mergeCell ref="V72:Y72"/>
    <mergeCell ref="Z72:AA72"/>
    <mergeCell ref="J69:M69"/>
    <mergeCell ref="N69:P69"/>
    <mergeCell ref="V69:Y69"/>
    <mergeCell ref="Z69:AA69"/>
    <mergeCell ref="J70:M70"/>
    <mergeCell ref="N70:P70"/>
    <mergeCell ref="V70:Y70"/>
    <mergeCell ref="Z70:AA70"/>
    <mergeCell ref="J67:M67"/>
    <mergeCell ref="N67:P67"/>
    <mergeCell ref="V67:Y67"/>
    <mergeCell ref="Z67:AA67"/>
    <mergeCell ref="J68:M68"/>
    <mergeCell ref="N68:P68"/>
    <mergeCell ref="V68:Y68"/>
    <mergeCell ref="Z68:AA68"/>
    <mergeCell ref="J65:M65"/>
    <mergeCell ref="N65:P65"/>
    <mergeCell ref="V65:Y65"/>
    <mergeCell ref="Z65:AA65"/>
    <mergeCell ref="J66:M66"/>
    <mergeCell ref="N66:P66"/>
    <mergeCell ref="V66:Y66"/>
    <mergeCell ref="Z66:AA66"/>
    <mergeCell ref="J63:M63"/>
    <mergeCell ref="N63:P63"/>
    <mergeCell ref="V63:Y63"/>
    <mergeCell ref="Z63:AA63"/>
    <mergeCell ref="J64:M64"/>
    <mergeCell ref="N64:P64"/>
    <mergeCell ref="V64:Y64"/>
    <mergeCell ref="Z64:AA64"/>
    <mergeCell ref="J61:M61"/>
    <mergeCell ref="N61:P61"/>
    <mergeCell ref="V61:Y61"/>
    <mergeCell ref="Z61:AA61"/>
    <mergeCell ref="J62:M62"/>
    <mergeCell ref="N62:P62"/>
    <mergeCell ref="V62:Y62"/>
    <mergeCell ref="Z62:AA62"/>
    <mergeCell ref="J59:M59"/>
    <mergeCell ref="N59:P59"/>
    <mergeCell ref="V59:Y59"/>
    <mergeCell ref="Z59:AA59"/>
    <mergeCell ref="J60:M60"/>
    <mergeCell ref="N60:P60"/>
    <mergeCell ref="V60:Y60"/>
    <mergeCell ref="Z60:AA60"/>
    <mergeCell ref="J57:M57"/>
    <mergeCell ref="N57:P57"/>
    <mergeCell ref="V57:Y57"/>
    <mergeCell ref="Z57:AA57"/>
    <mergeCell ref="J58:M58"/>
    <mergeCell ref="N58:P58"/>
    <mergeCell ref="V58:Y58"/>
    <mergeCell ref="Z58:AA58"/>
    <mergeCell ref="J55:M55"/>
    <mergeCell ref="N55:P55"/>
    <mergeCell ref="V55:Y55"/>
    <mergeCell ref="Z55:AA55"/>
    <mergeCell ref="J56:M56"/>
    <mergeCell ref="N56:P56"/>
    <mergeCell ref="V56:Y56"/>
    <mergeCell ref="Z56:AA56"/>
    <mergeCell ref="N2:Y4"/>
    <mergeCell ref="H43:U45"/>
    <mergeCell ref="J53:M53"/>
    <mergeCell ref="N53:P53"/>
    <mergeCell ref="V53:Y53"/>
    <mergeCell ref="Z53:AA53"/>
    <mergeCell ref="J54:M54"/>
    <mergeCell ref="N54:P54"/>
    <mergeCell ref="V54:Y54"/>
    <mergeCell ref="Z54:AA54"/>
    <mergeCell ref="J51:M51"/>
    <mergeCell ref="N51:P51"/>
    <mergeCell ref="V51:Y51"/>
    <mergeCell ref="Z51:AA51"/>
    <mergeCell ref="J52:M52"/>
    <mergeCell ref="N52:P52"/>
    <mergeCell ref="V52:Y52"/>
    <mergeCell ref="Z52:AA52"/>
    <mergeCell ref="C47:E47"/>
    <mergeCell ref="J47:Q47"/>
    <mergeCell ref="V47:AB47"/>
    <mergeCell ref="J49:M49"/>
    <mergeCell ref="N49:P49"/>
    <mergeCell ref="V49:Y49"/>
    <mergeCell ref="Z49:AA49"/>
    <mergeCell ref="J50:M50"/>
    <mergeCell ref="N50:P50"/>
    <mergeCell ref="V50:Y50"/>
    <mergeCell ref="Z50:AA5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04AF66E94B94FA606EDB0D3B411B0" ma:contentTypeVersion="3" ma:contentTypeDescription="Crée un document." ma:contentTypeScope="" ma:versionID="7dc0dce8b9e8f378faa963933d34215b">
  <xsd:schema xmlns:xsd="http://www.w3.org/2001/XMLSchema" xmlns:xs="http://www.w3.org/2001/XMLSchema" xmlns:p="http://schemas.microsoft.com/office/2006/metadata/properties" xmlns:ns2="bb6aca8b-41f4-4d74-afcc-84e239fa0746" targetNamespace="http://schemas.microsoft.com/office/2006/metadata/properties" ma:root="true" ma:fieldsID="24f4bde3374361b33e30d993395d70a4" ns2:_="">
    <xsd:import namespace="bb6aca8b-41f4-4d74-afcc-84e239fa07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aca8b-41f4-4d74-afcc-84e239fa0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FD6435-9C19-4B5C-945B-B1DB7E4503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2CAF3-AF95-4592-BEFC-8019C246E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aca8b-41f4-4d74-afcc-84e239fa07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5FBBB-20C1-454B-B330-17F6CC53B60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b6aca8b-41f4-4d74-afcc-84e239fa074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Mode d'emploi</vt:lpstr>
      <vt:lpstr>Général (2)</vt:lpstr>
      <vt:lpstr>Général</vt:lpstr>
      <vt:lpstr>Bourges 04-03</vt:lpstr>
      <vt:lpstr>Cognac 06-05</vt:lpstr>
      <vt:lpstr>Royan La Palmyre 07-05</vt:lpstr>
      <vt:lpstr>Royan 08-05</vt:lpstr>
      <vt:lpstr>sortie (5)</vt:lpstr>
      <vt:lpstr>sortie (6)</vt:lpstr>
      <vt:lpstr>sortie (7)</vt:lpstr>
      <vt:lpstr>sortie (8)</vt:lpstr>
      <vt:lpstr>sortie (9)</vt:lpstr>
      <vt:lpstr>sortie (10)</vt:lpstr>
      <vt:lpstr>Allocation Points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Maitre, Benoit</dc:creator>
  <cp:keywords/>
  <dc:description/>
  <cp:lastModifiedBy>Ziar, Yacine (Blois)</cp:lastModifiedBy>
  <cp:revision/>
  <dcterms:created xsi:type="dcterms:W3CDTF">2022-03-09T09:10:22Z</dcterms:created>
  <dcterms:modified xsi:type="dcterms:W3CDTF">2023-05-12T09:24:39Z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0x01010072104AF66E94B94FA606EDB0D3B411B0</vt:lpwstr>
  </property>
</Properties>
</file>